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8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corp\absdfs\workgroup\Labour Sup Suvys\HSF\PJSM22\Timeseries\Final - Feb 2021 re-release\62290 Underemployed workers\"/>
    </mc:Choice>
  </mc:AlternateContent>
  <xr:revisionPtr revIDLastSave="0" documentId="13_ncr:1_{3E88D4A9-EB02-42E6-94FA-9347E188690F}" xr6:coauthVersionLast="47" xr6:coauthVersionMax="47" xr10:uidLastSave="{00000000-0000-0000-0000-000000000000}"/>
  <bookViews>
    <workbookView xWindow="4680" yWindow="4680" windowWidth="43200" windowHeight="23535" xr2:uid="{00000000-000D-0000-FFFF-FFFF00000000}"/>
  </bookViews>
  <sheets>
    <sheet name="Contents" sheetId="6" r:id="rId1"/>
    <sheet name="Table 4.1" sheetId="7" r:id="rId2"/>
    <sheet name="Table 4.2" sheetId="8" r:id="rId3"/>
    <sheet name="Index" sheetId="5" r:id="rId4"/>
    <sheet name="Data1" sheetId="1" r:id="rId5"/>
    <sheet name="Data2" sheetId="2" r:id="rId6"/>
    <sheet name="Data3" sheetId="3" r:id="rId7"/>
  </sheets>
  <definedNames>
    <definedName name="A125197158V">Data1!$AL$1:$AL$10,Data1!$AL$11:$AL$17</definedName>
    <definedName name="A125197158V_Data">Data1!$AL$11:$AL$17</definedName>
    <definedName name="A125197158V_Latest">Data1!$AL$17</definedName>
    <definedName name="A125197162K">Data1!$W$1:$W$10,Data1!$W$11:$W$17</definedName>
    <definedName name="A125197162K_Data">Data1!$W$11:$W$17</definedName>
    <definedName name="A125197162K_Latest">Data1!$W$17</definedName>
    <definedName name="A125197166V">Data1!$AI$1:$AI$10,Data1!$AI$11:$AI$17</definedName>
    <definedName name="A125197166V_Data">Data1!$AI$11:$AI$17</definedName>
    <definedName name="A125197166V_Latest">Data1!$AI$17</definedName>
    <definedName name="A125197170K">Data1!$E$1:$E$10,Data1!$E$11:$E$17</definedName>
    <definedName name="A125197170K_Data">Data1!$E$11:$E$17</definedName>
    <definedName name="A125197170K_Latest">Data1!$E$17</definedName>
    <definedName name="A125197174V">Data1!$N$1:$N$10,Data1!$N$11:$N$17</definedName>
    <definedName name="A125197174V_Data">Data1!$N$11:$N$17</definedName>
    <definedName name="A125197174V_Latest">Data1!$N$17</definedName>
    <definedName name="A125197178C">Data1!$Q$1:$Q$10,Data1!$Q$11:$Q$17</definedName>
    <definedName name="A125197178C_Data">Data1!$Q$11:$Q$17</definedName>
    <definedName name="A125197178C_Latest">Data1!$Q$17</definedName>
    <definedName name="A125197182V">Data1!$T$1:$T$10,Data1!$T$11:$T$17</definedName>
    <definedName name="A125197182V_Data">Data1!$T$11:$T$17</definedName>
    <definedName name="A125197182V_Latest">Data1!$T$17</definedName>
    <definedName name="A125197186C">Data1!$AC$1:$AC$10,Data1!$AC$11:$AC$17</definedName>
    <definedName name="A125197186C_Data">Data1!$AC$11:$AC$17</definedName>
    <definedName name="A125197186C_Latest">Data1!$AC$17</definedName>
    <definedName name="A125197190V">Data1!$B$1:$B$10,Data1!$B$11:$B$17</definedName>
    <definedName name="A125197190V_Data">Data1!$B$11:$B$17</definedName>
    <definedName name="A125197190V_Latest">Data1!$B$17</definedName>
    <definedName name="A125197194C">Data1!$H$1:$H$10,Data1!$H$11:$H$17</definedName>
    <definedName name="A125197194C_Data">Data1!$H$11:$H$17</definedName>
    <definedName name="A125197194C_Latest">Data1!$H$17</definedName>
    <definedName name="A125197198L">Data1!$K$1:$K$10,Data1!$K$11:$K$17</definedName>
    <definedName name="A125197198L_Data">Data1!$K$11:$K$17</definedName>
    <definedName name="A125197198L_Latest">Data1!$K$17</definedName>
    <definedName name="A125197202T">Data1!$Z$1:$Z$10,Data1!$Z$11:$Z$17</definedName>
    <definedName name="A125197202T_Data">Data1!$Z$11:$Z$17</definedName>
    <definedName name="A125197202T_Latest">Data1!$Z$17</definedName>
    <definedName name="A125197206A">Data1!$AF$1:$AF$10,Data1!$AF$11:$AF$17</definedName>
    <definedName name="A125197206A_Data">Data1!$AF$11:$AF$17</definedName>
    <definedName name="A125197206A_Latest">Data1!$AF$17</definedName>
    <definedName name="A125197210T">Data3!$AS$1:$AS$10,Data3!$AS$11:$AS$17</definedName>
    <definedName name="A125197210T_Data">Data3!$AS$11:$AS$17</definedName>
    <definedName name="A125197210T_Latest">Data3!$AS$17</definedName>
    <definedName name="A125197214A">Data3!$AD$1:$AD$10,Data3!$AD$11:$AD$17</definedName>
    <definedName name="A125197214A_Data">Data3!$AD$11:$AD$17</definedName>
    <definedName name="A125197214A_Latest">Data3!$AD$17</definedName>
    <definedName name="A125197218K">Data3!$AP$1:$AP$10,Data3!$AP$11:$AP$17</definedName>
    <definedName name="A125197218K_Data">Data3!$AP$11:$AP$17</definedName>
    <definedName name="A125197218K_Latest">Data3!$AP$17</definedName>
    <definedName name="A125197222A">Data3!$L$1:$L$10,Data3!$L$11:$L$17</definedName>
    <definedName name="A125197222A_Data">Data3!$L$11:$L$17</definedName>
    <definedName name="A125197222A_Latest">Data3!$L$17</definedName>
    <definedName name="A125197226K">Data3!$U$1:$U$10,Data3!$U$11:$U$17</definedName>
    <definedName name="A125197226K_Data">Data3!$U$11:$U$17</definedName>
    <definedName name="A125197226K_Latest">Data3!$U$17</definedName>
    <definedName name="A125197230A">Data3!$X$1:$X$10,Data3!$X$11:$X$17</definedName>
    <definedName name="A125197230A_Data">Data3!$X$11:$X$17</definedName>
    <definedName name="A125197230A_Latest">Data3!$X$17</definedName>
    <definedName name="A125197234K">Data3!$AA$1:$AA$10,Data3!$AA$11:$AA$17</definedName>
    <definedName name="A125197234K_Data">Data3!$AA$11:$AA$17</definedName>
    <definedName name="A125197234K_Latest">Data3!$AA$17</definedName>
    <definedName name="A125197238V">Data3!$AJ$1:$AJ$10,Data3!$AJ$11:$AJ$17</definedName>
    <definedName name="A125197238V_Data">Data3!$AJ$11:$AJ$17</definedName>
    <definedName name="A125197238V_Latest">Data3!$AJ$17</definedName>
    <definedName name="A125197242K">Data3!$I$1:$I$10,Data3!$I$11:$I$17</definedName>
    <definedName name="A125197242K_Data">Data3!$I$11:$I$17</definedName>
    <definedName name="A125197242K_Latest">Data3!$I$17</definedName>
    <definedName name="A125197246V">Data3!$O$1:$O$10,Data3!$O$11:$O$17</definedName>
    <definedName name="A125197246V_Data">Data3!$O$11:$O$17</definedName>
    <definedName name="A125197246V_Latest">Data3!$O$17</definedName>
    <definedName name="A125197250K">Data3!$R$1:$R$10,Data3!$R$11:$R$17</definedName>
    <definedName name="A125197250K_Data">Data3!$R$11:$R$17</definedName>
    <definedName name="A125197250K_Latest">Data3!$R$17</definedName>
    <definedName name="A125197254V">Data3!$AG$1:$AG$10,Data3!$AG$11:$AG$17</definedName>
    <definedName name="A125197254V_Data">Data3!$AG$11:$AG$17</definedName>
    <definedName name="A125197254V_Latest">Data3!$AG$17</definedName>
    <definedName name="A125197258C">Data3!$AM$1:$AM$10,Data3!$AM$11:$AM$17</definedName>
    <definedName name="A125197258C_Data">Data3!$AM$11:$AM$17</definedName>
    <definedName name="A125197258C_Latest">Data3!$AM$17</definedName>
    <definedName name="A125197262V">Data2!$BI$1:$BI$10,Data2!$BI$11:$BI$17</definedName>
    <definedName name="A125197262V_Data">Data2!$BI$11:$BI$17</definedName>
    <definedName name="A125197262V_Latest">Data2!$BI$17</definedName>
    <definedName name="A125197266C">Data2!$AT$1:$AT$10,Data2!$AT$11:$AT$17</definedName>
    <definedName name="A125197266C_Data">Data2!$AT$11:$AT$17</definedName>
    <definedName name="A125197266C_Latest">Data2!$AT$17</definedName>
    <definedName name="A125197270V">Data2!$BF$1:$BF$10,Data2!$BF$11:$BF$17</definedName>
    <definedName name="A125197270V_Data">Data2!$BF$11:$BF$17</definedName>
    <definedName name="A125197270V_Latest">Data2!$BF$17</definedName>
    <definedName name="A125197274C">Data2!$AB$1:$AB$10,Data2!$AB$11:$AB$17</definedName>
    <definedName name="A125197274C_Data">Data2!$AB$11:$AB$17</definedName>
    <definedName name="A125197274C_Latest">Data2!$AB$17</definedName>
    <definedName name="A125197278L">Data2!$AK$1:$AK$10,Data2!$AK$11:$AK$17</definedName>
    <definedName name="A125197278L_Data">Data2!$AK$11:$AK$17</definedName>
    <definedName name="A125197278L_Latest">Data2!$AK$17</definedName>
    <definedName name="A125197282C">Data2!$AN$1:$AN$10,Data2!$AN$11:$AN$17</definedName>
    <definedName name="A125197282C_Data">Data2!$AN$11:$AN$17</definedName>
    <definedName name="A125197282C_Latest">Data2!$AN$17</definedName>
    <definedName name="A125197286L">Data2!$AQ$1:$AQ$10,Data2!$AQ$11:$AQ$17</definedName>
    <definedName name="A125197286L_Data">Data2!$AQ$11:$AQ$17</definedName>
    <definedName name="A125197286L_Latest">Data2!$AQ$17</definedName>
    <definedName name="A125197290C">Data2!$AZ$1:$AZ$10,Data2!$AZ$11:$AZ$17</definedName>
    <definedName name="A125197290C_Data">Data2!$AZ$11:$AZ$17</definedName>
    <definedName name="A125197290C_Latest">Data2!$AZ$17</definedName>
    <definedName name="A125197294L">Data2!$Y$1:$Y$10,Data2!$Y$11:$Y$17</definedName>
    <definedName name="A125197294L_Data">Data2!$Y$11:$Y$17</definedName>
    <definedName name="A125197294L_Latest">Data2!$Y$17</definedName>
    <definedName name="A125197298W">Data2!$AE$1:$AE$10,Data2!$AE$11:$AE$17</definedName>
    <definedName name="A125197298W_Data">Data2!$AE$11:$AE$17</definedName>
    <definedName name="A125197298W_Latest">Data2!$AE$17</definedName>
    <definedName name="A125197302A">Data2!$AH$1:$AH$10,Data2!$AH$11:$AH$17</definedName>
    <definedName name="A125197302A_Data">Data2!$AH$11:$AH$17</definedName>
    <definedName name="A125197302A_Latest">Data2!$AH$17</definedName>
    <definedName name="A125197306K">Data2!$AW$1:$AW$10,Data2!$AW$11:$AW$17</definedName>
    <definedName name="A125197306K_Data">Data2!$AW$11:$AW$17</definedName>
    <definedName name="A125197306K_Latest">Data2!$AW$17</definedName>
    <definedName name="A125197310A">Data2!$BC$1:$BC$10,Data2!$BC$11:$BC$17</definedName>
    <definedName name="A125197310A_Data">Data2!$BC$11:$BC$17</definedName>
    <definedName name="A125197310A_Latest">Data2!$BC$17</definedName>
    <definedName name="A125197314K">Data2!$FV$1:$FV$10,Data2!$FV$11:$FV$17</definedName>
    <definedName name="A125197314K_Data">Data2!$FV$11:$FV$17</definedName>
    <definedName name="A125197314K_Latest">Data2!$FV$17</definedName>
    <definedName name="A125197318V">Data2!$FG$1:$FG$10,Data2!$FG$11:$FG$17</definedName>
    <definedName name="A125197318V_Data">Data2!$FG$11:$FG$17</definedName>
    <definedName name="A125197318V_Latest">Data2!$FG$17</definedName>
    <definedName name="A125197322K">Data2!$FS$1:$FS$10,Data2!$FS$11:$FS$17</definedName>
    <definedName name="A125197322K_Data">Data2!$FS$11:$FS$17</definedName>
    <definedName name="A125197322K_Latest">Data2!$FS$17</definedName>
    <definedName name="A125197326V">Data2!$EO$1:$EO$10,Data2!$EO$11:$EO$17</definedName>
    <definedName name="A125197326V_Data">Data2!$EO$11:$EO$17</definedName>
    <definedName name="A125197326V_Latest">Data2!$EO$17</definedName>
    <definedName name="A125197330K">Data2!$EX$1:$EX$10,Data2!$EX$11:$EX$17</definedName>
    <definedName name="A125197330K_Data">Data2!$EX$11:$EX$17</definedName>
    <definedName name="A125197330K_Latest">Data2!$EX$17</definedName>
    <definedName name="A125197334V">Data2!$FA$1:$FA$10,Data2!$FA$11:$FA$17</definedName>
    <definedName name="A125197334V_Data">Data2!$FA$11:$FA$17</definedName>
    <definedName name="A125197334V_Latest">Data2!$FA$17</definedName>
    <definedName name="A125197338C">Data2!$FD$1:$FD$10,Data2!$FD$11:$FD$17</definedName>
    <definedName name="A125197338C_Data">Data2!$FD$11:$FD$17</definedName>
    <definedName name="A125197338C_Latest">Data2!$FD$17</definedName>
    <definedName name="A125197342V">Data2!$FM$1:$FM$10,Data2!$FM$11:$FM$17</definedName>
    <definedName name="A125197342V_Data">Data2!$FM$11:$FM$17</definedName>
    <definedName name="A125197342V_Latest">Data2!$FM$17</definedName>
    <definedName name="A125197346C">Data2!$EL$1:$EL$10,Data2!$EL$11:$EL$17</definedName>
    <definedName name="A125197346C_Data">Data2!$EL$11:$EL$17</definedName>
    <definedName name="A125197346C_Latest">Data2!$EL$17</definedName>
    <definedName name="A125197350V">Data2!$ER$1:$ER$10,Data2!$ER$11:$ER$17</definedName>
    <definedName name="A125197350V_Data">Data2!$ER$11:$ER$17</definedName>
    <definedName name="A125197350V_Latest">Data2!$ER$17</definedName>
    <definedName name="A125197354C">Data2!$EU$1:$EU$10,Data2!$EU$11:$EU$17</definedName>
    <definedName name="A125197354C_Data">Data2!$EU$11:$EU$17</definedName>
    <definedName name="A125197354C_Latest">Data2!$EU$17</definedName>
    <definedName name="A125197358L">Data2!$FJ$1:$FJ$10,Data2!$FJ$11:$FJ$17</definedName>
    <definedName name="A125197358L_Data">Data2!$FJ$11:$FJ$17</definedName>
    <definedName name="A125197358L_Latest">Data2!$FJ$17</definedName>
    <definedName name="A125197362C">Data2!$FP$1:$FP$10,Data2!$FP$11:$FP$17</definedName>
    <definedName name="A125197362C_Data">Data2!$FP$11:$FP$17</definedName>
    <definedName name="A125197362C_Latest">Data2!$FP$17</definedName>
    <definedName name="A125197366L">Data2!$HI$1:$HI$10,Data2!$HI$11:$HI$17</definedName>
    <definedName name="A125197366L_Data">Data2!$HI$11:$HI$17</definedName>
    <definedName name="A125197366L_Latest">Data2!$HI$17</definedName>
    <definedName name="A125197370C">Data2!$GT$1:$GT$10,Data2!$GT$11:$GT$17</definedName>
    <definedName name="A125197370C_Data">Data2!$GT$11:$GT$17</definedName>
    <definedName name="A125197370C_Latest">Data2!$GT$17</definedName>
    <definedName name="A125197374L">Data2!$HF$1:$HF$10,Data2!$HF$11:$HF$17</definedName>
    <definedName name="A125197374L_Data">Data2!$HF$11:$HF$17</definedName>
    <definedName name="A125197374L_Latest">Data2!$HF$17</definedName>
    <definedName name="A125197378W">Data2!$GB$1:$GB$10,Data2!$GB$11:$GB$17</definedName>
    <definedName name="A125197378W_Data">Data2!$GB$11:$GB$17</definedName>
    <definedName name="A125197378W_Latest">Data2!$GB$17</definedName>
    <definedName name="A125197382L">Data2!$GK$1:$GK$10,Data2!$GK$11:$GK$17</definedName>
    <definedName name="A125197382L_Data">Data2!$GK$11:$GK$17</definedName>
    <definedName name="A125197382L_Latest">Data2!$GK$17</definedName>
    <definedName name="A125197386W">Data2!$GN$1:$GN$10,Data2!$GN$11:$GN$17</definedName>
    <definedName name="A125197386W_Data">Data2!$GN$11:$GN$17</definedName>
    <definedName name="A125197386W_Latest">Data2!$GN$17</definedName>
    <definedName name="A125197390L">Data2!$GQ$1:$GQ$10,Data2!$GQ$11:$GQ$17</definedName>
    <definedName name="A125197390L_Data">Data2!$GQ$11:$GQ$17</definedName>
    <definedName name="A125197390L_Latest">Data2!$GQ$17</definedName>
    <definedName name="A125197394W">Data2!$GZ$1:$GZ$10,Data2!$GZ$11:$GZ$17</definedName>
    <definedName name="A125197394W_Data">Data2!$GZ$11:$GZ$17</definedName>
    <definedName name="A125197394W_Latest">Data2!$GZ$17</definedName>
    <definedName name="A125197398F">Data2!$FY$1:$FY$10,Data2!$FY$11:$FY$17</definedName>
    <definedName name="A125197398F_Data">Data2!$FY$11:$FY$17</definedName>
    <definedName name="A125197398F_Latest">Data2!$FY$17</definedName>
    <definedName name="A125197402K">Data2!$GE$1:$GE$10,Data2!$GE$11:$GE$17</definedName>
    <definedName name="A125197402K_Data">Data2!$GE$11:$GE$17</definedName>
    <definedName name="A125197402K_Latest">Data2!$GE$17</definedName>
    <definedName name="A125197406V">Data2!$GH$1:$GH$10,Data2!$GH$11:$GH$17</definedName>
    <definedName name="A125197406V_Data">Data2!$GH$11:$GH$17</definedName>
    <definedName name="A125197406V_Latest">Data2!$GH$17</definedName>
    <definedName name="A125197410K">Data2!$GW$1:$GW$10,Data2!$GW$11:$GW$17</definedName>
    <definedName name="A125197410K_Data">Data2!$GW$11:$GW$17</definedName>
    <definedName name="A125197410K_Latest">Data2!$GW$17</definedName>
    <definedName name="A125197414V">Data2!$HC$1:$HC$10,Data2!$HC$11:$HC$17</definedName>
    <definedName name="A125197414V_Data">Data2!$HC$11:$HC$17</definedName>
    <definedName name="A125197414V_Latest">Data2!$HC$17</definedName>
    <definedName name="A125197418C">Data3!$F$1:$F$10,Data3!$F$11:$F$17</definedName>
    <definedName name="A125197418C_Data">Data3!$F$11:$F$17</definedName>
    <definedName name="A125197418C_Latest">Data3!$F$17</definedName>
    <definedName name="A125197422V">Data2!$IG$1:$IG$10,Data2!$IG$11:$IG$17</definedName>
    <definedName name="A125197422V_Data">Data2!$IG$11:$IG$17</definedName>
    <definedName name="A125197422V_Latest">Data2!$IG$17</definedName>
    <definedName name="A125197426C">Data3!$C$1:$C$10,Data3!$C$11:$C$17</definedName>
    <definedName name="A125197426C_Data">Data3!$C$11:$C$17</definedName>
    <definedName name="A125197426C_Latest">Data3!$C$17</definedName>
    <definedName name="A125197430V">Data2!$HO$1:$HO$10,Data2!$HO$11:$HO$17</definedName>
    <definedName name="A125197430V_Data">Data2!$HO$11:$HO$17</definedName>
    <definedName name="A125197430V_Latest">Data2!$HO$17</definedName>
    <definedName name="A125197434C">Data2!$HX$1:$HX$10,Data2!$HX$11:$HX$17</definedName>
    <definedName name="A125197434C_Data">Data2!$HX$11:$HX$17</definedName>
    <definedName name="A125197434C_Latest">Data2!$HX$17</definedName>
    <definedName name="A125197438L">Data2!$IA$1:$IA$10,Data2!$IA$11:$IA$17</definedName>
    <definedName name="A125197438L_Data">Data2!$IA$11:$IA$17</definedName>
    <definedName name="A125197438L_Latest">Data2!$IA$17</definedName>
    <definedName name="A125197442C">Data2!$ID$1:$ID$10,Data2!$ID$11:$ID$17</definedName>
    <definedName name="A125197442C_Data">Data2!$ID$11:$ID$17</definedName>
    <definedName name="A125197442C_Latest">Data2!$ID$17</definedName>
    <definedName name="A125197446L">Data2!$IM$1:$IM$10,Data2!$IM$11:$IM$17</definedName>
    <definedName name="A125197446L_Data">Data2!$IM$11:$IM$17</definedName>
    <definedName name="A125197446L_Latest">Data2!$IM$17</definedName>
    <definedName name="A125197450C">Data2!$HL$1:$HL$10,Data2!$HL$11:$HL$17</definedName>
    <definedName name="A125197450C_Data">Data2!$HL$11:$HL$17</definedName>
    <definedName name="A125197450C_Latest">Data2!$HL$17</definedName>
    <definedName name="A125197454L">Data2!$HR$1:$HR$10,Data2!$HR$11:$HR$17</definedName>
    <definedName name="A125197454L_Data">Data2!$HR$11:$HR$17</definedName>
    <definedName name="A125197454L_Latest">Data2!$HR$17</definedName>
    <definedName name="A125197458W">Data2!$HU$1:$HU$10,Data2!$HU$11:$HU$17</definedName>
    <definedName name="A125197458W_Data">Data2!$HU$11:$HU$17</definedName>
    <definedName name="A125197458W_Latest">Data2!$HU$17</definedName>
    <definedName name="A125197462L">Data2!$IJ$1:$IJ$10,Data2!$IJ$11:$IJ$17</definedName>
    <definedName name="A125197462L_Data">Data2!$IJ$11:$IJ$17</definedName>
    <definedName name="A125197462L_Latest">Data2!$IJ$17</definedName>
    <definedName name="A125197466W">Data2!$IP$1:$IP$10,Data2!$IP$11:$IP$17</definedName>
    <definedName name="A125197466W_Data">Data2!$IP$11:$IP$17</definedName>
    <definedName name="A125197466W_Latest">Data2!$IP$17</definedName>
    <definedName name="A125197470L">Data2!$V$1:$V$10,Data2!$V$11:$V$17</definedName>
    <definedName name="A125197470L_Data">Data2!$V$11:$V$17</definedName>
    <definedName name="A125197470L_Latest">Data2!$V$17</definedName>
    <definedName name="A125197474W">Data2!$G$1:$G$10,Data2!$G$11:$G$17</definedName>
    <definedName name="A125197474W_Data">Data2!$G$11:$G$17</definedName>
    <definedName name="A125197474W_Latest">Data2!$G$17</definedName>
    <definedName name="A125197478F">Data2!$S$1:$S$10,Data2!$S$11:$S$17</definedName>
    <definedName name="A125197478F_Data">Data2!$S$11:$S$17</definedName>
    <definedName name="A125197478F_Latest">Data2!$S$17</definedName>
    <definedName name="A125197482W">Data1!$IE$1:$IE$10,Data1!$IE$11:$IE$17</definedName>
    <definedName name="A125197482W_Data">Data1!$IE$11:$IE$17</definedName>
    <definedName name="A125197482W_Latest">Data1!$IE$17</definedName>
    <definedName name="A125197486F">Data1!$IN$1:$IN$10,Data1!$IN$11:$IN$17</definedName>
    <definedName name="A125197486F_Data">Data1!$IN$11:$IN$17</definedName>
    <definedName name="A125197486F_Latest">Data1!$IN$17</definedName>
    <definedName name="A125197490W">Data1!$IQ$1:$IQ$10,Data1!$IQ$11:$IQ$17</definedName>
    <definedName name="A125197490W_Data">Data1!$IQ$11:$IQ$17</definedName>
    <definedName name="A125197490W_Latest">Data1!$IQ$17</definedName>
    <definedName name="A125197494F">Data2!$D$1:$D$10,Data2!$D$11:$D$17</definedName>
    <definedName name="A125197494F_Data">Data2!$D$11:$D$17</definedName>
    <definedName name="A125197494F_Latest">Data2!$D$17</definedName>
    <definedName name="A125197498R">Data2!$M$1:$M$10,Data2!$M$11:$M$17</definedName>
    <definedName name="A125197498R_Data">Data2!$M$11:$M$17</definedName>
    <definedName name="A125197498R_Latest">Data2!$M$17</definedName>
    <definedName name="A125197502V">Data1!$IB$1:$IB$10,Data1!$IB$11:$IB$17</definedName>
    <definedName name="A125197502V_Data">Data1!$IB$11:$IB$17</definedName>
    <definedName name="A125197502V_Latest">Data1!$IB$17</definedName>
    <definedName name="A125197506C">Data1!$IH$1:$IH$10,Data1!$IH$11:$IH$17</definedName>
    <definedName name="A125197506C_Data">Data1!$IH$11:$IH$17</definedName>
    <definedName name="A125197506C_Latest">Data1!$IH$17</definedName>
    <definedName name="A125197510V">Data1!$IK$1:$IK$10,Data1!$IK$11:$IK$17</definedName>
    <definedName name="A125197510V_Data">Data1!$IK$11:$IK$17</definedName>
    <definedName name="A125197510V_Latest">Data1!$IK$17</definedName>
    <definedName name="A125197514C">Data2!$J$1:$J$10,Data2!$J$11:$J$17</definedName>
    <definedName name="A125197514C_Data">Data2!$J$11:$J$17</definedName>
    <definedName name="A125197514C_Latest">Data2!$J$17</definedName>
    <definedName name="A125197518L">Data2!$P$1:$P$10,Data2!$P$11:$P$17</definedName>
    <definedName name="A125197518L_Data">Data2!$P$11:$P$17</definedName>
    <definedName name="A125197518L_Latest">Data2!$P$17</definedName>
    <definedName name="A125197522C">Data2!$CV$1:$CV$10,Data2!$CV$11:$CV$17</definedName>
    <definedName name="A125197522C_Data">Data2!$CV$11:$CV$17</definedName>
    <definedName name="A125197522C_Latest">Data2!$CV$17</definedName>
    <definedName name="A125197526L">Data2!$CG$1:$CG$10,Data2!$CG$11:$CG$17</definedName>
    <definedName name="A125197526L_Data">Data2!$CG$11:$CG$17</definedName>
    <definedName name="A125197526L_Latest">Data2!$CG$17</definedName>
    <definedName name="A125197530C">Data2!$CS$1:$CS$10,Data2!$CS$11:$CS$17</definedName>
    <definedName name="A125197530C_Data">Data2!$CS$11:$CS$17</definedName>
    <definedName name="A125197530C_Latest">Data2!$CS$17</definedName>
    <definedName name="A125197534L">Data2!$BO$1:$BO$10,Data2!$BO$11:$BO$17</definedName>
    <definedName name="A125197534L_Data">Data2!$BO$11:$BO$17</definedName>
    <definedName name="A125197534L_Latest">Data2!$BO$17</definedName>
    <definedName name="A125197538W">Data2!$BX$1:$BX$10,Data2!$BX$11:$BX$17</definedName>
    <definedName name="A125197538W_Data">Data2!$BX$11:$BX$17</definedName>
    <definedName name="A125197538W_Latest">Data2!$BX$17</definedName>
    <definedName name="A125197542L">Data2!$CA$1:$CA$10,Data2!$CA$11:$CA$17</definedName>
    <definedName name="A125197542L_Data">Data2!$CA$11:$CA$17</definedName>
    <definedName name="A125197542L_Latest">Data2!$CA$17</definedName>
    <definedName name="A125197546W">Data2!$CD$1:$CD$10,Data2!$CD$11:$CD$17</definedName>
    <definedName name="A125197546W_Data">Data2!$CD$11:$CD$17</definedName>
    <definedName name="A125197546W_Latest">Data2!$CD$17</definedName>
    <definedName name="A125197550L">Data2!$CM$1:$CM$10,Data2!$CM$11:$CM$17</definedName>
    <definedName name="A125197550L_Data">Data2!$CM$11:$CM$17</definedName>
    <definedName name="A125197550L_Latest">Data2!$CM$17</definedName>
    <definedName name="A125197554W">Data2!$BL$1:$BL$10,Data2!$BL$11:$BL$17</definedName>
    <definedName name="A125197554W_Data">Data2!$BL$11:$BL$17</definedName>
    <definedName name="A125197554W_Latest">Data2!$BL$17</definedName>
    <definedName name="A125197558F">Data2!$BR$1:$BR$10,Data2!$BR$11:$BR$17</definedName>
    <definedName name="A125197558F_Data">Data2!$BR$11:$BR$17</definedName>
    <definedName name="A125197558F_Latest">Data2!$BR$17</definedName>
    <definedName name="A125197562W">Data2!$BU$1:$BU$10,Data2!$BU$11:$BU$17</definedName>
    <definedName name="A125197562W_Data">Data2!$BU$11:$BU$17</definedName>
    <definedName name="A125197562W_Latest">Data2!$BU$17</definedName>
    <definedName name="A125197566F">Data2!$CJ$1:$CJ$10,Data2!$CJ$11:$CJ$17</definedName>
    <definedName name="A125197566F_Data">Data2!$CJ$11:$CJ$17</definedName>
    <definedName name="A125197566F_Latest">Data2!$CJ$17</definedName>
    <definedName name="A125197570W">Data2!$CP$1:$CP$10,Data2!$CP$11:$CP$17</definedName>
    <definedName name="A125197570W_Data">Data2!$CP$11:$CP$17</definedName>
    <definedName name="A125197570W_Latest">Data2!$CP$17</definedName>
    <definedName name="A125197574F">Data2!$EI$1:$EI$10,Data2!$EI$11:$EI$17</definedName>
    <definedName name="A125197574F_Data">Data2!$EI$11:$EI$17</definedName>
    <definedName name="A125197574F_Latest">Data2!$EI$17</definedName>
    <definedName name="A125197578R">Data2!$DT$1:$DT$10,Data2!$DT$11:$DT$17</definedName>
    <definedName name="A125197578R_Data">Data2!$DT$11:$DT$17</definedName>
    <definedName name="A125197578R_Latest">Data2!$DT$17</definedName>
    <definedName name="A125197582F">Data2!$EF$1:$EF$10,Data2!$EF$11:$EF$17</definedName>
    <definedName name="A125197582F_Data">Data2!$EF$11:$EF$17</definedName>
    <definedName name="A125197582F_Latest">Data2!$EF$17</definedName>
    <definedName name="A125197586R">Data2!$DB$1:$DB$10,Data2!$DB$11:$DB$17</definedName>
    <definedName name="A125197586R_Data">Data2!$DB$11:$DB$17</definedName>
    <definedName name="A125197586R_Latest">Data2!$DB$17</definedName>
    <definedName name="A125197590F">Data2!$DK$1:$DK$10,Data2!$DK$11:$DK$17</definedName>
    <definedName name="A125197590F_Data">Data2!$DK$11:$DK$17</definedName>
    <definedName name="A125197590F_Latest">Data2!$DK$17</definedName>
    <definedName name="A125197594R">Data2!$DN$1:$DN$10,Data2!$DN$11:$DN$17</definedName>
    <definedName name="A125197594R_Data">Data2!$DN$11:$DN$17</definedName>
    <definedName name="A125197594R_Latest">Data2!$DN$17</definedName>
    <definedName name="A125197598X">Data2!$DQ$1:$DQ$10,Data2!$DQ$11:$DQ$17</definedName>
    <definedName name="A125197598X_Data">Data2!$DQ$11:$DQ$17</definedName>
    <definedName name="A125197598X_Latest">Data2!$DQ$17</definedName>
    <definedName name="A125197602C">Data2!$DZ$1:$DZ$10,Data2!$DZ$11:$DZ$17</definedName>
    <definedName name="A125197602C_Data">Data2!$DZ$11:$DZ$17</definedName>
    <definedName name="A125197602C_Latest">Data2!$DZ$17</definedName>
    <definedName name="A125197606L">Data2!$CY$1:$CY$10,Data2!$CY$11:$CY$17</definedName>
    <definedName name="A125197606L_Data">Data2!$CY$11:$CY$17</definedName>
    <definedName name="A125197606L_Latest">Data2!$CY$17</definedName>
    <definedName name="A125197610C">Data2!$DE$1:$DE$10,Data2!$DE$11:$DE$17</definedName>
    <definedName name="A125197610C_Data">Data2!$DE$11:$DE$17</definedName>
    <definedName name="A125197610C_Latest">Data2!$DE$17</definedName>
    <definedName name="A125197614L">Data2!$DH$1:$DH$10,Data2!$DH$11:$DH$17</definedName>
    <definedName name="A125197614L_Data">Data2!$DH$11:$DH$17</definedName>
    <definedName name="A125197614L_Latest">Data2!$DH$17</definedName>
    <definedName name="A125197618W">Data2!$DW$1:$DW$10,Data2!$DW$11:$DW$17</definedName>
    <definedName name="A125197618W_Data">Data2!$DW$11:$DW$17</definedName>
    <definedName name="A125197618W_Latest">Data2!$DW$17</definedName>
    <definedName name="A125197622L">Data2!$EC$1:$EC$10,Data2!$EC$11:$EC$17</definedName>
    <definedName name="A125197622L_Data">Data2!$EC$11:$EC$17</definedName>
    <definedName name="A125197622L_Latest">Data2!$EC$17</definedName>
    <definedName name="A125197626W">Data1!$DL$1:$DL$10,Data1!$DL$11:$DL$17</definedName>
    <definedName name="A125197626W_Data">Data1!$DL$11:$DL$17</definedName>
    <definedName name="A125197626W_Latest">Data1!$DL$17</definedName>
    <definedName name="A125197630L">Data1!$CW$1:$CW$10,Data1!$CW$11:$CW$17</definedName>
    <definedName name="A125197630L_Data">Data1!$CW$11:$CW$17</definedName>
    <definedName name="A125197630L_Latest">Data1!$CW$17</definedName>
    <definedName name="A125197634W">Data1!$DI$1:$DI$10,Data1!$DI$11:$DI$17</definedName>
    <definedName name="A125197634W_Data">Data1!$DI$11:$DI$17</definedName>
    <definedName name="A125197634W_Latest">Data1!$DI$17</definedName>
    <definedName name="A125197638F">Data1!$CE$1:$CE$10,Data1!$CE$11:$CE$17</definedName>
    <definedName name="A125197638F_Data">Data1!$CE$11:$CE$17</definedName>
    <definedName name="A125197638F_Latest">Data1!$CE$17</definedName>
    <definedName name="A125197642W">Data1!$CN$1:$CN$10,Data1!$CN$11:$CN$17</definedName>
    <definedName name="A125197642W_Data">Data1!$CN$11:$CN$17</definedName>
    <definedName name="A125197642W_Latest">Data1!$CN$17</definedName>
    <definedName name="A125197646F">Data1!$CQ$1:$CQ$10,Data1!$CQ$11:$CQ$17</definedName>
    <definedName name="A125197646F_Data">Data1!$CQ$11:$CQ$17</definedName>
    <definedName name="A125197646F_Latest">Data1!$CQ$17</definedName>
    <definedName name="A125197650W">Data1!$CT$1:$CT$10,Data1!$CT$11:$CT$17</definedName>
    <definedName name="A125197650W_Data">Data1!$CT$11:$CT$17</definedName>
    <definedName name="A125197650W_Latest">Data1!$CT$17</definedName>
    <definedName name="A125197654F">Data1!$DC$1:$DC$10,Data1!$DC$11:$DC$17</definedName>
    <definedName name="A125197654F_Data">Data1!$DC$11:$DC$17</definedName>
    <definedName name="A125197654F_Latest">Data1!$DC$17</definedName>
    <definedName name="A125197658R">Data1!$CB$1:$CB$10,Data1!$CB$11:$CB$17</definedName>
    <definedName name="A125197658R_Data">Data1!$CB$11:$CB$17</definedName>
    <definedName name="A125197658R_Latest">Data1!$CB$17</definedName>
    <definedName name="A125197662F">Data1!$CH$1:$CH$10,Data1!$CH$11:$CH$17</definedName>
    <definedName name="A125197662F_Data">Data1!$CH$11:$CH$17</definedName>
    <definedName name="A125197662F_Latest">Data1!$CH$17</definedName>
    <definedName name="A125197666R">Data1!$CK$1:$CK$10,Data1!$CK$11:$CK$17</definedName>
    <definedName name="A125197666R_Data">Data1!$CK$11:$CK$17</definedName>
    <definedName name="A125197666R_Latest">Data1!$CK$17</definedName>
    <definedName name="A125197670F">Data1!$CZ$1:$CZ$10,Data1!$CZ$11:$CZ$17</definedName>
    <definedName name="A125197670F_Data">Data1!$CZ$11:$CZ$17</definedName>
    <definedName name="A125197670F_Latest">Data1!$CZ$17</definedName>
    <definedName name="A125197674R">Data1!$DF$1:$DF$10,Data1!$DF$11:$DF$17</definedName>
    <definedName name="A125197674R_Data">Data1!$DF$11:$DF$17</definedName>
    <definedName name="A125197674R_Latest">Data1!$DF$17</definedName>
    <definedName name="A125198094L">Data1!$HY$1:$HY$10,Data1!$HY$11:$HY$17</definedName>
    <definedName name="A125198094L_Data">Data1!$HY$11:$HY$17</definedName>
    <definedName name="A125198094L_Latest">Data1!$HY$17</definedName>
    <definedName name="A125198098W">Data1!$HJ$1:$HJ$10,Data1!$HJ$11:$HJ$17</definedName>
    <definedName name="A125198098W_Data">Data1!$HJ$11:$HJ$17</definedName>
    <definedName name="A125198098W_Latest">Data1!$HJ$17</definedName>
    <definedName name="A125198102A">Data1!$HV$1:$HV$10,Data1!$HV$11:$HV$17</definedName>
    <definedName name="A125198102A_Data">Data1!$HV$11:$HV$17</definedName>
    <definedName name="A125198102A_Latest">Data1!$HV$17</definedName>
    <definedName name="A125198106K">Data1!$GR$1:$GR$10,Data1!$GR$11:$GR$17</definedName>
    <definedName name="A125198106K_Data">Data1!$GR$11:$GR$17</definedName>
    <definedName name="A125198106K_Latest">Data1!$GR$17</definedName>
    <definedName name="A125198110A">Data1!$HA$1:$HA$10,Data1!$HA$11:$HA$17</definedName>
    <definedName name="A125198110A_Data">Data1!$HA$11:$HA$17</definedName>
    <definedName name="A125198110A_Latest">Data1!$HA$17</definedName>
    <definedName name="A125198114K">Data1!$HD$1:$HD$10,Data1!$HD$11:$HD$17</definedName>
    <definedName name="A125198114K_Data">Data1!$HD$11:$HD$17</definedName>
    <definedName name="A125198114K_Latest">Data1!$HD$17</definedName>
    <definedName name="A125198118V">Data1!$HG$1:$HG$10,Data1!$HG$11:$HG$17</definedName>
    <definedName name="A125198118V_Data">Data1!$HG$11:$HG$17</definedName>
    <definedName name="A125198118V_Latest">Data1!$HG$17</definedName>
    <definedName name="A125198122K">Data1!$HP$1:$HP$10,Data1!$HP$11:$HP$17</definedName>
    <definedName name="A125198122K_Data">Data1!$HP$11:$HP$17</definedName>
    <definedName name="A125198122K_Latest">Data1!$HP$17</definedName>
    <definedName name="A125198126V">Data1!$GO$1:$GO$10,Data1!$GO$11:$GO$17</definedName>
    <definedName name="A125198126V_Data">Data1!$GO$11:$GO$17</definedName>
    <definedName name="A125198126V_Latest">Data1!$GO$17</definedName>
    <definedName name="A125198130K">Data1!$GU$1:$GU$10,Data1!$GU$11:$GU$17</definedName>
    <definedName name="A125198130K_Data">Data1!$GU$11:$GU$17</definedName>
    <definedName name="A125198130K_Latest">Data1!$GU$17</definedName>
    <definedName name="A125198134V">Data1!$GX$1:$GX$10,Data1!$GX$11:$GX$17</definedName>
    <definedName name="A125198134V_Data">Data1!$GX$11:$GX$17</definedName>
    <definedName name="A125198134V_Latest">Data1!$GX$17</definedName>
    <definedName name="A125198138C">Data1!$HM$1:$HM$10,Data1!$HM$11:$HM$17</definedName>
    <definedName name="A125198138C_Data">Data1!$HM$11:$HM$17</definedName>
    <definedName name="A125198138C_Latest">Data1!$HM$17</definedName>
    <definedName name="A125198142V">Data1!$HS$1:$HS$10,Data1!$HS$11:$HS$17</definedName>
    <definedName name="A125198142V_Data">Data1!$HS$11:$HS$17</definedName>
    <definedName name="A125198142V_Latest">Data1!$HS$17</definedName>
    <definedName name="A125198562R">Data1!$BY$1:$BY$10,Data1!$BY$11:$BY$17</definedName>
    <definedName name="A125198562R_Data">Data1!$BY$11:$BY$17</definedName>
    <definedName name="A125198562R_Latest">Data1!$BY$17</definedName>
    <definedName name="A125198566X">Data1!$BJ$1:$BJ$10,Data1!$BJ$11:$BJ$17</definedName>
    <definedName name="A125198566X_Data">Data1!$BJ$11:$BJ$17</definedName>
    <definedName name="A125198566X_Latest">Data1!$BJ$17</definedName>
    <definedName name="A125198570R">Data1!$BV$1:$BV$10,Data1!$BV$11:$BV$17</definedName>
    <definedName name="A125198570R_Data">Data1!$BV$11:$BV$17</definedName>
    <definedName name="A125198570R_Latest">Data1!$BV$17</definedName>
    <definedName name="A125198574X">Data1!$AR$1:$AR$10,Data1!$AR$11:$AR$17</definedName>
    <definedName name="A125198574X_Data">Data1!$AR$11:$AR$17</definedName>
    <definedName name="A125198574X_Latest">Data1!$AR$17</definedName>
    <definedName name="A125198578J">Data1!$BA$1:$BA$10,Data1!$BA$11:$BA$17</definedName>
    <definedName name="A125198578J_Data">Data1!$BA$11:$BA$17</definedName>
    <definedName name="A125198578J_Latest">Data1!$BA$17</definedName>
    <definedName name="A125198582X">Data1!$BD$1:$BD$10,Data1!$BD$11:$BD$17</definedName>
    <definedName name="A125198582X_Data">Data1!$BD$11:$BD$17</definedName>
    <definedName name="A125198582X_Latest">Data1!$BD$17</definedName>
    <definedName name="A125198586J">Data1!$BG$1:$BG$10,Data1!$BG$11:$BG$17</definedName>
    <definedName name="A125198586J_Data">Data1!$BG$11:$BG$17</definedName>
    <definedName name="A125198586J_Latest">Data1!$BG$17</definedName>
    <definedName name="A125198590X">Data1!$BP$1:$BP$10,Data1!$BP$11:$BP$17</definedName>
    <definedName name="A125198590X_Data">Data1!$BP$11:$BP$17</definedName>
    <definedName name="A125198590X_Latest">Data1!$BP$17</definedName>
    <definedName name="A125198594J">Data1!$AO$1:$AO$10,Data1!$AO$11:$AO$17</definedName>
    <definedName name="A125198594J_Data">Data1!$AO$11:$AO$17</definedName>
    <definedName name="A125198594J_Latest">Data1!$AO$17</definedName>
    <definedName name="A125198598T">Data1!$AU$1:$AU$10,Data1!$AU$11:$AU$17</definedName>
    <definedName name="A125198598T_Data">Data1!$AU$11:$AU$17</definedName>
    <definedName name="A125198598T_Latest">Data1!$AU$17</definedName>
    <definedName name="A125198602W">Data1!$AX$1:$AX$10,Data1!$AX$11:$AX$17</definedName>
    <definedName name="A125198602W_Data">Data1!$AX$11:$AX$17</definedName>
    <definedName name="A125198602W_Latest">Data1!$AX$17</definedName>
    <definedName name="A125198606F">Data1!$BM$1:$BM$10,Data1!$BM$11:$BM$17</definedName>
    <definedName name="A125198606F_Data">Data1!$BM$11:$BM$17</definedName>
    <definedName name="A125198606F_Latest">Data1!$BM$17</definedName>
    <definedName name="A125198610W">Data1!$BS$1:$BS$10,Data1!$BS$11:$BS$17</definedName>
    <definedName name="A125198610W_Data">Data1!$BS$11:$BS$17</definedName>
    <definedName name="A125198610W_Latest">Data1!$BS$17</definedName>
    <definedName name="A125199030V">Data1!$EY$1:$EY$10,Data1!$EY$11:$EY$17</definedName>
    <definedName name="A125199030V_Data">Data1!$EY$11:$EY$17</definedName>
    <definedName name="A125199030V_Latest">Data1!$EY$17</definedName>
    <definedName name="A125199034C">Data1!$EJ$1:$EJ$10,Data1!$EJ$11:$EJ$17</definedName>
    <definedName name="A125199034C_Data">Data1!$EJ$11:$EJ$17</definedName>
    <definedName name="A125199034C_Latest">Data1!$EJ$17</definedName>
    <definedName name="A125199038L">Data1!$EV$1:$EV$10,Data1!$EV$11:$EV$17</definedName>
    <definedName name="A125199038L_Data">Data1!$EV$11:$EV$17</definedName>
    <definedName name="A125199038L_Latest">Data1!$EV$17</definedName>
    <definedName name="A125199042C">Data1!$DR$1:$DR$10,Data1!$DR$11:$DR$17</definedName>
    <definedName name="A125199042C_Data">Data1!$DR$11:$DR$17</definedName>
    <definedName name="A125199042C_Latest">Data1!$DR$17</definedName>
    <definedName name="A125199046L">Data1!$EA$1:$EA$10,Data1!$EA$11:$EA$17</definedName>
    <definedName name="A125199046L_Data">Data1!$EA$11:$EA$17</definedName>
    <definedName name="A125199046L_Latest">Data1!$EA$17</definedName>
    <definedName name="A125199050C">Data1!$ED$1:$ED$10,Data1!$ED$11:$ED$17</definedName>
    <definedName name="A125199050C_Data">Data1!$ED$11:$ED$17</definedName>
    <definedName name="A125199050C_Latest">Data1!$ED$17</definedName>
    <definedName name="A125199054L">Data1!$EG$1:$EG$10,Data1!$EG$11:$EG$17</definedName>
    <definedName name="A125199054L_Data">Data1!$EG$11:$EG$17</definedName>
    <definedName name="A125199054L_Latest">Data1!$EG$17</definedName>
    <definedName name="A125199058W">Data1!$EP$1:$EP$10,Data1!$EP$11:$EP$17</definedName>
    <definedName name="A125199058W_Data">Data1!$EP$11:$EP$17</definedName>
    <definedName name="A125199058W_Latest">Data1!$EP$17</definedName>
    <definedName name="A125199062L">Data1!$DO$1:$DO$10,Data1!$DO$11:$DO$17</definedName>
    <definedName name="A125199062L_Data">Data1!$DO$11:$DO$17</definedName>
    <definedName name="A125199062L_Latest">Data1!$DO$17</definedName>
    <definedName name="A125199066W">Data1!$DU$1:$DU$10,Data1!$DU$11:$DU$17</definedName>
    <definedName name="A125199066W_Data">Data1!$DU$11:$DU$17</definedName>
    <definedName name="A125199066W_Latest">Data1!$DU$17</definedName>
    <definedName name="A125199070L">Data1!$DX$1:$DX$10,Data1!$DX$11:$DX$17</definedName>
    <definedName name="A125199070L_Data">Data1!$DX$11:$DX$17</definedName>
    <definedName name="A125199070L_Latest">Data1!$DX$17</definedName>
    <definedName name="A125199074W">Data1!$EM$1:$EM$10,Data1!$EM$11:$EM$17</definedName>
    <definedName name="A125199074W_Data">Data1!$EM$11:$EM$17</definedName>
    <definedName name="A125199074W_Latest">Data1!$EM$17</definedName>
    <definedName name="A125199078F">Data1!$ES$1:$ES$10,Data1!$ES$11:$ES$17</definedName>
    <definedName name="A125199078F_Data">Data1!$ES$11:$ES$17</definedName>
    <definedName name="A125199078F_Latest">Data1!$ES$17</definedName>
    <definedName name="A125199498A">Data1!$GL$1:$GL$10,Data1!$GL$11:$GL$17</definedName>
    <definedName name="A125199498A_Data">Data1!$GL$11:$GL$17</definedName>
    <definedName name="A125199498A_Latest">Data1!$GL$17</definedName>
    <definedName name="A125199502F">Data1!$FW$1:$FW$10,Data1!$FW$11:$FW$17</definedName>
    <definedName name="A125199502F_Data">Data1!$FW$11:$FW$17</definedName>
    <definedName name="A125199502F_Latest">Data1!$FW$17</definedName>
    <definedName name="A125199506R">Data1!$GI$1:$GI$10,Data1!$GI$11:$GI$17</definedName>
    <definedName name="A125199506R_Data">Data1!$GI$11:$GI$17</definedName>
    <definedName name="A125199506R_Latest">Data1!$GI$17</definedName>
    <definedName name="A125199510F">Data1!$FE$1:$FE$10,Data1!$FE$11:$FE$17</definedName>
    <definedName name="A125199510F_Data">Data1!$FE$11:$FE$17</definedName>
    <definedName name="A125199510F_Latest">Data1!$FE$17</definedName>
    <definedName name="A125199514R">Data1!$FN$1:$FN$10,Data1!$FN$11:$FN$17</definedName>
    <definedName name="A125199514R_Data">Data1!$FN$11:$FN$17</definedName>
    <definedName name="A125199514R_Latest">Data1!$FN$17</definedName>
    <definedName name="A125199518X">Data1!$FQ$1:$FQ$10,Data1!$FQ$11:$FQ$17</definedName>
    <definedName name="A125199518X_Data">Data1!$FQ$11:$FQ$17</definedName>
    <definedName name="A125199518X_Latest">Data1!$FQ$17</definedName>
    <definedName name="A125199522R">Data1!$FT$1:$FT$10,Data1!$FT$11:$FT$17</definedName>
    <definedName name="A125199522R_Data">Data1!$FT$11:$FT$17</definedName>
    <definedName name="A125199522R_Latest">Data1!$FT$17</definedName>
    <definedName name="A125199526X">Data1!$GC$1:$GC$10,Data1!$GC$11:$GC$17</definedName>
    <definedName name="A125199526X_Data">Data1!$GC$11:$GC$17</definedName>
    <definedName name="A125199526X_Latest">Data1!$GC$17</definedName>
    <definedName name="A125199530R">Data1!$FB$1:$FB$10,Data1!$FB$11:$FB$17</definedName>
    <definedName name="A125199530R_Data">Data1!$FB$11:$FB$17</definedName>
    <definedName name="A125199530R_Latest">Data1!$FB$17</definedName>
    <definedName name="A125199534X">Data1!$FH$1:$FH$10,Data1!$FH$11:$FH$17</definedName>
    <definedName name="A125199534X_Data">Data1!$FH$11:$FH$17</definedName>
    <definedName name="A125199534X_Latest">Data1!$FH$17</definedName>
    <definedName name="A125199538J">Data1!$FK$1:$FK$10,Data1!$FK$11:$FK$17</definedName>
    <definedName name="A125199538J_Data">Data1!$FK$11:$FK$17</definedName>
    <definedName name="A125199538J_Latest">Data1!$FK$17</definedName>
    <definedName name="A125199542X">Data1!$FZ$1:$FZ$10,Data1!$FZ$11:$FZ$17</definedName>
    <definedName name="A125199542X_Data">Data1!$FZ$11:$FZ$17</definedName>
    <definedName name="A125199542X_Latest">Data1!$FZ$17</definedName>
    <definedName name="A125199546J">Data1!$GF$1:$GF$10,Data1!$GF$11:$GF$17</definedName>
    <definedName name="A125199546J_Data">Data1!$GF$11:$GF$17</definedName>
    <definedName name="A125199546J_Latest">Data1!$GF$17</definedName>
    <definedName name="A125199966C">Data1!$AN$1:$AN$10,Data1!$AN$11:$AN$17</definedName>
    <definedName name="A125199966C_Data">Data1!$AN$11:$AN$17</definedName>
    <definedName name="A125199966C_Latest">Data1!$AN$17</definedName>
    <definedName name="A125199970V">Data1!$Y$1:$Y$10,Data1!$Y$11:$Y$17</definedName>
    <definedName name="A125199970V_Data">Data1!$Y$11:$Y$17</definedName>
    <definedName name="A125199970V_Latest">Data1!$Y$17</definedName>
    <definedName name="A125199974C">Data1!$AK$1:$AK$10,Data1!$AK$11:$AK$17</definedName>
    <definedName name="A125199974C_Data">Data1!$AK$11:$AK$17</definedName>
    <definedName name="A125199974C_Latest">Data1!$AK$17</definedName>
    <definedName name="A125199978L">Data1!$G$1:$G$10,Data1!$G$11:$G$17</definedName>
    <definedName name="A125199978L_Data">Data1!$G$11:$G$17</definedName>
    <definedName name="A125199978L_Latest">Data1!$G$17</definedName>
    <definedName name="A125199982C">Data1!$P$1:$P$10,Data1!$P$11:$P$17</definedName>
    <definedName name="A125199982C_Data">Data1!$P$11:$P$17</definedName>
    <definedName name="A125199982C_Latest">Data1!$P$17</definedName>
    <definedName name="A125199986L">Data1!$S$1:$S$10,Data1!$S$11:$S$17</definedName>
    <definedName name="A125199986L_Data">Data1!$S$11:$S$17</definedName>
    <definedName name="A125199986L_Latest">Data1!$S$17</definedName>
    <definedName name="A125199990C">Data1!$V$1:$V$10,Data1!$V$11:$V$17</definedName>
    <definedName name="A125199990C_Data">Data1!$V$11:$V$17</definedName>
    <definedName name="A125199990C_Latest">Data1!$V$17</definedName>
    <definedName name="A125199994L">Data1!$AE$1:$AE$10,Data1!$AE$11:$AE$17</definedName>
    <definedName name="A125199994L_Data">Data1!$AE$11:$AE$17</definedName>
    <definedName name="A125199994L_Latest">Data1!$AE$17</definedName>
    <definedName name="A125199998W">Data1!$D$1:$D$10,Data1!$D$11:$D$17</definedName>
    <definedName name="A125199998W_Data">Data1!$D$11:$D$17</definedName>
    <definedName name="A125199998W_Latest">Data1!$D$17</definedName>
    <definedName name="A125200002T">Data1!$J$1:$J$10,Data1!$J$11:$J$17</definedName>
    <definedName name="A125200002T_Data">Data1!$J$11:$J$17</definedName>
    <definedName name="A125200002T_Latest">Data1!$J$17</definedName>
    <definedName name="A125200006A">Data1!$M$1:$M$10,Data1!$M$11:$M$17</definedName>
    <definedName name="A125200006A_Data">Data1!$M$11:$M$17</definedName>
    <definedName name="A125200006A_Latest">Data1!$M$17</definedName>
    <definedName name="A125200010T">Data1!$AB$1:$AB$10,Data1!$AB$11:$AB$17</definedName>
    <definedName name="A125200010T_Data">Data1!$AB$11:$AB$17</definedName>
    <definedName name="A125200010T_Latest">Data1!$AB$17</definedName>
    <definedName name="A125200014A">Data1!$AH$1:$AH$10,Data1!$AH$11:$AH$17</definedName>
    <definedName name="A125200014A_Data">Data1!$AH$11:$AH$17</definedName>
    <definedName name="A125200014A_Latest">Data1!$AH$17</definedName>
    <definedName name="A125200018K">Data3!$AU$1:$AU$10,Data3!$AU$11:$AU$17</definedName>
    <definedName name="A125200018K_Data">Data3!$AU$11:$AU$17</definedName>
    <definedName name="A125200018K_Latest">Data3!$AU$17</definedName>
    <definedName name="A125200022A">Data3!$AF$1:$AF$10,Data3!$AF$11:$AF$17</definedName>
    <definedName name="A125200022A_Data">Data3!$AF$11:$AF$17</definedName>
    <definedName name="A125200022A_Latest">Data3!$AF$17</definedName>
    <definedName name="A125200026K">Data3!$AR$1:$AR$10,Data3!$AR$11:$AR$17</definedName>
    <definedName name="A125200026K_Data">Data3!$AR$11:$AR$17</definedName>
    <definedName name="A125200026K_Latest">Data3!$AR$17</definedName>
    <definedName name="A125200030A">Data3!$N$1:$N$10,Data3!$N$11:$N$17</definedName>
    <definedName name="A125200030A_Data">Data3!$N$11:$N$17</definedName>
    <definedName name="A125200030A_Latest">Data3!$N$17</definedName>
    <definedName name="A125200034K">Data3!$W$1:$W$10,Data3!$W$11:$W$17</definedName>
    <definedName name="A125200034K_Data">Data3!$W$11:$W$17</definedName>
    <definedName name="A125200034K_Latest">Data3!$W$17</definedName>
    <definedName name="A125200038V">Data3!$Z$1:$Z$10,Data3!$Z$11:$Z$17</definedName>
    <definedName name="A125200038V_Data">Data3!$Z$11:$Z$17</definedName>
    <definedName name="A125200038V_Latest">Data3!$Z$17</definedName>
    <definedName name="A125200042K">Data3!$AC$1:$AC$10,Data3!$AC$11:$AC$17</definedName>
    <definedName name="A125200042K_Data">Data3!$AC$11:$AC$17</definedName>
    <definedName name="A125200042K_Latest">Data3!$AC$17</definedName>
    <definedName name="A125200046V">Data3!$AL$1:$AL$10,Data3!$AL$11:$AL$17</definedName>
    <definedName name="A125200046V_Data">Data3!$AL$11:$AL$17</definedName>
    <definedName name="A125200046V_Latest">Data3!$AL$17</definedName>
    <definedName name="A125200050K">Data3!$K$1:$K$10,Data3!$K$11:$K$17</definedName>
    <definedName name="A125200050K_Data">Data3!$K$11:$K$17</definedName>
    <definedName name="A125200050K_Latest">Data3!$K$17</definedName>
    <definedName name="A125200054V">Data3!$Q$1:$Q$10,Data3!$Q$11:$Q$17</definedName>
    <definedName name="A125200054V_Data">Data3!$Q$11:$Q$17</definedName>
    <definedName name="A125200054V_Latest">Data3!$Q$17</definedName>
    <definedName name="A125200058C">Data3!$T$1:$T$10,Data3!$T$11:$T$17</definedName>
    <definedName name="A125200058C_Data">Data3!$T$11:$T$17</definedName>
    <definedName name="A125200058C_Latest">Data3!$T$17</definedName>
    <definedName name="A125200062V">Data3!$AI$1:$AI$10,Data3!$AI$11:$AI$17</definedName>
    <definedName name="A125200062V_Data">Data3!$AI$11:$AI$17</definedName>
    <definedName name="A125200062V_Latest">Data3!$AI$17</definedName>
    <definedName name="A125200066C">Data3!$AO$1:$AO$10,Data3!$AO$11:$AO$17</definedName>
    <definedName name="A125200066C_Data">Data3!$AO$11:$AO$17</definedName>
    <definedName name="A125200066C_Latest">Data3!$AO$17</definedName>
    <definedName name="A125200070V">Data2!$BK$1:$BK$10,Data2!$BK$11:$BK$17</definedName>
    <definedName name="A125200070V_Data">Data2!$BK$11:$BK$17</definedName>
    <definedName name="A125200070V_Latest">Data2!$BK$17</definedName>
    <definedName name="A125200074C">Data2!$AV$1:$AV$10,Data2!$AV$11:$AV$17</definedName>
    <definedName name="A125200074C_Data">Data2!$AV$11:$AV$17</definedName>
    <definedName name="A125200074C_Latest">Data2!$AV$17</definedName>
    <definedName name="A125200078L">Data2!$BH$1:$BH$10,Data2!$BH$11:$BH$17</definedName>
    <definedName name="A125200078L_Data">Data2!$BH$11:$BH$17</definedName>
    <definedName name="A125200078L_Latest">Data2!$BH$17</definedName>
    <definedName name="A125200082C">Data2!$AD$1:$AD$10,Data2!$AD$11:$AD$17</definedName>
    <definedName name="A125200082C_Data">Data2!$AD$11:$AD$17</definedName>
    <definedName name="A125200082C_Latest">Data2!$AD$17</definedName>
    <definedName name="A125200086L">Data2!$AM$1:$AM$10,Data2!$AM$11:$AM$17</definedName>
    <definedName name="A125200086L_Data">Data2!$AM$11:$AM$17</definedName>
    <definedName name="A125200086L_Latest">Data2!$AM$17</definedName>
    <definedName name="A125200090C">Data2!$AP$1:$AP$10,Data2!$AP$11:$AP$17</definedName>
    <definedName name="A125200090C_Data">Data2!$AP$11:$AP$17</definedName>
    <definedName name="A125200090C_Latest">Data2!$AP$17</definedName>
    <definedName name="A125200094L">Data2!$AS$1:$AS$10,Data2!$AS$11:$AS$17</definedName>
    <definedName name="A125200094L_Data">Data2!$AS$11:$AS$17</definedName>
    <definedName name="A125200094L_Latest">Data2!$AS$17</definedName>
    <definedName name="A125200098W">Data2!$BB$1:$BB$10,Data2!$BB$11:$BB$17</definedName>
    <definedName name="A125200098W_Data">Data2!$BB$11:$BB$17</definedName>
    <definedName name="A125200098W_Latest">Data2!$BB$17</definedName>
    <definedName name="A125200102A">Data2!$AA$1:$AA$10,Data2!$AA$11:$AA$17</definedName>
    <definedName name="A125200102A_Data">Data2!$AA$11:$AA$17</definedName>
    <definedName name="A125200102A_Latest">Data2!$AA$17</definedName>
    <definedName name="A125200106K">Data2!$AG$1:$AG$10,Data2!$AG$11:$AG$17</definedName>
    <definedName name="A125200106K_Data">Data2!$AG$11:$AG$17</definedName>
    <definedName name="A125200106K_Latest">Data2!$AG$17</definedName>
    <definedName name="A125200110A">Data2!$AJ$1:$AJ$10,Data2!$AJ$11:$AJ$17</definedName>
    <definedName name="A125200110A_Data">Data2!$AJ$11:$AJ$17</definedName>
    <definedName name="A125200110A_Latest">Data2!$AJ$17</definedName>
    <definedName name="A125200114K">Data2!$AY$1:$AY$10,Data2!$AY$11:$AY$17</definedName>
    <definedName name="A125200114K_Data">Data2!$AY$11:$AY$17</definedName>
    <definedName name="A125200114K_Latest">Data2!$AY$17</definedName>
    <definedName name="A125200118V">Data2!$BE$1:$BE$10,Data2!$BE$11:$BE$17</definedName>
    <definedName name="A125200118V_Data">Data2!$BE$11:$BE$17</definedName>
    <definedName name="A125200118V_Latest">Data2!$BE$17</definedName>
    <definedName name="A125200122K">Data2!$FX$1:$FX$10,Data2!$FX$11:$FX$17</definedName>
    <definedName name="A125200122K_Data">Data2!$FX$11:$FX$17</definedName>
    <definedName name="A125200122K_Latest">Data2!$FX$17</definedName>
    <definedName name="A125200126V">Data2!$FI$1:$FI$10,Data2!$FI$11:$FI$17</definedName>
    <definedName name="A125200126V_Data">Data2!$FI$11:$FI$17</definedName>
    <definedName name="A125200126V_Latest">Data2!$FI$17</definedName>
    <definedName name="A125200130K">Data2!$FU$1:$FU$10,Data2!$FU$11:$FU$17</definedName>
    <definedName name="A125200130K_Data">Data2!$FU$11:$FU$17</definedName>
    <definedName name="A125200130K_Latest">Data2!$FU$17</definedName>
    <definedName name="A125200134V">Data2!$EQ$1:$EQ$10,Data2!$EQ$11:$EQ$17</definedName>
    <definedName name="A125200134V_Data">Data2!$EQ$11:$EQ$17</definedName>
    <definedName name="A125200134V_Latest">Data2!$EQ$17</definedName>
    <definedName name="A125200138C">Data2!$EZ$1:$EZ$10,Data2!$EZ$11:$EZ$17</definedName>
    <definedName name="A125200138C_Data">Data2!$EZ$11:$EZ$17</definedName>
    <definedName name="A125200138C_Latest">Data2!$EZ$17</definedName>
    <definedName name="A125200142V">Data2!$FC$1:$FC$10,Data2!$FC$11:$FC$17</definedName>
    <definedName name="A125200142V_Data">Data2!$FC$11:$FC$17</definedName>
    <definedName name="A125200142V_Latest">Data2!$FC$17</definedName>
    <definedName name="A125200146C">Data2!$FF$1:$FF$10,Data2!$FF$11:$FF$17</definedName>
    <definedName name="A125200146C_Data">Data2!$FF$11:$FF$17</definedName>
    <definedName name="A125200146C_Latest">Data2!$FF$17</definedName>
    <definedName name="A125200150V">Data2!$FO$1:$FO$10,Data2!$FO$11:$FO$17</definedName>
    <definedName name="A125200150V_Data">Data2!$FO$11:$FO$17</definedName>
    <definedName name="A125200150V_Latest">Data2!$FO$17</definedName>
    <definedName name="A125200154C">Data2!$EN$1:$EN$10,Data2!$EN$11:$EN$17</definedName>
    <definedName name="A125200154C_Data">Data2!$EN$11:$EN$17</definedName>
    <definedName name="A125200154C_Latest">Data2!$EN$17</definedName>
    <definedName name="A125200158L">Data2!$ET$1:$ET$10,Data2!$ET$11:$ET$17</definedName>
    <definedName name="A125200158L_Data">Data2!$ET$11:$ET$17</definedName>
    <definedName name="A125200158L_Latest">Data2!$ET$17</definedName>
    <definedName name="A125200162C">Data2!$EW$1:$EW$10,Data2!$EW$11:$EW$17</definedName>
    <definedName name="A125200162C_Data">Data2!$EW$11:$EW$17</definedName>
    <definedName name="A125200162C_Latest">Data2!$EW$17</definedName>
    <definedName name="A125200166L">Data2!$FL$1:$FL$10,Data2!$FL$11:$FL$17</definedName>
    <definedName name="A125200166L_Data">Data2!$FL$11:$FL$17</definedName>
    <definedName name="A125200166L_Latest">Data2!$FL$17</definedName>
    <definedName name="A125200170C">Data2!$FR$1:$FR$10,Data2!$FR$11:$FR$17</definedName>
    <definedName name="A125200170C_Data">Data2!$FR$11:$FR$17</definedName>
    <definedName name="A125200170C_Latest">Data2!$FR$17</definedName>
    <definedName name="A125200174L">Data2!$HK$1:$HK$10,Data2!$HK$11:$HK$17</definedName>
    <definedName name="A125200174L_Data">Data2!$HK$11:$HK$17</definedName>
    <definedName name="A125200174L_Latest">Data2!$HK$17</definedName>
    <definedName name="A125200178W">Data2!$GV$1:$GV$10,Data2!$GV$11:$GV$17</definedName>
    <definedName name="A125200178W_Data">Data2!$GV$11:$GV$17</definedName>
    <definedName name="A125200178W_Latest">Data2!$GV$17</definedName>
    <definedName name="A125200182L">Data2!$HH$1:$HH$10,Data2!$HH$11:$HH$17</definedName>
    <definedName name="A125200182L_Data">Data2!$HH$11:$HH$17</definedName>
    <definedName name="A125200182L_Latest">Data2!$HH$17</definedName>
    <definedName name="A125200186W">Data2!$GD$1:$GD$10,Data2!$GD$11:$GD$17</definedName>
    <definedName name="A125200186W_Data">Data2!$GD$11:$GD$17</definedName>
    <definedName name="A125200186W_Latest">Data2!$GD$17</definedName>
    <definedName name="A125200190L">Data2!$GM$1:$GM$10,Data2!$GM$11:$GM$17</definedName>
    <definedName name="A125200190L_Data">Data2!$GM$11:$GM$17</definedName>
    <definedName name="A125200190L_Latest">Data2!$GM$17</definedName>
    <definedName name="A125200194W">Data2!$GP$1:$GP$10,Data2!$GP$11:$GP$17</definedName>
    <definedName name="A125200194W_Data">Data2!$GP$11:$GP$17</definedName>
    <definedName name="A125200194W_Latest">Data2!$GP$17</definedName>
    <definedName name="A125200198F">Data2!$GS$1:$GS$10,Data2!$GS$11:$GS$17</definedName>
    <definedName name="A125200198F_Data">Data2!$GS$11:$GS$17</definedName>
    <definedName name="A125200198F_Latest">Data2!$GS$17</definedName>
    <definedName name="A125200202K">Data2!$HB$1:$HB$10,Data2!$HB$11:$HB$17</definedName>
    <definedName name="A125200202K_Data">Data2!$HB$11:$HB$17</definedName>
    <definedName name="A125200202K_Latest">Data2!$HB$17</definedName>
    <definedName name="A125200206V">Data2!$GA$1:$GA$10,Data2!$GA$11:$GA$17</definedName>
    <definedName name="A125200206V_Data">Data2!$GA$11:$GA$17</definedName>
    <definedName name="A125200206V_Latest">Data2!$GA$17</definedName>
    <definedName name="A125200210K">Data2!$GG$1:$GG$10,Data2!$GG$11:$GG$17</definedName>
    <definedName name="A125200210K_Data">Data2!$GG$11:$GG$17</definedName>
    <definedName name="A125200210K_Latest">Data2!$GG$17</definedName>
    <definedName name="A125200214V">Data2!$GJ$1:$GJ$10,Data2!$GJ$11:$GJ$17</definedName>
    <definedName name="A125200214V_Data">Data2!$GJ$11:$GJ$17</definedName>
    <definedName name="A125200214V_Latest">Data2!$GJ$17</definedName>
    <definedName name="A125200218C">Data2!$GY$1:$GY$10,Data2!$GY$11:$GY$17</definedName>
    <definedName name="A125200218C_Data">Data2!$GY$11:$GY$17</definedName>
    <definedName name="A125200218C_Latest">Data2!$GY$17</definedName>
    <definedName name="A125200222V">Data2!$HE$1:$HE$10,Data2!$HE$11:$HE$17</definedName>
    <definedName name="A125200222V_Data">Data2!$HE$11:$HE$17</definedName>
    <definedName name="A125200222V_Latest">Data2!$HE$17</definedName>
    <definedName name="A125200226C">Data3!$H$1:$H$10,Data3!$H$11:$H$17</definedName>
    <definedName name="A125200226C_Data">Data3!$H$11:$H$17</definedName>
    <definedName name="A125200226C_Latest">Data3!$H$17</definedName>
    <definedName name="A125200230V">Data2!$II$1:$II$10,Data2!$II$11:$II$17</definedName>
    <definedName name="A125200230V_Data">Data2!$II$11:$II$17</definedName>
    <definedName name="A125200230V_Latest">Data2!$II$17</definedName>
    <definedName name="A125200234C">Data3!$E$1:$E$10,Data3!$E$11:$E$17</definedName>
    <definedName name="A125200234C_Data">Data3!$E$11:$E$17</definedName>
    <definedName name="A125200234C_Latest">Data3!$E$17</definedName>
    <definedName name="A125200238L">Data2!$HQ$1:$HQ$10,Data2!$HQ$11:$HQ$17</definedName>
    <definedName name="A125200238L_Data">Data2!$HQ$11:$HQ$17</definedName>
    <definedName name="A125200238L_Latest">Data2!$HQ$17</definedName>
    <definedName name="A125200242C">Data2!$HZ$1:$HZ$10,Data2!$HZ$11:$HZ$17</definedName>
    <definedName name="A125200242C_Data">Data2!$HZ$11:$HZ$17</definedName>
    <definedName name="A125200242C_Latest">Data2!$HZ$17</definedName>
    <definedName name="A125200246L">Data2!$IC$1:$IC$10,Data2!$IC$11:$IC$17</definedName>
    <definedName name="A125200246L_Data">Data2!$IC$11:$IC$17</definedName>
    <definedName name="A125200246L_Latest">Data2!$IC$17</definedName>
    <definedName name="A125200250C">Data2!$IF$1:$IF$10,Data2!$IF$11:$IF$17</definedName>
    <definedName name="A125200250C_Data">Data2!$IF$11:$IF$17</definedName>
    <definedName name="A125200250C_Latest">Data2!$IF$17</definedName>
    <definedName name="A125200254L">Data2!$IO$1:$IO$10,Data2!$IO$11:$IO$17</definedName>
    <definedName name="A125200254L_Data">Data2!$IO$11:$IO$17</definedName>
    <definedName name="A125200254L_Latest">Data2!$IO$17</definedName>
    <definedName name="A125200258W">Data2!$HN$1:$HN$10,Data2!$HN$11:$HN$17</definedName>
    <definedName name="A125200258W_Data">Data2!$HN$11:$HN$17</definedName>
    <definedName name="A125200258W_Latest">Data2!$HN$17</definedName>
    <definedName name="A125200262L">Data2!$HT$1:$HT$10,Data2!$HT$11:$HT$17</definedName>
    <definedName name="A125200262L_Data">Data2!$HT$11:$HT$17</definedName>
    <definedName name="A125200262L_Latest">Data2!$HT$17</definedName>
    <definedName name="A125200266W">Data2!$HW$1:$HW$10,Data2!$HW$11:$HW$17</definedName>
    <definedName name="A125200266W_Data">Data2!$HW$11:$HW$17</definedName>
    <definedName name="A125200266W_Latest">Data2!$HW$17</definedName>
    <definedName name="A125200270L">Data2!$IL$1:$IL$10,Data2!$IL$11:$IL$17</definedName>
    <definedName name="A125200270L_Data">Data2!$IL$11:$IL$17</definedName>
    <definedName name="A125200270L_Latest">Data2!$IL$17</definedName>
    <definedName name="A125200274W">Data3!$B$1:$B$10,Data3!$B$11:$B$17</definedName>
    <definedName name="A125200274W_Data">Data3!$B$11:$B$17</definedName>
    <definedName name="A125200274W_Latest">Data3!$B$17</definedName>
    <definedName name="A125200278F">Data2!$X$1:$X$10,Data2!$X$11:$X$17</definedName>
    <definedName name="A125200278F_Data">Data2!$X$11:$X$17</definedName>
    <definedName name="A125200278F_Latest">Data2!$X$17</definedName>
    <definedName name="A125200282W">Data2!$I$1:$I$10,Data2!$I$11:$I$17</definedName>
    <definedName name="A125200282W_Data">Data2!$I$11:$I$17</definedName>
    <definedName name="A125200282W_Latest">Data2!$I$17</definedName>
    <definedName name="A125200286F">Data2!$U$1:$U$10,Data2!$U$11:$U$17</definedName>
    <definedName name="A125200286F_Data">Data2!$U$11:$U$17</definedName>
    <definedName name="A125200286F_Latest">Data2!$U$17</definedName>
    <definedName name="A125200290W">Data1!$IG$1:$IG$10,Data1!$IG$11:$IG$17</definedName>
    <definedName name="A125200290W_Data">Data1!$IG$11:$IG$17</definedName>
    <definedName name="A125200290W_Latest">Data1!$IG$17</definedName>
    <definedName name="A125200294F">Data1!$IP$1:$IP$10,Data1!$IP$11:$IP$17</definedName>
    <definedName name="A125200294F_Data">Data1!$IP$11:$IP$17</definedName>
    <definedName name="A125200294F_Latest">Data1!$IP$17</definedName>
    <definedName name="A125200298R">Data2!$C$1:$C$10,Data2!$C$11:$C$17</definedName>
    <definedName name="A125200298R_Data">Data2!$C$11:$C$17</definedName>
    <definedName name="A125200298R_Latest">Data2!$C$17</definedName>
    <definedName name="A125200302V">Data2!$F$1:$F$10,Data2!$F$11:$F$17</definedName>
    <definedName name="A125200302V_Data">Data2!$F$11:$F$17</definedName>
    <definedName name="A125200302V_Latest">Data2!$F$17</definedName>
    <definedName name="A125200306C">Data2!$O$1:$O$10,Data2!$O$11:$O$17</definedName>
    <definedName name="A125200306C_Data">Data2!$O$11:$O$17</definedName>
    <definedName name="A125200306C_Latest">Data2!$O$17</definedName>
    <definedName name="A125200310V">Data1!$ID$1:$ID$10,Data1!$ID$11:$ID$17</definedName>
    <definedName name="A125200310V_Data">Data1!$ID$11:$ID$17</definedName>
    <definedName name="A125200310V_Latest">Data1!$ID$17</definedName>
    <definedName name="A125200314C">Data1!$IJ$1:$IJ$10,Data1!$IJ$11:$IJ$17</definedName>
    <definedName name="A125200314C_Data">Data1!$IJ$11:$IJ$17</definedName>
    <definedName name="A125200314C_Latest">Data1!$IJ$17</definedName>
    <definedName name="A125200318L">Data1!$IM$1:$IM$10,Data1!$IM$11:$IM$17</definedName>
    <definedName name="A125200318L_Data">Data1!$IM$11:$IM$17</definedName>
    <definedName name="A125200318L_Latest">Data1!$IM$17</definedName>
    <definedName name="A125200322C">Data2!$L$1:$L$10,Data2!$L$11:$L$17</definedName>
    <definedName name="A125200322C_Data">Data2!$L$11:$L$17</definedName>
    <definedName name="A125200322C_Latest">Data2!$L$17</definedName>
    <definedName name="A125200326L">Data2!$R$1:$R$10,Data2!$R$11:$R$17</definedName>
    <definedName name="A125200326L_Data">Data2!$R$11:$R$17</definedName>
    <definedName name="A125200326L_Latest">Data2!$R$17</definedName>
    <definedName name="A125200330C">Data2!$CX$1:$CX$10,Data2!$CX$11:$CX$17</definedName>
    <definedName name="A125200330C_Data">Data2!$CX$11:$CX$17</definedName>
    <definedName name="A125200330C_Latest">Data2!$CX$17</definedName>
    <definedName name="A125200334L">Data2!$CI$1:$CI$10,Data2!$CI$11:$CI$17</definedName>
    <definedName name="A125200334L_Data">Data2!$CI$11:$CI$17</definedName>
    <definedName name="A125200334L_Latest">Data2!$CI$17</definedName>
    <definedName name="A125200338W">Data2!$CU$1:$CU$10,Data2!$CU$11:$CU$17</definedName>
    <definedName name="A125200338W_Data">Data2!$CU$11:$CU$17</definedName>
    <definedName name="A125200338W_Latest">Data2!$CU$17</definedName>
    <definedName name="A125200342L">Data2!$BQ$1:$BQ$10,Data2!$BQ$11:$BQ$17</definedName>
    <definedName name="A125200342L_Data">Data2!$BQ$11:$BQ$17</definedName>
    <definedName name="A125200342L_Latest">Data2!$BQ$17</definedName>
    <definedName name="A125200346W">Data2!$BZ$1:$BZ$10,Data2!$BZ$11:$BZ$17</definedName>
    <definedName name="A125200346W_Data">Data2!$BZ$11:$BZ$17</definedName>
    <definedName name="A125200346W_Latest">Data2!$BZ$17</definedName>
    <definedName name="A125200350L">Data2!$CC$1:$CC$10,Data2!$CC$11:$CC$17</definedName>
    <definedName name="A125200350L_Data">Data2!$CC$11:$CC$17</definedName>
    <definedName name="A125200350L_Latest">Data2!$CC$17</definedName>
    <definedName name="A125200354W">Data2!$CF$1:$CF$10,Data2!$CF$11:$CF$17</definedName>
    <definedName name="A125200354W_Data">Data2!$CF$11:$CF$17</definedName>
    <definedName name="A125200354W_Latest">Data2!$CF$17</definedName>
    <definedName name="A125200358F">Data2!$CO$1:$CO$10,Data2!$CO$11:$CO$17</definedName>
    <definedName name="A125200358F_Data">Data2!$CO$11:$CO$17</definedName>
    <definedName name="A125200358F_Latest">Data2!$CO$17</definedName>
    <definedName name="A125200362W">Data2!$BN$1:$BN$10,Data2!$BN$11:$BN$17</definedName>
    <definedName name="A125200362W_Data">Data2!$BN$11:$BN$17</definedName>
    <definedName name="A125200362W_Latest">Data2!$BN$17</definedName>
    <definedName name="A125200366F">Data2!$BT$1:$BT$10,Data2!$BT$11:$BT$17</definedName>
    <definedName name="A125200366F_Data">Data2!$BT$11:$BT$17</definedName>
    <definedName name="A125200366F_Latest">Data2!$BT$17</definedName>
    <definedName name="A125200370W">Data2!$BW$1:$BW$10,Data2!$BW$11:$BW$17</definedName>
    <definedName name="A125200370W_Data">Data2!$BW$11:$BW$17</definedName>
    <definedName name="A125200370W_Latest">Data2!$BW$17</definedName>
    <definedName name="A125200374F">Data2!$CL$1:$CL$10,Data2!$CL$11:$CL$17</definedName>
    <definedName name="A125200374F_Data">Data2!$CL$11:$CL$17</definedName>
    <definedName name="A125200374F_Latest">Data2!$CL$17</definedName>
    <definedName name="A125200378R">Data2!$CR$1:$CR$10,Data2!$CR$11:$CR$17</definedName>
    <definedName name="A125200378R_Data">Data2!$CR$11:$CR$17</definedName>
    <definedName name="A125200378R_Latest">Data2!$CR$17</definedName>
    <definedName name="A125200382F">Data2!$EK$1:$EK$10,Data2!$EK$11:$EK$17</definedName>
    <definedName name="A125200382F_Data">Data2!$EK$11:$EK$17</definedName>
    <definedName name="A125200382F_Latest">Data2!$EK$17</definedName>
    <definedName name="A125200386R">Data2!$DV$1:$DV$10,Data2!$DV$11:$DV$17</definedName>
    <definedName name="A125200386R_Data">Data2!$DV$11:$DV$17</definedName>
    <definedName name="A125200386R_Latest">Data2!$DV$17</definedName>
    <definedName name="A125200390F">Data2!$EH$1:$EH$10,Data2!$EH$11:$EH$17</definedName>
    <definedName name="A125200390F_Data">Data2!$EH$11:$EH$17</definedName>
    <definedName name="A125200390F_Latest">Data2!$EH$17</definedName>
    <definedName name="A125200394R">Data2!$DD$1:$DD$10,Data2!$DD$11:$DD$17</definedName>
    <definedName name="A125200394R_Data">Data2!$DD$11:$DD$17</definedName>
    <definedName name="A125200394R_Latest">Data2!$DD$17</definedName>
    <definedName name="A125200398X">Data2!$DM$1:$DM$10,Data2!$DM$11:$DM$17</definedName>
    <definedName name="A125200398X_Data">Data2!$DM$11:$DM$17</definedName>
    <definedName name="A125200398X_Latest">Data2!$DM$17</definedName>
    <definedName name="A125200402C">Data2!$DP$1:$DP$10,Data2!$DP$11:$DP$17</definedName>
    <definedName name="A125200402C_Data">Data2!$DP$11:$DP$17</definedName>
    <definedName name="A125200402C_Latest">Data2!$DP$17</definedName>
    <definedName name="A125200406L">Data2!$DS$1:$DS$10,Data2!$DS$11:$DS$17</definedName>
    <definedName name="A125200406L_Data">Data2!$DS$11:$DS$17</definedName>
    <definedName name="A125200406L_Latest">Data2!$DS$17</definedName>
    <definedName name="A125200410C">Data2!$EB$1:$EB$10,Data2!$EB$11:$EB$17</definedName>
    <definedName name="A125200410C_Data">Data2!$EB$11:$EB$17</definedName>
    <definedName name="A125200410C_Latest">Data2!$EB$17</definedName>
    <definedName name="A125200414L">Data2!$DA$1:$DA$10,Data2!$DA$11:$DA$17</definedName>
    <definedName name="A125200414L_Data">Data2!$DA$11:$DA$17</definedName>
    <definedName name="A125200414L_Latest">Data2!$DA$17</definedName>
    <definedName name="A125200418W">Data2!$DG$1:$DG$10,Data2!$DG$11:$DG$17</definedName>
    <definedName name="A125200418W_Data">Data2!$DG$11:$DG$17</definedName>
    <definedName name="A125200418W_Latest">Data2!$DG$17</definedName>
    <definedName name="A125200422L">Data2!$DJ$1:$DJ$10,Data2!$DJ$11:$DJ$17</definedName>
    <definedName name="A125200422L_Data">Data2!$DJ$11:$DJ$17</definedName>
    <definedName name="A125200422L_Latest">Data2!$DJ$17</definedName>
    <definedName name="A125200426W">Data2!$DY$1:$DY$10,Data2!$DY$11:$DY$17</definedName>
    <definedName name="A125200426W_Data">Data2!$DY$11:$DY$17</definedName>
    <definedName name="A125200426W_Latest">Data2!$DY$17</definedName>
    <definedName name="A125200430L">Data2!$EE$1:$EE$10,Data2!$EE$11:$EE$17</definedName>
    <definedName name="A125200430L_Data">Data2!$EE$11:$EE$17</definedName>
    <definedName name="A125200430L_Latest">Data2!$EE$17</definedName>
    <definedName name="A125200434W">Data1!$DN$1:$DN$10,Data1!$DN$11:$DN$17</definedName>
    <definedName name="A125200434W_Data">Data1!$DN$11:$DN$17</definedName>
    <definedName name="A125200434W_Latest">Data1!$DN$17</definedName>
    <definedName name="A125200438F">Data1!$CY$1:$CY$10,Data1!$CY$11:$CY$17</definedName>
    <definedName name="A125200438F_Data">Data1!$CY$11:$CY$17</definedName>
    <definedName name="A125200438F_Latest">Data1!$CY$17</definedName>
    <definedName name="A125200442W">Data1!$DK$1:$DK$10,Data1!$DK$11:$DK$17</definedName>
    <definedName name="A125200442W_Data">Data1!$DK$11:$DK$17</definedName>
    <definedName name="A125200442W_Latest">Data1!$DK$17</definedName>
    <definedName name="A125200446F">Data1!$CG$1:$CG$10,Data1!$CG$11:$CG$17</definedName>
    <definedName name="A125200446F_Data">Data1!$CG$11:$CG$17</definedName>
    <definedName name="A125200446F_Latest">Data1!$CG$17</definedName>
    <definedName name="A125200450W">Data1!$CP$1:$CP$10,Data1!$CP$11:$CP$17</definedName>
    <definedName name="A125200450W_Data">Data1!$CP$11:$CP$17</definedName>
    <definedName name="A125200450W_Latest">Data1!$CP$17</definedName>
    <definedName name="A125200454F">Data1!$CS$1:$CS$10,Data1!$CS$11:$CS$17</definedName>
    <definedName name="A125200454F_Data">Data1!$CS$11:$CS$17</definedName>
    <definedName name="A125200454F_Latest">Data1!$CS$17</definedName>
    <definedName name="A125200458R">Data1!$CV$1:$CV$10,Data1!$CV$11:$CV$17</definedName>
    <definedName name="A125200458R_Data">Data1!$CV$11:$CV$17</definedName>
    <definedName name="A125200458R_Latest">Data1!$CV$17</definedName>
    <definedName name="A125200462F">Data1!$DE$1:$DE$10,Data1!$DE$11:$DE$17</definedName>
    <definedName name="A125200462F_Data">Data1!$DE$11:$DE$17</definedName>
    <definedName name="A125200462F_Latest">Data1!$DE$17</definedName>
    <definedName name="A125200466R">Data1!$CD$1:$CD$10,Data1!$CD$11:$CD$17</definedName>
    <definedName name="A125200466R_Data">Data1!$CD$11:$CD$17</definedName>
    <definedName name="A125200466R_Latest">Data1!$CD$17</definedName>
    <definedName name="A125200470F">Data1!$CJ$1:$CJ$10,Data1!$CJ$11:$CJ$17</definedName>
    <definedName name="A125200470F_Data">Data1!$CJ$11:$CJ$17</definedName>
    <definedName name="A125200470F_Latest">Data1!$CJ$17</definedName>
    <definedName name="A125200474R">Data1!$CM$1:$CM$10,Data1!$CM$11:$CM$17</definedName>
    <definedName name="A125200474R_Data">Data1!$CM$11:$CM$17</definedName>
    <definedName name="A125200474R_Latest">Data1!$CM$17</definedName>
    <definedName name="A125200478X">Data1!$DB$1:$DB$10,Data1!$DB$11:$DB$17</definedName>
    <definedName name="A125200478X_Data">Data1!$DB$11:$DB$17</definedName>
    <definedName name="A125200478X_Latest">Data1!$DB$17</definedName>
    <definedName name="A125200482R">Data1!$DH$1:$DH$10,Data1!$DH$11:$DH$17</definedName>
    <definedName name="A125200482R_Data">Data1!$DH$11:$DH$17</definedName>
    <definedName name="A125200482R_Latest">Data1!$DH$17</definedName>
    <definedName name="A125200902X">Data1!$IA$1:$IA$10,Data1!$IA$11:$IA$17</definedName>
    <definedName name="A125200902X_Data">Data1!$IA$11:$IA$17</definedName>
    <definedName name="A125200902X_Latest">Data1!$IA$17</definedName>
    <definedName name="A125200906J">Data1!$HL$1:$HL$10,Data1!$HL$11:$HL$17</definedName>
    <definedName name="A125200906J_Data">Data1!$HL$11:$HL$17</definedName>
    <definedName name="A125200906J_Latest">Data1!$HL$17</definedName>
    <definedName name="A125200910X">Data1!$HX$1:$HX$10,Data1!$HX$11:$HX$17</definedName>
    <definedName name="A125200910X_Data">Data1!$HX$11:$HX$17</definedName>
    <definedName name="A125200910X_Latest">Data1!$HX$17</definedName>
    <definedName name="A125200914J">Data1!$GT$1:$GT$10,Data1!$GT$11:$GT$17</definedName>
    <definedName name="A125200914J_Data">Data1!$GT$11:$GT$17</definedName>
    <definedName name="A125200914J_Latest">Data1!$GT$17</definedName>
    <definedName name="A125200918T">Data1!$HC$1:$HC$10,Data1!$HC$11:$HC$17</definedName>
    <definedName name="A125200918T_Data">Data1!$HC$11:$HC$17</definedName>
    <definedName name="A125200918T_Latest">Data1!$HC$17</definedName>
    <definedName name="A125200922J">Data1!$HF$1:$HF$10,Data1!$HF$11:$HF$17</definedName>
    <definedName name="A125200922J_Data">Data1!$HF$11:$HF$17</definedName>
    <definedName name="A125200922J_Latest">Data1!$HF$17</definedName>
    <definedName name="A125200926T">Data1!$HI$1:$HI$10,Data1!$HI$11:$HI$17</definedName>
    <definedName name="A125200926T_Data">Data1!$HI$11:$HI$17</definedName>
    <definedName name="A125200926T_Latest">Data1!$HI$17</definedName>
    <definedName name="A125200930J">Data1!$HR$1:$HR$10,Data1!$HR$11:$HR$17</definedName>
    <definedName name="A125200930J_Data">Data1!$HR$11:$HR$17</definedName>
    <definedName name="A125200930J_Latest">Data1!$HR$17</definedName>
    <definedName name="A125200934T">Data1!$GQ$1:$GQ$10,Data1!$GQ$11:$GQ$17</definedName>
    <definedName name="A125200934T_Data">Data1!$GQ$11:$GQ$17</definedName>
    <definedName name="A125200934T_Latest">Data1!$GQ$17</definedName>
    <definedName name="A125200938A">Data1!$GW$1:$GW$10,Data1!$GW$11:$GW$17</definedName>
    <definedName name="A125200938A_Data">Data1!$GW$11:$GW$17</definedName>
    <definedName name="A125200938A_Latest">Data1!$GW$17</definedName>
    <definedName name="A125200942T">Data1!$GZ$1:$GZ$10,Data1!$GZ$11:$GZ$17</definedName>
    <definedName name="A125200942T_Data">Data1!$GZ$11:$GZ$17</definedName>
    <definedName name="A125200942T_Latest">Data1!$GZ$17</definedName>
    <definedName name="A125200946A">Data1!$HO$1:$HO$10,Data1!$HO$11:$HO$17</definedName>
    <definedName name="A125200946A_Data">Data1!$HO$11:$HO$17</definedName>
    <definedName name="A125200946A_Latest">Data1!$HO$17</definedName>
    <definedName name="A125200950T">Data1!$HU$1:$HU$10,Data1!$HU$11:$HU$17</definedName>
    <definedName name="A125200950T_Data">Data1!$HU$11:$HU$17</definedName>
    <definedName name="A125200950T_Latest">Data1!$HU$17</definedName>
    <definedName name="A125201370R">Data1!$CA$1:$CA$10,Data1!$CA$11:$CA$17</definedName>
    <definedName name="A125201370R_Data">Data1!$CA$11:$CA$17</definedName>
    <definedName name="A125201370R_Latest">Data1!$CA$17</definedName>
    <definedName name="A125201374X">Data1!$BL$1:$BL$10,Data1!$BL$11:$BL$17</definedName>
    <definedName name="A125201374X_Data">Data1!$BL$11:$BL$17</definedName>
    <definedName name="A125201374X_Latest">Data1!$BL$17</definedName>
    <definedName name="A125201378J">Data1!$BX$1:$BX$10,Data1!$BX$11:$BX$17</definedName>
    <definedName name="A125201378J_Data">Data1!$BX$11:$BX$17</definedName>
    <definedName name="A125201378J_Latest">Data1!$BX$17</definedName>
    <definedName name="A125201382X">Data1!$AT$1:$AT$10,Data1!$AT$11:$AT$17</definedName>
    <definedName name="A125201382X_Data">Data1!$AT$11:$AT$17</definedName>
    <definedName name="A125201382X_Latest">Data1!$AT$17</definedName>
    <definedName name="A125201386J">Data1!$BC$1:$BC$10,Data1!$BC$11:$BC$17</definedName>
    <definedName name="A125201386J_Data">Data1!$BC$11:$BC$17</definedName>
    <definedName name="A125201386J_Latest">Data1!$BC$17</definedName>
    <definedName name="A125201390X">Data1!$BF$1:$BF$10,Data1!$BF$11:$BF$17</definedName>
    <definedName name="A125201390X_Data">Data1!$BF$11:$BF$17</definedName>
    <definedName name="A125201390X_Latest">Data1!$BF$17</definedName>
    <definedName name="A125201394J">Data1!$BI$1:$BI$10,Data1!$BI$11:$BI$17</definedName>
    <definedName name="A125201394J_Data">Data1!$BI$11:$BI$17</definedName>
    <definedName name="A125201394J_Latest">Data1!$BI$17</definedName>
    <definedName name="A125201398T">Data1!$BR$1:$BR$10,Data1!$BR$11:$BR$17</definedName>
    <definedName name="A125201398T_Data">Data1!$BR$11:$BR$17</definedName>
    <definedName name="A125201398T_Latest">Data1!$BR$17</definedName>
    <definedName name="A125201402W">Data1!$AQ$1:$AQ$10,Data1!$AQ$11:$AQ$17</definedName>
    <definedName name="A125201402W_Data">Data1!$AQ$11:$AQ$17</definedName>
    <definedName name="A125201402W_Latest">Data1!$AQ$17</definedName>
    <definedName name="A125201406F">Data1!$AW$1:$AW$10,Data1!$AW$11:$AW$17</definedName>
    <definedName name="A125201406F_Data">Data1!$AW$11:$AW$17</definedName>
    <definedName name="A125201406F_Latest">Data1!$AW$17</definedName>
    <definedName name="A125201410W">Data1!$AZ$1:$AZ$10,Data1!$AZ$11:$AZ$17</definedName>
    <definedName name="A125201410W_Data">Data1!$AZ$11:$AZ$17</definedName>
    <definedName name="A125201410W_Latest">Data1!$AZ$17</definedName>
    <definedName name="A125201414F">Data1!$BO$1:$BO$10,Data1!$BO$11:$BO$17</definedName>
    <definedName name="A125201414F_Data">Data1!$BO$11:$BO$17</definedName>
    <definedName name="A125201414F_Latest">Data1!$BO$17</definedName>
    <definedName name="A125201418R">Data1!$BU$1:$BU$10,Data1!$BU$11:$BU$17</definedName>
    <definedName name="A125201418R_Data">Data1!$BU$11:$BU$17</definedName>
    <definedName name="A125201418R_Latest">Data1!$BU$17</definedName>
    <definedName name="A125201838K">Data1!$FA$1:$FA$10,Data1!$FA$11:$FA$17</definedName>
    <definedName name="A125201838K_Data">Data1!$FA$11:$FA$17</definedName>
    <definedName name="A125201838K_Latest">Data1!$FA$17</definedName>
    <definedName name="A125201842A">Data1!$EL$1:$EL$10,Data1!$EL$11:$EL$17</definedName>
    <definedName name="A125201842A_Data">Data1!$EL$11:$EL$17</definedName>
    <definedName name="A125201842A_Latest">Data1!$EL$17</definedName>
    <definedName name="A125201846K">Data1!$EX$1:$EX$10,Data1!$EX$11:$EX$17</definedName>
    <definedName name="A125201846K_Data">Data1!$EX$11:$EX$17</definedName>
    <definedName name="A125201846K_Latest">Data1!$EX$17</definedName>
    <definedName name="A125201850A">Data1!$DT$1:$DT$10,Data1!$DT$11:$DT$17</definedName>
    <definedName name="A125201850A_Data">Data1!$DT$11:$DT$17</definedName>
    <definedName name="A125201850A_Latest">Data1!$DT$17</definedName>
    <definedName name="A125201854K">Data1!$EC$1:$EC$10,Data1!$EC$11:$EC$17</definedName>
    <definedName name="A125201854K_Data">Data1!$EC$11:$EC$17</definedName>
    <definedName name="A125201854K_Latest">Data1!$EC$17</definedName>
    <definedName name="A125201858V">Data1!$EF$1:$EF$10,Data1!$EF$11:$EF$17</definedName>
    <definedName name="A125201858V_Data">Data1!$EF$11:$EF$17</definedName>
    <definedName name="A125201858V_Latest">Data1!$EF$17</definedName>
    <definedName name="A125201862K">Data1!$EI$1:$EI$10,Data1!$EI$11:$EI$17</definedName>
    <definedName name="A125201862K_Data">Data1!$EI$11:$EI$17</definedName>
    <definedName name="A125201862K_Latest">Data1!$EI$17</definedName>
    <definedName name="A125201866V">Data1!$ER$1:$ER$10,Data1!$ER$11:$ER$17</definedName>
    <definedName name="A125201866V_Data">Data1!$ER$11:$ER$17</definedName>
    <definedName name="A125201866V_Latest">Data1!$ER$17</definedName>
    <definedName name="A125201870K">Data1!$DQ$1:$DQ$10,Data1!$DQ$11:$DQ$17</definedName>
    <definedName name="A125201870K_Data">Data1!$DQ$11:$DQ$17</definedName>
    <definedName name="A125201870K_Latest">Data1!$DQ$17</definedName>
    <definedName name="A125201874V">Data1!$DW$1:$DW$10,Data1!$DW$11:$DW$17</definedName>
    <definedName name="A125201874V_Data">Data1!$DW$11:$DW$17</definedName>
    <definedName name="A125201874V_Latest">Data1!$DW$17</definedName>
    <definedName name="A125201878C">Data1!$DZ$1:$DZ$10,Data1!$DZ$11:$DZ$17</definedName>
    <definedName name="A125201878C_Data">Data1!$DZ$11:$DZ$17</definedName>
    <definedName name="A125201878C_Latest">Data1!$DZ$17</definedName>
    <definedName name="A125201882V">Data1!$EO$1:$EO$10,Data1!$EO$11:$EO$17</definedName>
    <definedName name="A125201882V_Data">Data1!$EO$11:$EO$17</definedName>
    <definedName name="A125201882V_Latest">Data1!$EO$17</definedName>
    <definedName name="A125201886C">Data1!$EU$1:$EU$10,Data1!$EU$11:$EU$17</definedName>
    <definedName name="A125201886C_Data">Data1!$EU$11:$EU$17</definedName>
    <definedName name="A125201886C_Latest">Data1!$EU$17</definedName>
    <definedName name="A125202306R">Data1!$GN$1:$GN$10,Data1!$GN$11:$GN$17</definedName>
    <definedName name="A125202306R_Data">Data1!$GN$11:$GN$17</definedName>
    <definedName name="A125202306R_Latest">Data1!$GN$17</definedName>
    <definedName name="A125202310F">Data1!$FY$1:$FY$10,Data1!$FY$11:$FY$17</definedName>
    <definedName name="A125202310F_Data">Data1!$FY$11:$FY$17</definedName>
    <definedName name="A125202310F_Latest">Data1!$FY$17</definedName>
    <definedName name="A125202314R">Data1!$GK$1:$GK$10,Data1!$GK$11:$GK$17</definedName>
    <definedName name="A125202314R_Data">Data1!$GK$11:$GK$17</definedName>
    <definedName name="A125202314R_Latest">Data1!$GK$17</definedName>
    <definedName name="A125202318X">Data1!$FG$1:$FG$10,Data1!$FG$11:$FG$17</definedName>
    <definedName name="A125202318X_Data">Data1!$FG$11:$FG$17</definedName>
    <definedName name="A125202318X_Latest">Data1!$FG$17</definedName>
    <definedName name="A125202322R">Data1!$FP$1:$FP$10,Data1!$FP$11:$FP$17</definedName>
    <definedName name="A125202322R_Data">Data1!$FP$11:$FP$17</definedName>
    <definedName name="A125202322R_Latest">Data1!$FP$17</definedName>
    <definedName name="A125202326X">Data1!$FS$1:$FS$10,Data1!$FS$11:$FS$17</definedName>
    <definedName name="A125202326X_Data">Data1!$FS$11:$FS$17</definedName>
    <definedName name="A125202326X_Latest">Data1!$FS$17</definedName>
    <definedName name="A125202330R">Data1!$FV$1:$FV$10,Data1!$FV$11:$FV$17</definedName>
    <definedName name="A125202330R_Data">Data1!$FV$11:$FV$17</definedName>
    <definedName name="A125202330R_Latest">Data1!$FV$17</definedName>
    <definedName name="A125202334X">Data1!$GE$1:$GE$10,Data1!$GE$11:$GE$17</definedName>
    <definedName name="A125202334X_Data">Data1!$GE$11:$GE$17</definedName>
    <definedName name="A125202334X_Latest">Data1!$GE$17</definedName>
    <definedName name="A125202338J">Data1!$FD$1:$FD$10,Data1!$FD$11:$FD$17</definedName>
    <definedName name="A125202338J_Data">Data1!$FD$11:$FD$17</definedName>
    <definedName name="A125202338J_Latest">Data1!$FD$17</definedName>
    <definedName name="A125202342X">Data1!$FJ$1:$FJ$10,Data1!$FJ$11:$FJ$17</definedName>
    <definedName name="A125202342X_Data">Data1!$FJ$11:$FJ$17</definedName>
    <definedName name="A125202342X_Latest">Data1!$FJ$17</definedName>
    <definedName name="A125202346J">Data1!$FM$1:$FM$10,Data1!$FM$11:$FM$17</definedName>
    <definedName name="A125202346J_Data">Data1!$FM$11:$FM$17</definedName>
    <definedName name="A125202346J_Latest">Data1!$FM$17</definedName>
    <definedName name="A125202350X">Data1!$GB$1:$GB$10,Data1!$GB$11:$GB$17</definedName>
    <definedName name="A125202350X_Data">Data1!$GB$11:$GB$17</definedName>
    <definedName name="A125202350X_Latest">Data1!$GB$17</definedName>
    <definedName name="A125202354J">Data1!$GH$1:$GH$10,Data1!$GH$11:$GH$17</definedName>
    <definedName name="A125202354J_Data">Data1!$GH$11:$GH$17</definedName>
    <definedName name="A125202354J_Latest">Data1!$GH$17</definedName>
    <definedName name="A125202774C">Data1!$AM$1:$AM$10,Data1!$AM$11:$AM$17</definedName>
    <definedName name="A125202774C_Data">Data1!$AM$11:$AM$17</definedName>
    <definedName name="A125202774C_Latest">Data1!$AM$17</definedName>
    <definedName name="A125202778L">Data1!$X$1:$X$10,Data1!$X$11:$X$17</definedName>
    <definedName name="A125202778L_Data">Data1!$X$11:$X$17</definedName>
    <definedName name="A125202778L_Latest">Data1!$X$17</definedName>
    <definedName name="A125202782C">Data1!$AJ$1:$AJ$10,Data1!$AJ$11:$AJ$17</definedName>
    <definedName name="A125202782C_Data">Data1!$AJ$11:$AJ$17</definedName>
    <definedName name="A125202782C_Latest">Data1!$AJ$17</definedName>
    <definedName name="A125202786L">Data1!$F$1:$F$10,Data1!$F$11:$F$17</definedName>
    <definedName name="A125202786L_Data">Data1!$F$11:$F$17</definedName>
    <definedName name="A125202786L_Latest">Data1!$F$17</definedName>
    <definedName name="A125202790C">Data1!$O$1:$O$10,Data1!$O$11:$O$17</definedName>
    <definedName name="A125202790C_Data">Data1!$O$11:$O$17</definedName>
    <definedName name="A125202790C_Latest">Data1!$O$17</definedName>
    <definedName name="A125202794L">Data1!$R$1:$R$10,Data1!$R$11:$R$17</definedName>
    <definedName name="A125202794L_Data">Data1!$R$11:$R$17</definedName>
    <definedName name="A125202794L_Latest">Data1!$R$17</definedName>
    <definedName name="A125202798W">Data1!$U$1:$U$10,Data1!$U$11:$U$17</definedName>
    <definedName name="A125202798W_Data">Data1!$U$11:$U$17</definedName>
    <definedName name="A125202798W_Latest">Data1!$U$17</definedName>
    <definedName name="A125202802A">Data1!$AD$1:$AD$10,Data1!$AD$11:$AD$17</definedName>
    <definedName name="A125202802A_Data">Data1!$AD$11:$AD$17</definedName>
    <definedName name="A125202802A_Latest">Data1!$AD$17</definedName>
    <definedName name="A125202806K">Data1!$C$1:$C$10,Data1!$C$11:$C$17</definedName>
    <definedName name="A125202806K_Data">Data1!$C$11:$C$17</definedName>
    <definedName name="A125202806K_Latest">Data1!$C$17</definedName>
    <definedName name="A125202810A">Data1!$I$1:$I$10,Data1!$I$11:$I$17</definedName>
    <definedName name="A125202810A_Data">Data1!$I$11:$I$17</definedName>
    <definedName name="A125202810A_Latest">Data1!$I$17</definedName>
    <definedName name="A125202814K">Data1!$L$1:$L$10,Data1!$L$11:$L$17</definedName>
    <definedName name="A125202814K_Data">Data1!$L$11:$L$17</definedName>
    <definedName name="A125202814K_Latest">Data1!$L$17</definedName>
    <definedName name="A125202818V">Data1!$AA$1:$AA$10,Data1!$AA$11:$AA$17</definedName>
    <definedName name="A125202818V_Data">Data1!$AA$11:$AA$17</definedName>
    <definedName name="A125202818V_Latest">Data1!$AA$17</definedName>
    <definedName name="A125202822K">Data1!$AG$1:$AG$10,Data1!$AG$11:$AG$17</definedName>
    <definedName name="A125202822K_Data">Data1!$AG$11:$AG$17</definedName>
    <definedName name="A125202822K_Latest">Data1!$AG$17</definedName>
    <definedName name="A125202826V">Data3!$AT$1:$AT$10,Data3!$AT$11:$AT$17</definedName>
    <definedName name="A125202826V_Data">Data3!$AT$11:$AT$17</definedName>
    <definedName name="A125202826V_Latest">Data3!$AT$17</definedName>
    <definedName name="A125202830K">Data3!$AE$1:$AE$10,Data3!$AE$11:$AE$17</definedName>
    <definedName name="A125202830K_Data">Data3!$AE$11:$AE$17</definedName>
    <definedName name="A125202830K_Latest">Data3!$AE$17</definedName>
    <definedName name="A125202834V">Data3!$AQ$1:$AQ$10,Data3!$AQ$11:$AQ$17</definedName>
    <definedName name="A125202834V_Data">Data3!$AQ$11:$AQ$17</definedName>
    <definedName name="A125202834V_Latest">Data3!$AQ$17</definedName>
    <definedName name="A125202838C">Data3!$M$1:$M$10,Data3!$M$11:$M$17</definedName>
    <definedName name="A125202838C_Data">Data3!$M$11:$M$17</definedName>
    <definedName name="A125202838C_Latest">Data3!$M$17</definedName>
    <definedName name="A125202842V">Data3!$V$1:$V$10,Data3!$V$11:$V$17</definedName>
    <definedName name="A125202842V_Data">Data3!$V$11:$V$17</definedName>
    <definedName name="A125202842V_Latest">Data3!$V$17</definedName>
    <definedName name="A125202846C">Data3!$Y$1:$Y$10,Data3!$Y$11:$Y$17</definedName>
    <definedName name="A125202846C_Data">Data3!$Y$11:$Y$17</definedName>
    <definedName name="A125202846C_Latest">Data3!$Y$17</definedName>
    <definedName name="A125202850V">Data3!$AB$1:$AB$10,Data3!$AB$11:$AB$17</definedName>
    <definedName name="A125202850V_Data">Data3!$AB$11:$AB$17</definedName>
    <definedName name="A125202850V_Latest">Data3!$AB$17</definedName>
    <definedName name="A125202854C">Data3!$AK$1:$AK$10,Data3!$AK$11:$AK$17</definedName>
    <definedName name="A125202854C_Data">Data3!$AK$11:$AK$17</definedName>
    <definedName name="A125202854C_Latest">Data3!$AK$17</definedName>
    <definedName name="A125202858L">Data3!$J$1:$J$10,Data3!$J$11:$J$17</definedName>
    <definedName name="A125202858L_Data">Data3!$J$11:$J$17</definedName>
    <definedName name="A125202858L_Latest">Data3!$J$17</definedName>
    <definedName name="A125202862C">Data3!$P$1:$P$10,Data3!$P$11:$P$17</definedName>
    <definedName name="A125202862C_Data">Data3!$P$11:$P$17</definedName>
    <definedName name="A125202862C_Latest">Data3!$P$17</definedName>
    <definedName name="A125202866L">Data3!$S$1:$S$10,Data3!$S$11:$S$17</definedName>
    <definedName name="A125202866L_Data">Data3!$S$11:$S$17</definedName>
    <definedName name="A125202866L_Latest">Data3!$S$17</definedName>
    <definedName name="A125202870C">Data3!$AH$1:$AH$10,Data3!$AH$11:$AH$17</definedName>
    <definedName name="A125202870C_Data">Data3!$AH$11:$AH$17</definedName>
    <definedName name="A125202870C_Latest">Data3!$AH$17</definedName>
    <definedName name="A125202874L">Data3!$AN$1:$AN$10,Data3!$AN$11:$AN$17</definedName>
    <definedName name="A125202874L_Data">Data3!$AN$11:$AN$17</definedName>
    <definedName name="A125202874L_Latest">Data3!$AN$17</definedName>
    <definedName name="A125202878W">Data2!$BJ$1:$BJ$10,Data2!$BJ$11:$BJ$17</definedName>
    <definedName name="A125202878W_Data">Data2!$BJ$11:$BJ$17</definedName>
    <definedName name="A125202878W_Latest">Data2!$BJ$17</definedName>
    <definedName name="A125202882L">Data2!$AU$1:$AU$10,Data2!$AU$11:$AU$17</definedName>
    <definedName name="A125202882L_Data">Data2!$AU$11:$AU$17</definedName>
    <definedName name="A125202882L_Latest">Data2!$AU$17</definedName>
    <definedName name="A125202886W">Data2!$BG$1:$BG$10,Data2!$BG$11:$BG$17</definedName>
    <definedName name="A125202886W_Data">Data2!$BG$11:$BG$17</definedName>
    <definedName name="A125202886W_Latest">Data2!$BG$17</definedName>
    <definedName name="A125202890L">Data2!$AC$1:$AC$10,Data2!$AC$11:$AC$17</definedName>
    <definedName name="A125202890L_Data">Data2!$AC$11:$AC$17</definedName>
    <definedName name="A125202890L_Latest">Data2!$AC$17</definedName>
    <definedName name="A125202894W">Data2!$AL$1:$AL$10,Data2!$AL$11:$AL$17</definedName>
    <definedName name="A125202894W_Data">Data2!$AL$11:$AL$17</definedName>
    <definedName name="A125202894W_Latest">Data2!$AL$17</definedName>
    <definedName name="A125202898F">Data2!$AO$1:$AO$10,Data2!$AO$11:$AO$17</definedName>
    <definedName name="A125202898F_Data">Data2!$AO$11:$AO$17</definedName>
    <definedName name="A125202898F_Latest">Data2!$AO$17</definedName>
    <definedName name="A125202902K">Data2!$AR$1:$AR$10,Data2!$AR$11:$AR$17</definedName>
    <definedName name="A125202902K_Data">Data2!$AR$11:$AR$17</definedName>
    <definedName name="A125202902K_Latest">Data2!$AR$17</definedName>
    <definedName name="A125202906V">Data2!$BA$1:$BA$10,Data2!$BA$11:$BA$17</definedName>
    <definedName name="A125202906V_Data">Data2!$BA$11:$BA$17</definedName>
    <definedName name="A125202906V_Latest">Data2!$BA$17</definedName>
    <definedName name="A125202910K">Data2!$Z$1:$Z$10,Data2!$Z$11:$Z$17</definedName>
    <definedName name="A125202910K_Data">Data2!$Z$11:$Z$17</definedName>
    <definedName name="A125202910K_Latest">Data2!$Z$17</definedName>
    <definedName name="A125202914V">Data2!$AF$1:$AF$10,Data2!$AF$11:$AF$17</definedName>
    <definedName name="A125202914V_Data">Data2!$AF$11:$AF$17</definedName>
    <definedName name="A125202914V_Latest">Data2!$AF$17</definedName>
    <definedName name="A125202918C">Data2!$AI$1:$AI$10,Data2!$AI$11:$AI$17</definedName>
    <definedName name="A125202918C_Data">Data2!$AI$11:$AI$17</definedName>
    <definedName name="A125202918C_Latest">Data2!$AI$17</definedName>
    <definedName name="A125202922V">Data2!$AX$1:$AX$10,Data2!$AX$11:$AX$17</definedName>
    <definedName name="A125202922V_Data">Data2!$AX$11:$AX$17</definedName>
    <definedName name="A125202922V_Latest">Data2!$AX$17</definedName>
    <definedName name="A125202926C">Data2!$BD$1:$BD$10,Data2!$BD$11:$BD$17</definedName>
    <definedName name="A125202926C_Data">Data2!$BD$11:$BD$17</definedName>
    <definedName name="A125202926C_Latest">Data2!$BD$17</definedName>
    <definedName name="A125202930V">Data2!$FW$1:$FW$10,Data2!$FW$11:$FW$17</definedName>
    <definedName name="A125202930V_Data">Data2!$FW$11:$FW$17</definedName>
    <definedName name="A125202930V_Latest">Data2!$FW$17</definedName>
    <definedName name="A125202934C">Data2!$FH$1:$FH$10,Data2!$FH$11:$FH$17</definedName>
    <definedName name="A125202934C_Data">Data2!$FH$11:$FH$17</definedName>
    <definedName name="A125202934C_Latest">Data2!$FH$17</definedName>
    <definedName name="A125202938L">Data2!$FT$1:$FT$10,Data2!$FT$11:$FT$17</definedName>
    <definedName name="A125202938L_Data">Data2!$FT$11:$FT$17</definedName>
    <definedName name="A125202938L_Latest">Data2!$FT$17</definedName>
    <definedName name="A125202942C">Data2!$EP$1:$EP$10,Data2!$EP$11:$EP$17</definedName>
    <definedName name="A125202942C_Data">Data2!$EP$11:$EP$17</definedName>
    <definedName name="A125202942C_Latest">Data2!$EP$17</definedName>
    <definedName name="A125202946L">Data2!$EY$1:$EY$10,Data2!$EY$11:$EY$17</definedName>
    <definedName name="A125202946L_Data">Data2!$EY$11:$EY$17</definedName>
    <definedName name="A125202946L_Latest">Data2!$EY$17</definedName>
    <definedName name="A125202950C">Data2!$FB$1:$FB$10,Data2!$FB$11:$FB$17</definedName>
    <definedName name="A125202950C_Data">Data2!$FB$11:$FB$17</definedName>
    <definedName name="A125202950C_Latest">Data2!$FB$17</definedName>
    <definedName name="A125202954L">Data2!$FE$1:$FE$10,Data2!$FE$11:$FE$17</definedName>
    <definedName name="A125202954L_Data">Data2!$FE$11:$FE$17</definedName>
    <definedName name="A125202954L_Latest">Data2!$FE$17</definedName>
    <definedName name="A125202958W">Data2!$FN$1:$FN$10,Data2!$FN$11:$FN$17</definedName>
    <definedName name="A125202958W_Data">Data2!$FN$11:$FN$17</definedName>
    <definedName name="A125202958W_Latest">Data2!$FN$17</definedName>
    <definedName name="A125202962L">Data2!$EM$1:$EM$10,Data2!$EM$11:$EM$17</definedName>
    <definedName name="A125202962L_Data">Data2!$EM$11:$EM$17</definedName>
    <definedName name="A125202962L_Latest">Data2!$EM$17</definedName>
    <definedName name="A125202966W">Data2!$ES$1:$ES$10,Data2!$ES$11:$ES$17</definedName>
    <definedName name="A125202966W_Data">Data2!$ES$11:$ES$17</definedName>
    <definedName name="A125202966W_Latest">Data2!$ES$17</definedName>
    <definedName name="A125202970L">Data2!$EV$1:$EV$10,Data2!$EV$11:$EV$17</definedName>
    <definedName name="A125202970L_Data">Data2!$EV$11:$EV$17</definedName>
    <definedName name="A125202970L_Latest">Data2!$EV$17</definedName>
    <definedName name="A125202974W">Data2!$FK$1:$FK$10,Data2!$FK$11:$FK$17</definedName>
    <definedName name="A125202974W_Data">Data2!$FK$11:$FK$17</definedName>
    <definedName name="A125202974W_Latest">Data2!$FK$17</definedName>
    <definedName name="A125202978F">Data2!$FQ$1:$FQ$10,Data2!$FQ$11:$FQ$17</definedName>
    <definedName name="A125202978F_Data">Data2!$FQ$11:$FQ$17</definedName>
    <definedName name="A125202978F_Latest">Data2!$FQ$17</definedName>
    <definedName name="A125202982W">Data2!$HJ$1:$HJ$10,Data2!$HJ$11:$HJ$17</definedName>
    <definedName name="A125202982W_Data">Data2!$HJ$11:$HJ$17</definedName>
    <definedName name="A125202982W_Latest">Data2!$HJ$17</definedName>
    <definedName name="A125202986F">Data2!$GU$1:$GU$10,Data2!$GU$11:$GU$17</definedName>
    <definedName name="A125202986F_Data">Data2!$GU$11:$GU$17</definedName>
    <definedName name="A125202986F_Latest">Data2!$GU$17</definedName>
    <definedName name="A125202990W">Data2!$HG$1:$HG$10,Data2!$HG$11:$HG$17</definedName>
    <definedName name="A125202990W_Data">Data2!$HG$11:$HG$17</definedName>
    <definedName name="A125202990W_Latest">Data2!$HG$17</definedName>
    <definedName name="A125202994F">Data2!$GC$1:$GC$10,Data2!$GC$11:$GC$17</definedName>
    <definedName name="A125202994F_Data">Data2!$GC$11:$GC$17</definedName>
    <definedName name="A125202994F_Latest">Data2!$GC$17</definedName>
    <definedName name="A125202998R">Data2!$GL$1:$GL$10,Data2!$GL$11:$GL$17</definedName>
    <definedName name="A125202998R_Data">Data2!$GL$11:$GL$17</definedName>
    <definedName name="A125202998R_Latest">Data2!$GL$17</definedName>
    <definedName name="A125203002W">Data2!$GO$1:$GO$10,Data2!$GO$11:$GO$17</definedName>
    <definedName name="A125203002W_Data">Data2!$GO$11:$GO$17</definedName>
    <definedName name="A125203002W_Latest">Data2!$GO$17</definedName>
    <definedName name="A125203006F">Data2!$GR$1:$GR$10,Data2!$GR$11:$GR$17</definedName>
    <definedName name="A125203006F_Data">Data2!$GR$11:$GR$17</definedName>
    <definedName name="A125203006F_Latest">Data2!$GR$17</definedName>
    <definedName name="A125203010W">Data2!$HA$1:$HA$10,Data2!$HA$11:$HA$17</definedName>
    <definedName name="A125203010W_Data">Data2!$HA$11:$HA$17</definedName>
    <definedName name="A125203010W_Latest">Data2!$HA$17</definedName>
    <definedName name="A125203014F">Data2!$FZ$1:$FZ$10,Data2!$FZ$11:$FZ$17</definedName>
    <definedName name="A125203014F_Data">Data2!$FZ$11:$FZ$17</definedName>
    <definedName name="A125203014F_Latest">Data2!$FZ$17</definedName>
    <definedName name="A125203018R">Data2!$GF$1:$GF$10,Data2!$GF$11:$GF$17</definedName>
    <definedName name="A125203018R_Data">Data2!$GF$11:$GF$17</definedName>
    <definedName name="A125203018R_Latest">Data2!$GF$17</definedName>
    <definedName name="A125203022F">Data2!$GI$1:$GI$10,Data2!$GI$11:$GI$17</definedName>
    <definedName name="A125203022F_Data">Data2!$GI$11:$GI$17</definedName>
    <definedName name="A125203022F_Latest">Data2!$GI$17</definedName>
    <definedName name="A125203026R">Data2!$GX$1:$GX$10,Data2!$GX$11:$GX$17</definedName>
    <definedName name="A125203026R_Data">Data2!$GX$11:$GX$17</definedName>
    <definedName name="A125203026R_Latest">Data2!$GX$17</definedName>
    <definedName name="A125203030F">Data2!$HD$1:$HD$10,Data2!$HD$11:$HD$17</definedName>
    <definedName name="A125203030F_Data">Data2!$HD$11:$HD$17</definedName>
    <definedName name="A125203030F_Latest">Data2!$HD$17</definedName>
    <definedName name="A125203034R">Data3!$G$1:$G$10,Data3!$G$11:$G$17</definedName>
    <definedName name="A125203034R_Data">Data3!$G$11:$G$17</definedName>
    <definedName name="A125203034R_Latest">Data3!$G$17</definedName>
    <definedName name="A125203038X">Data2!$IH$1:$IH$10,Data2!$IH$11:$IH$17</definedName>
    <definedName name="A125203038X_Data">Data2!$IH$11:$IH$17</definedName>
    <definedName name="A125203038X_Latest">Data2!$IH$17</definedName>
    <definedName name="A125203042R">Data3!$D$1:$D$10,Data3!$D$11:$D$17</definedName>
    <definedName name="A125203042R_Data">Data3!$D$11:$D$17</definedName>
    <definedName name="A125203042R_Latest">Data3!$D$17</definedName>
    <definedName name="A125203046X">Data2!$HP$1:$HP$10,Data2!$HP$11:$HP$17</definedName>
    <definedName name="A125203046X_Data">Data2!$HP$11:$HP$17</definedName>
    <definedName name="A125203046X_Latest">Data2!$HP$17</definedName>
    <definedName name="A125203050R">Data2!$HY$1:$HY$10,Data2!$HY$11:$HY$17</definedName>
    <definedName name="A125203050R_Data">Data2!$HY$11:$HY$17</definedName>
    <definedName name="A125203050R_Latest">Data2!$HY$17</definedName>
    <definedName name="A125203054X">Data2!$IB$1:$IB$10,Data2!$IB$11:$IB$17</definedName>
    <definedName name="A125203054X_Data">Data2!$IB$11:$IB$17</definedName>
    <definedName name="A125203054X_Latest">Data2!$IB$17</definedName>
    <definedName name="A125203058J">Data2!$IE$1:$IE$10,Data2!$IE$11:$IE$17</definedName>
    <definedName name="A125203058J_Data">Data2!$IE$11:$IE$17</definedName>
    <definedName name="A125203058J_Latest">Data2!$IE$17</definedName>
    <definedName name="A125203062X">Data2!$IN$1:$IN$10,Data2!$IN$11:$IN$17</definedName>
    <definedName name="A125203062X_Data">Data2!$IN$11:$IN$17</definedName>
    <definedName name="A125203062X_Latest">Data2!$IN$17</definedName>
    <definedName name="A125203066J">Data2!$HM$1:$HM$10,Data2!$HM$11:$HM$17</definedName>
    <definedName name="A125203066J_Data">Data2!$HM$11:$HM$17</definedName>
    <definedName name="A125203066J_Latest">Data2!$HM$17</definedName>
    <definedName name="A125203070X">Data2!$HS$1:$HS$10,Data2!$HS$11:$HS$17</definedName>
    <definedName name="A125203070X_Data">Data2!$HS$11:$HS$17</definedName>
    <definedName name="A125203070X_Latest">Data2!$HS$17</definedName>
    <definedName name="A125203074J">Data2!$HV$1:$HV$10,Data2!$HV$11:$HV$17</definedName>
    <definedName name="A125203074J_Data">Data2!$HV$11:$HV$17</definedName>
    <definedName name="A125203074J_Latest">Data2!$HV$17</definedName>
    <definedName name="A125203078T">Data2!$IK$1:$IK$10,Data2!$IK$11:$IK$17</definedName>
    <definedName name="A125203078T_Data">Data2!$IK$11:$IK$17</definedName>
    <definedName name="A125203078T_Latest">Data2!$IK$17</definedName>
    <definedName name="A125203082J">Data2!$IQ$1:$IQ$10,Data2!$IQ$11:$IQ$17</definedName>
    <definedName name="A125203082J_Data">Data2!$IQ$11:$IQ$17</definedName>
    <definedName name="A125203082J_Latest">Data2!$IQ$17</definedName>
    <definedName name="A125203086T">Data2!$W$1:$W$10,Data2!$W$11:$W$17</definedName>
    <definedName name="A125203086T_Data">Data2!$W$11:$W$17</definedName>
    <definedName name="A125203086T_Latest">Data2!$W$17</definedName>
    <definedName name="A125203090J">Data2!$H$1:$H$10,Data2!$H$11:$H$17</definedName>
    <definedName name="A125203090J_Data">Data2!$H$11:$H$17</definedName>
    <definedName name="A125203090J_Latest">Data2!$H$17</definedName>
    <definedName name="A125203094T">Data2!$T$1:$T$10,Data2!$T$11:$T$17</definedName>
    <definedName name="A125203094T_Data">Data2!$T$11:$T$17</definedName>
    <definedName name="A125203094T_Latest">Data2!$T$17</definedName>
    <definedName name="A125203098A">Data1!$IF$1:$IF$10,Data1!$IF$11:$IF$17</definedName>
    <definedName name="A125203098A_Data">Data1!$IF$11:$IF$17</definedName>
    <definedName name="A125203098A_Latest">Data1!$IF$17</definedName>
    <definedName name="A125203102F">Data1!$IO$1:$IO$10,Data1!$IO$11:$IO$17</definedName>
    <definedName name="A125203102F_Data">Data1!$IO$11:$IO$17</definedName>
    <definedName name="A125203102F_Latest">Data1!$IO$17</definedName>
    <definedName name="A125203106R">Data2!$B$1:$B$10,Data2!$B$11:$B$17</definedName>
    <definedName name="A125203106R_Data">Data2!$B$11:$B$17</definedName>
    <definedName name="A125203106R_Latest">Data2!$B$17</definedName>
    <definedName name="A125203110F">Data2!$E$1:$E$10,Data2!$E$11:$E$17</definedName>
    <definedName name="A125203110F_Data">Data2!$E$11:$E$17</definedName>
    <definedName name="A125203110F_Latest">Data2!$E$17</definedName>
    <definedName name="A125203114R">Data2!$N$1:$N$10,Data2!$N$11:$N$17</definedName>
    <definedName name="A125203114R_Data">Data2!$N$11:$N$17</definedName>
    <definedName name="A125203114R_Latest">Data2!$N$17</definedName>
    <definedName name="A125203118X">Data1!$IC$1:$IC$10,Data1!$IC$11:$IC$17</definedName>
    <definedName name="A125203118X_Data">Data1!$IC$11:$IC$17</definedName>
    <definedName name="A125203118X_Latest">Data1!$IC$17</definedName>
    <definedName name="A125203122R">Data1!$II$1:$II$10,Data1!$II$11:$II$17</definedName>
    <definedName name="A125203122R_Data">Data1!$II$11:$II$17</definedName>
    <definedName name="A125203122R_Latest">Data1!$II$17</definedName>
    <definedName name="A125203126X">Data1!$IL$1:$IL$10,Data1!$IL$11:$IL$17</definedName>
    <definedName name="A125203126X_Data">Data1!$IL$11:$IL$17</definedName>
    <definedName name="A125203126X_Latest">Data1!$IL$17</definedName>
    <definedName name="A125203130R">Data2!$K$1:$K$10,Data2!$K$11:$K$17</definedName>
    <definedName name="A125203130R_Data">Data2!$K$11:$K$17</definedName>
    <definedName name="A125203130R_Latest">Data2!$K$17</definedName>
    <definedName name="A125203134X">Data2!$Q$1:$Q$10,Data2!$Q$11:$Q$17</definedName>
    <definedName name="A125203134X_Data">Data2!$Q$11:$Q$17</definedName>
    <definedName name="A125203134X_Latest">Data2!$Q$17</definedName>
    <definedName name="A125203138J">Data2!$CW$1:$CW$10,Data2!$CW$11:$CW$17</definedName>
    <definedName name="A125203138J_Data">Data2!$CW$11:$CW$17</definedName>
    <definedName name="A125203138J_Latest">Data2!$CW$17</definedName>
    <definedName name="A125203142X">Data2!$CH$1:$CH$10,Data2!$CH$11:$CH$17</definedName>
    <definedName name="A125203142X_Data">Data2!$CH$11:$CH$17</definedName>
    <definedName name="A125203142X_Latest">Data2!$CH$17</definedName>
    <definedName name="A125203146J">Data2!$CT$1:$CT$10,Data2!$CT$11:$CT$17</definedName>
    <definedName name="A125203146J_Data">Data2!$CT$11:$CT$17</definedName>
    <definedName name="A125203146J_Latest">Data2!$CT$17</definedName>
    <definedName name="A125203150X">Data2!$BP$1:$BP$10,Data2!$BP$11:$BP$17</definedName>
    <definedName name="A125203150X_Data">Data2!$BP$11:$BP$17</definedName>
    <definedName name="A125203150X_Latest">Data2!$BP$17</definedName>
    <definedName name="A125203154J">Data2!$BY$1:$BY$10,Data2!$BY$11:$BY$17</definedName>
    <definedName name="A125203154J_Data">Data2!$BY$11:$BY$17</definedName>
    <definedName name="A125203154J_Latest">Data2!$BY$17</definedName>
    <definedName name="A125203158T">Data2!$CB$1:$CB$10,Data2!$CB$11:$CB$17</definedName>
    <definedName name="A125203158T_Data">Data2!$CB$11:$CB$17</definedName>
    <definedName name="A125203158T_Latest">Data2!$CB$17</definedName>
    <definedName name="A125203162J">Data2!$CE$1:$CE$10,Data2!$CE$11:$CE$17</definedName>
    <definedName name="A125203162J_Data">Data2!$CE$11:$CE$17</definedName>
    <definedName name="A125203162J_Latest">Data2!$CE$17</definedName>
    <definedName name="A125203166T">Data2!$CN$1:$CN$10,Data2!$CN$11:$CN$17</definedName>
    <definedName name="A125203166T_Data">Data2!$CN$11:$CN$17</definedName>
    <definedName name="A125203166T_Latest">Data2!$CN$17</definedName>
    <definedName name="A125203170J">Data2!$BM$1:$BM$10,Data2!$BM$11:$BM$17</definedName>
    <definedName name="A125203170J_Data">Data2!$BM$11:$BM$17</definedName>
    <definedName name="A125203170J_Latest">Data2!$BM$17</definedName>
    <definedName name="A125203174T">Data2!$BS$1:$BS$10,Data2!$BS$11:$BS$17</definedName>
    <definedName name="A125203174T_Data">Data2!$BS$11:$BS$17</definedName>
    <definedName name="A125203174T_Latest">Data2!$BS$17</definedName>
    <definedName name="A125203178A">Data2!$BV$1:$BV$10,Data2!$BV$11:$BV$17</definedName>
    <definedName name="A125203178A_Data">Data2!$BV$11:$BV$17</definedName>
    <definedName name="A125203178A_Latest">Data2!$BV$17</definedName>
    <definedName name="A125203182T">Data2!$CK$1:$CK$10,Data2!$CK$11:$CK$17</definedName>
    <definedName name="A125203182T_Data">Data2!$CK$11:$CK$17</definedName>
    <definedName name="A125203182T_Latest">Data2!$CK$17</definedName>
    <definedName name="A125203186A">Data2!$CQ$1:$CQ$10,Data2!$CQ$11:$CQ$17</definedName>
    <definedName name="A125203186A_Data">Data2!$CQ$11:$CQ$17</definedName>
    <definedName name="A125203186A_Latest">Data2!$CQ$17</definedName>
    <definedName name="A125203190T">Data2!$EJ$1:$EJ$10,Data2!$EJ$11:$EJ$17</definedName>
    <definedName name="A125203190T_Data">Data2!$EJ$11:$EJ$17</definedName>
    <definedName name="A125203190T_Latest">Data2!$EJ$17</definedName>
    <definedName name="A125203194A">Data2!$DU$1:$DU$10,Data2!$DU$11:$DU$17</definedName>
    <definedName name="A125203194A_Data">Data2!$DU$11:$DU$17</definedName>
    <definedName name="A125203194A_Latest">Data2!$DU$17</definedName>
    <definedName name="A125203198K">Data2!$EG$1:$EG$10,Data2!$EG$11:$EG$17</definedName>
    <definedName name="A125203198K_Data">Data2!$EG$11:$EG$17</definedName>
    <definedName name="A125203198K_Latest">Data2!$EG$17</definedName>
    <definedName name="A125203202R">Data2!$DC$1:$DC$10,Data2!$DC$11:$DC$17</definedName>
    <definedName name="A125203202R_Data">Data2!$DC$11:$DC$17</definedName>
    <definedName name="A125203202R_Latest">Data2!$DC$17</definedName>
    <definedName name="A125203206X">Data2!$DL$1:$DL$10,Data2!$DL$11:$DL$17</definedName>
    <definedName name="A125203206X_Data">Data2!$DL$11:$DL$17</definedName>
    <definedName name="A125203206X_Latest">Data2!$DL$17</definedName>
    <definedName name="A125203210R">Data2!$DO$1:$DO$10,Data2!$DO$11:$DO$17</definedName>
    <definedName name="A125203210R_Data">Data2!$DO$11:$DO$17</definedName>
    <definedName name="A125203210R_Latest">Data2!$DO$17</definedName>
    <definedName name="A125203214X">Data2!$DR$1:$DR$10,Data2!$DR$11:$DR$17</definedName>
    <definedName name="A125203214X_Data">Data2!$DR$11:$DR$17</definedName>
    <definedName name="A125203214X_Latest">Data2!$DR$17</definedName>
    <definedName name="A125203218J">Data2!$EA$1:$EA$10,Data2!$EA$11:$EA$17</definedName>
    <definedName name="A125203218J_Data">Data2!$EA$11:$EA$17</definedName>
    <definedName name="A125203218J_Latest">Data2!$EA$17</definedName>
    <definedName name="A125203222X">Data2!$CZ$1:$CZ$10,Data2!$CZ$11:$CZ$17</definedName>
    <definedName name="A125203222X_Data">Data2!$CZ$11:$CZ$17</definedName>
    <definedName name="A125203222X_Latest">Data2!$CZ$17</definedName>
    <definedName name="A125203226J">Data2!$DF$1:$DF$10,Data2!$DF$11:$DF$17</definedName>
    <definedName name="A125203226J_Data">Data2!$DF$11:$DF$17</definedName>
    <definedName name="A125203226J_Latest">Data2!$DF$17</definedName>
    <definedName name="A125203230X">Data2!$DI$1:$DI$10,Data2!$DI$11:$DI$17</definedName>
    <definedName name="A125203230X_Data">Data2!$DI$11:$DI$17</definedName>
    <definedName name="A125203230X_Latest">Data2!$DI$17</definedName>
    <definedName name="A125203234J">Data2!$DX$1:$DX$10,Data2!$DX$11:$DX$17</definedName>
    <definedName name="A125203234J_Data">Data2!$DX$11:$DX$17</definedName>
    <definedName name="A125203234J_Latest">Data2!$DX$17</definedName>
    <definedName name="A125203238T">Data2!$ED$1:$ED$10,Data2!$ED$11:$ED$17</definedName>
    <definedName name="A125203238T_Data">Data2!$ED$11:$ED$17</definedName>
    <definedName name="A125203238T_Latest">Data2!$ED$17</definedName>
    <definedName name="A125203242J">Data1!$DM$1:$DM$10,Data1!$DM$11:$DM$17</definedName>
    <definedName name="A125203242J_Data">Data1!$DM$11:$DM$17</definedName>
    <definedName name="A125203242J_Latest">Data1!$DM$17</definedName>
    <definedName name="A125203246T">Data1!$CX$1:$CX$10,Data1!$CX$11:$CX$17</definedName>
    <definedName name="A125203246T_Data">Data1!$CX$11:$CX$17</definedName>
    <definedName name="A125203246T_Latest">Data1!$CX$17</definedName>
    <definedName name="A125203250J">Data1!$DJ$1:$DJ$10,Data1!$DJ$11:$DJ$17</definedName>
    <definedName name="A125203250J_Data">Data1!$DJ$11:$DJ$17</definedName>
    <definedName name="A125203250J_Latest">Data1!$DJ$17</definedName>
    <definedName name="A125203254T">Data1!$CF$1:$CF$10,Data1!$CF$11:$CF$17</definedName>
    <definedName name="A125203254T_Data">Data1!$CF$11:$CF$17</definedName>
    <definedName name="A125203254T_Latest">Data1!$CF$17</definedName>
    <definedName name="A125203258A">Data1!$CO$1:$CO$10,Data1!$CO$11:$CO$17</definedName>
    <definedName name="A125203258A_Data">Data1!$CO$11:$CO$17</definedName>
    <definedName name="A125203258A_Latest">Data1!$CO$17</definedName>
    <definedName name="A125203262T">Data1!$CR$1:$CR$10,Data1!$CR$11:$CR$17</definedName>
    <definedName name="A125203262T_Data">Data1!$CR$11:$CR$17</definedName>
    <definedName name="A125203262T_Latest">Data1!$CR$17</definedName>
    <definedName name="A125203266A">Data1!$CU$1:$CU$10,Data1!$CU$11:$CU$17</definedName>
    <definedName name="A125203266A_Data">Data1!$CU$11:$CU$17</definedName>
    <definedName name="A125203266A_Latest">Data1!$CU$17</definedName>
    <definedName name="A125203270T">Data1!$DD$1:$DD$10,Data1!$DD$11:$DD$17</definedName>
    <definedName name="A125203270T_Data">Data1!$DD$11:$DD$17</definedName>
    <definedName name="A125203270T_Latest">Data1!$DD$17</definedName>
    <definedName name="A125203274A">Data1!$CC$1:$CC$10,Data1!$CC$11:$CC$17</definedName>
    <definedName name="A125203274A_Data">Data1!$CC$11:$CC$17</definedName>
    <definedName name="A125203274A_Latest">Data1!$CC$17</definedName>
    <definedName name="A125203278K">Data1!$CI$1:$CI$10,Data1!$CI$11:$CI$17</definedName>
    <definedName name="A125203278K_Data">Data1!$CI$11:$CI$17</definedName>
    <definedName name="A125203278K_Latest">Data1!$CI$17</definedName>
    <definedName name="A125203282A">Data1!$CL$1:$CL$10,Data1!$CL$11:$CL$17</definedName>
    <definedName name="A125203282A_Data">Data1!$CL$11:$CL$17</definedName>
    <definedName name="A125203282A_Latest">Data1!$CL$17</definedName>
    <definedName name="A125203286K">Data1!$DA$1:$DA$10,Data1!$DA$11:$DA$17</definedName>
    <definedName name="A125203286K_Data">Data1!$DA$11:$DA$17</definedName>
    <definedName name="A125203286K_Latest">Data1!$DA$17</definedName>
    <definedName name="A125203290A">Data1!$DG$1:$DG$10,Data1!$DG$11:$DG$17</definedName>
    <definedName name="A125203290A_Data">Data1!$DG$11:$DG$17</definedName>
    <definedName name="A125203290A_Latest">Data1!$DG$17</definedName>
    <definedName name="A125203710K">Data1!$HZ$1:$HZ$10,Data1!$HZ$11:$HZ$17</definedName>
    <definedName name="A125203710K_Data">Data1!$HZ$11:$HZ$17</definedName>
    <definedName name="A125203710K_Latest">Data1!$HZ$17</definedName>
    <definedName name="A125203714V">Data1!$HK$1:$HK$10,Data1!$HK$11:$HK$17</definedName>
    <definedName name="A125203714V_Data">Data1!$HK$11:$HK$17</definedName>
    <definedName name="A125203714V_Latest">Data1!$HK$17</definedName>
    <definedName name="A125203718C">Data1!$HW$1:$HW$10,Data1!$HW$11:$HW$17</definedName>
    <definedName name="A125203718C_Data">Data1!$HW$11:$HW$17</definedName>
    <definedName name="A125203718C_Latest">Data1!$HW$17</definedName>
    <definedName name="A125203722V">Data1!$GS$1:$GS$10,Data1!$GS$11:$GS$17</definedName>
    <definedName name="A125203722V_Data">Data1!$GS$11:$GS$17</definedName>
    <definedName name="A125203722V_Latest">Data1!$GS$17</definedName>
    <definedName name="A125203726C">Data1!$HB$1:$HB$10,Data1!$HB$11:$HB$17</definedName>
    <definedName name="A125203726C_Data">Data1!$HB$11:$HB$17</definedName>
    <definedName name="A125203726C_Latest">Data1!$HB$17</definedName>
    <definedName name="A125203730V">Data1!$HE$1:$HE$10,Data1!$HE$11:$HE$17</definedName>
    <definedName name="A125203730V_Data">Data1!$HE$11:$HE$17</definedName>
    <definedName name="A125203730V_Latest">Data1!$HE$17</definedName>
    <definedName name="A125203734C">Data1!$HH$1:$HH$10,Data1!$HH$11:$HH$17</definedName>
    <definedName name="A125203734C_Data">Data1!$HH$11:$HH$17</definedName>
    <definedName name="A125203734C_Latest">Data1!$HH$17</definedName>
    <definedName name="A125203738L">Data1!$HQ$1:$HQ$10,Data1!$HQ$11:$HQ$17</definedName>
    <definedName name="A125203738L_Data">Data1!$HQ$11:$HQ$17</definedName>
    <definedName name="A125203738L_Latest">Data1!$HQ$17</definedName>
    <definedName name="A125203742C">Data1!$GP$1:$GP$10,Data1!$GP$11:$GP$17</definedName>
    <definedName name="A125203742C_Data">Data1!$GP$11:$GP$17</definedName>
    <definedName name="A125203742C_Latest">Data1!$GP$17</definedName>
    <definedName name="A125203746L">Data1!$GV$1:$GV$10,Data1!$GV$11:$GV$17</definedName>
    <definedName name="A125203746L_Data">Data1!$GV$11:$GV$17</definedName>
    <definedName name="A125203746L_Latest">Data1!$GV$17</definedName>
    <definedName name="A125203750C">Data1!$GY$1:$GY$10,Data1!$GY$11:$GY$17</definedName>
    <definedName name="A125203750C_Data">Data1!$GY$11:$GY$17</definedName>
    <definedName name="A125203750C_Latest">Data1!$GY$17</definedName>
    <definedName name="A125203754L">Data1!$HN$1:$HN$10,Data1!$HN$11:$HN$17</definedName>
    <definedName name="A125203754L_Data">Data1!$HN$11:$HN$17</definedName>
    <definedName name="A125203754L_Latest">Data1!$HN$17</definedName>
    <definedName name="A125203758W">Data1!$HT$1:$HT$10,Data1!$HT$11:$HT$17</definedName>
    <definedName name="A125203758W_Data">Data1!$HT$11:$HT$17</definedName>
    <definedName name="A125203758W_Latest">Data1!$HT$17</definedName>
    <definedName name="A125204178V">Data1!$BZ$1:$BZ$10,Data1!$BZ$11:$BZ$17</definedName>
    <definedName name="A125204178V_Data">Data1!$BZ$11:$BZ$17</definedName>
    <definedName name="A125204178V_Latest">Data1!$BZ$17</definedName>
    <definedName name="A125204182K">Data1!$BK$1:$BK$10,Data1!$BK$11:$BK$17</definedName>
    <definedName name="A125204182K_Data">Data1!$BK$11:$BK$17</definedName>
    <definedName name="A125204182K_Latest">Data1!$BK$17</definedName>
    <definedName name="A125204186V">Data1!$BW$1:$BW$10,Data1!$BW$11:$BW$17</definedName>
    <definedName name="A125204186V_Data">Data1!$BW$11:$BW$17</definedName>
    <definedName name="A125204186V_Latest">Data1!$BW$17</definedName>
    <definedName name="A125204190K">Data1!$AS$1:$AS$10,Data1!$AS$11:$AS$17</definedName>
    <definedName name="A125204190K_Data">Data1!$AS$11:$AS$17</definedName>
    <definedName name="A125204190K_Latest">Data1!$AS$17</definedName>
    <definedName name="A125204194V">Data1!$BB$1:$BB$10,Data1!$BB$11:$BB$17</definedName>
    <definedName name="A125204194V_Data">Data1!$BB$11:$BB$17</definedName>
    <definedName name="A125204194V_Latest">Data1!$BB$17</definedName>
    <definedName name="A125204198C">Data1!$BE$1:$BE$10,Data1!$BE$11:$BE$17</definedName>
    <definedName name="A125204198C_Data">Data1!$BE$11:$BE$17</definedName>
    <definedName name="A125204198C_Latest">Data1!$BE$17</definedName>
    <definedName name="A125204202J">Data1!$BH$1:$BH$10,Data1!$BH$11:$BH$17</definedName>
    <definedName name="A125204202J_Data">Data1!$BH$11:$BH$17</definedName>
    <definedName name="A125204202J_Latest">Data1!$BH$17</definedName>
    <definedName name="A125204206T">Data1!$BQ$1:$BQ$10,Data1!$BQ$11:$BQ$17</definedName>
    <definedName name="A125204206T_Data">Data1!$BQ$11:$BQ$17</definedName>
    <definedName name="A125204206T_Latest">Data1!$BQ$17</definedName>
    <definedName name="A125204210J">Data1!$AP$1:$AP$10,Data1!$AP$11:$AP$17</definedName>
    <definedName name="A125204210J_Data">Data1!$AP$11:$AP$17</definedName>
    <definedName name="A125204210J_Latest">Data1!$AP$17</definedName>
    <definedName name="A125204214T">Data1!$AV$1:$AV$10,Data1!$AV$11:$AV$17</definedName>
    <definedName name="A125204214T_Data">Data1!$AV$11:$AV$17</definedName>
    <definedName name="A125204214T_Latest">Data1!$AV$17</definedName>
    <definedName name="A125204218A">Data1!$AY$1:$AY$10,Data1!$AY$11:$AY$17</definedName>
    <definedName name="A125204218A_Data">Data1!$AY$11:$AY$17</definedName>
    <definedName name="A125204218A_Latest">Data1!$AY$17</definedName>
    <definedName name="A125204222T">Data1!$BN$1:$BN$10,Data1!$BN$11:$BN$17</definedName>
    <definedName name="A125204222T_Data">Data1!$BN$11:$BN$17</definedName>
    <definedName name="A125204222T_Latest">Data1!$BN$17</definedName>
    <definedName name="A125204226A">Data1!$BT$1:$BT$10,Data1!$BT$11:$BT$17</definedName>
    <definedName name="A125204226A_Data">Data1!$BT$11:$BT$17</definedName>
    <definedName name="A125204226A_Latest">Data1!$BT$17</definedName>
    <definedName name="A125204646W">Data1!$EZ$1:$EZ$10,Data1!$EZ$11:$EZ$17</definedName>
    <definedName name="A125204646W_Data">Data1!$EZ$11:$EZ$17</definedName>
    <definedName name="A125204646W_Latest">Data1!$EZ$17</definedName>
    <definedName name="A125204650L">Data1!$EK$1:$EK$10,Data1!$EK$11:$EK$17</definedName>
    <definedName name="A125204650L_Data">Data1!$EK$11:$EK$17</definedName>
    <definedName name="A125204650L_Latest">Data1!$EK$17</definedName>
    <definedName name="A125204654W">Data1!$EW$1:$EW$10,Data1!$EW$11:$EW$17</definedName>
    <definedName name="A125204654W_Data">Data1!$EW$11:$EW$17</definedName>
    <definedName name="A125204654W_Latest">Data1!$EW$17</definedName>
    <definedName name="A125204658F">Data1!$DS$1:$DS$10,Data1!$DS$11:$DS$17</definedName>
    <definedName name="A125204658F_Data">Data1!$DS$11:$DS$17</definedName>
    <definedName name="A125204658F_Latest">Data1!$DS$17</definedName>
    <definedName name="A125204662W">Data1!$EB$1:$EB$10,Data1!$EB$11:$EB$17</definedName>
    <definedName name="A125204662W_Data">Data1!$EB$11:$EB$17</definedName>
    <definedName name="A125204662W_Latest">Data1!$EB$17</definedName>
    <definedName name="A125204666F">Data1!$EE$1:$EE$10,Data1!$EE$11:$EE$17</definedName>
    <definedName name="A125204666F_Data">Data1!$EE$11:$EE$17</definedName>
    <definedName name="A125204666F_Latest">Data1!$EE$17</definedName>
    <definedName name="A125204670W">Data1!$EH$1:$EH$10,Data1!$EH$11:$EH$17</definedName>
    <definedName name="A125204670W_Data">Data1!$EH$11:$EH$17</definedName>
    <definedName name="A125204670W_Latest">Data1!$EH$17</definedName>
    <definedName name="A125204674F">Data1!$EQ$1:$EQ$10,Data1!$EQ$11:$EQ$17</definedName>
    <definedName name="A125204674F_Data">Data1!$EQ$11:$EQ$17</definedName>
    <definedName name="A125204674F_Latest">Data1!$EQ$17</definedName>
    <definedName name="A125204678R">Data1!$DP$1:$DP$10,Data1!$DP$11:$DP$17</definedName>
    <definedName name="A125204678R_Data">Data1!$DP$11:$DP$17</definedName>
    <definedName name="A125204678R_Latest">Data1!$DP$17</definedName>
    <definedName name="A125204682F">Data1!$DV$1:$DV$10,Data1!$DV$11:$DV$17</definedName>
    <definedName name="A125204682F_Data">Data1!$DV$11:$DV$17</definedName>
    <definedName name="A125204682F_Latest">Data1!$DV$17</definedName>
    <definedName name="A125204686R">Data1!$DY$1:$DY$10,Data1!$DY$11:$DY$17</definedName>
    <definedName name="A125204686R_Data">Data1!$DY$11:$DY$17</definedName>
    <definedName name="A125204686R_Latest">Data1!$DY$17</definedName>
    <definedName name="A125204690F">Data1!$EN$1:$EN$10,Data1!$EN$11:$EN$17</definedName>
    <definedName name="A125204690F_Data">Data1!$EN$11:$EN$17</definedName>
    <definedName name="A125204690F_Latest">Data1!$EN$17</definedName>
    <definedName name="A125204694R">Data1!$ET$1:$ET$10,Data1!$ET$11:$ET$17</definedName>
    <definedName name="A125204694R_Data">Data1!$ET$11:$ET$17</definedName>
    <definedName name="A125204694R_Latest">Data1!$ET$17</definedName>
    <definedName name="A125205114A">Data1!$GM$1:$GM$10,Data1!$GM$11:$GM$17</definedName>
    <definedName name="A125205114A_Data">Data1!$GM$11:$GM$17</definedName>
    <definedName name="A125205114A_Latest">Data1!$GM$17</definedName>
    <definedName name="A125205118K">Data1!$FX$1:$FX$10,Data1!$FX$11:$FX$17</definedName>
    <definedName name="A125205118K_Data">Data1!$FX$11:$FX$17</definedName>
    <definedName name="A125205118K_Latest">Data1!$FX$17</definedName>
    <definedName name="A125205122A">Data1!$GJ$1:$GJ$10,Data1!$GJ$11:$GJ$17</definedName>
    <definedName name="A125205122A_Data">Data1!$GJ$11:$GJ$17</definedName>
    <definedName name="A125205122A_Latest">Data1!$GJ$17</definedName>
    <definedName name="A125205126K">Data1!$FF$1:$FF$10,Data1!$FF$11:$FF$17</definedName>
    <definedName name="A125205126K_Data">Data1!$FF$11:$FF$17</definedName>
    <definedName name="A125205126K_Latest">Data1!$FF$17</definedName>
    <definedName name="A125205130A">Data1!$FO$1:$FO$10,Data1!$FO$11:$FO$17</definedName>
    <definedName name="A125205130A_Data">Data1!$FO$11:$FO$17</definedName>
    <definedName name="A125205130A_Latest">Data1!$FO$17</definedName>
    <definedName name="A125205134K">Data1!$FR$1:$FR$10,Data1!$FR$11:$FR$17</definedName>
    <definedName name="A125205134K_Data">Data1!$FR$11:$FR$17</definedName>
    <definedName name="A125205134K_Latest">Data1!$FR$17</definedName>
    <definedName name="A125205138V">Data1!$FU$1:$FU$10,Data1!$FU$11:$FU$17</definedName>
    <definedName name="A125205138V_Data">Data1!$FU$11:$FU$17</definedName>
    <definedName name="A125205138V_Latest">Data1!$FU$17</definedName>
    <definedName name="A125205142K">Data1!$GD$1:$GD$10,Data1!$GD$11:$GD$17</definedName>
    <definedName name="A125205142K_Data">Data1!$GD$11:$GD$17</definedName>
    <definedName name="A125205142K_Latest">Data1!$GD$17</definedName>
    <definedName name="A125205146V">Data1!$FC$1:$FC$10,Data1!$FC$11:$FC$17</definedName>
    <definedName name="A125205146V_Data">Data1!$FC$11:$FC$17</definedName>
    <definedName name="A125205146V_Latest">Data1!$FC$17</definedName>
    <definedName name="A125205150K">Data1!$FI$1:$FI$10,Data1!$FI$11:$FI$17</definedName>
    <definedName name="A125205150K_Data">Data1!$FI$11:$FI$17</definedName>
    <definedName name="A125205150K_Latest">Data1!$FI$17</definedName>
    <definedName name="A125205154V">Data1!$FL$1:$FL$10,Data1!$FL$11:$FL$17</definedName>
    <definedName name="A125205154V_Data">Data1!$FL$11:$FL$17</definedName>
    <definedName name="A125205154V_Latest">Data1!$FL$17</definedName>
    <definedName name="A125205158C">Data1!$GA$1:$GA$10,Data1!$GA$11:$GA$17</definedName>
    <definedName name="A125205158C_Data">Data1!$GA$11:$GA$17</definedName>
    <definedName name="A125205158C_Latest">Data1!$GA$17</definedName>
    <definedName name="A125205162V">Data1!$GG$1:$GG$10,Data1!$GG$11:$GG$17</definedName>
    <definedName name="A125205162V_Data">Data1!$GG$11:$GG$17</definedName>
    <definedName name="A125205162V_Latest">Data1!$GG$17</definedName>
    <definedName name="Date_Range">Data1!$A$2:$A$10,Data1!$A$11:$A$17</definedName>
    <definedName name="Date_Range_Data">Data1!$A$11:$A$17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64" i="8" l="1"/>
  <c r="AB64" i="8"/>
  <c r="AA64" i="8"/>
  <c r="Z64" i="8"/>
  <c r="Y64" i="8"/>
  <c r="X64" i="8"/>
  <c r="W64" i="8"/>
  <c r="V64" i="8"/>
  <c r="U64" i="8"/>
  <c r="T64" i="8"/>
  <c r="S64" i="8"/>
  <c r="R64" i="8"/>
  <c r="Q64" i="8"/>
  <c r="P64" i="8"/>
  <c r="O64" i="8"/>
  <c r="N64" i="8"/>
  <c r="M64" i="8"/>
  <c r="L64" i="8"/>
  <c r="K64" i="8"/>
  <c r="J64" i="8"/>
  <c r="I64" i="8"/>
  <c r="H64" i="8"/>
  <c r="G64" i="8"/>
  <c r="F64" i="8"/>
  <c r="E64" i="8"/>
  <c r="D64" i="8"/>
  <c r="C64" i="8"/>
  <c r="AC63" i="8"/>
  <c r="AB63" i="8"/>
  <c r="AA63" i="8"/>
  <c r="Z63" i="8"/>
  <c r="Y63" i="8"/>
  <c r="X63" i="8"/>
  <c r="W63" i="8"/>
  <c r="V63" i="8"/>
  <c r="U63" i="8"/>
  <c r="T63" i="8"/>
  <c r="S63" i="8"/>
  <c r="R63" i="8"/>
  <c r="Q63" i="8"/>
  <c r="P63" i="8"/>
  <c r="O63" i="8"/>
  <c r="N63" i="8"/>
  <c r="M63" i="8"/>
  <c r="L63" i="8"/>
  <c r="K63" i="8"/>
  <c r="J63" i="8"/>
  <c r="I63" i="8"/>
  <c r="H63" i="8"/>
  <c r="G63" i="8"/>
  <c r="F63" i="8"/>
  <c r="E63" i="8"/>
  <c r="D63" i="8"/>
  <c r="C63" i="8"/>
  <c r="AC62" i="8"/>
  <c r="AB62" i="8"/>
  <c r="AA62" i="8"/>
  <c r="Z62" i="8"/>
  <c r="Y62" i="8"/>
  <c r="X62" i="8"/>
  <c r="W62" i="8"/>
  <c r="V62" i="8"/>
  <c r="U62" i="8"/>
  <c r="T62" i="8"/>
  <c r="S62" i="8"/>
  <c r="R62" i="8"/>
  <c r="Q62" i="8"/>
  <c r="P62" i="8"/>
  <c r="O62" i="8"/>
  <c r="N62" i="8"/>
  <c r="M62" i="8"/>
  <c r="L62" i="8"/>
  <c r="K62" i="8"/>
  <c r="J62" i="8"/>
  <c r="I62" i="8"/>
  <c r="H62" i="8"/>
  <c r="G62" i="8"/>
  <c r="F62" i="8"/>
  <c r="E62" i="8"/>
  <c r="D62" i="8"/>
  <c r="C62" i="8"/>
  <c r="AC61" i="8"/>
  <c r="AB61" i="8"/>
  <c r="AA61" i="8"/>
  <c r="Z61" i="8"/>
  <c r="Y61" i="8"/>
  <c r="X61" i="8"/>
  <c r="W61" i="8"/>
  <c r="V61" i="8"/>
  <c r="U61" i="8"/>
  <c r="T61" i="8"/>
  <c r="S61" i="8"/>
  <c r="R61" i="8"/>
  <c r="Q61" i="8"/>
  <c r="P61" i="8"/>
  <c r="O61" i="8"/>
  <c r="N61" i="8"/>
  <c r="M61" i="8"/>
  <c r="L61" i="8"/>
  <c r="K61" i="8"/>
  <c r="J61" i="8"/>
  <c r="I61" i="8"/>
  <c r="H61" i="8"/>
  <c r="G61" i="8"/>
  <c r="F61" i="8"/>
  <c r="E61" i="8"/>
  <c r="D61" i="8"/>
  <c r="C61" i="8"/>
  <c r="AC60" i="8"/>
  <c r="AB60" i="8"/>
  <c r="AA60" i="8"/>
  <c r="Z60" i="8"/>
  <c r="Y60" i="8"/>
  <c r="X60" i="8"/>
  <c r="W60" i="8"/>
  <c r="V60" i="8"/>
  <c r="U60" i="8"/>
  <c r="T60" i="8"/>
  <c r="S60" i="8"/>
  <c r="R60" i="8"/>
  <c r="Q60" i="8"/>
  <c r="P60" i="8"/>
  <c r="O60" i="8"/>
  <c r="N60" i="8"/>
  <c r="M60" i="8"/>
  <c r="L60" i="8"/>
  <c r="K60" i="8"/>
  <c r="J60" i="8"/>
  <c r="I60" i="8"/>
  <c r="H60" i="8"/>
  <c r="G60" i="8"/>
  <c r="F60" i="8"/>
  <c r="E60" i="8"/>
  <c r="D60" i="8"/>
  <c r="C60" i="8"/>
  <c r="AC59" i="8"/>
  <c r="AB59" i="8"/>
  <c r="AA59" i="8"/>
  <c r="Z59" i="8"/>
  <c r="Y59" i="8"/>
  <c r="X59" i="8"/>
  <c r="W59" i="8"/>
  <c r="V59" i="8"/>
  <c r="U59" i="8"/>
  <c r="T59" i="8"/>
  <c r="S59" i="8"/>
  <c r="R59" i="8"/>
  <c r="Q59" i="8"/>
  <c r="P59" i="8"/>
  <c r="O59" i="8"/>
  <c r="N59" i="8"/>
  <c r="M59" i="8"/>
  <c r="L59" i="8"/>
  <c r="K59" i="8"/>
  <c r="J59" i="8"/>
  <c r="I59" i="8"/>
  <c r="H59" i="8"/>
  <c r="G59" i="8"/>
  <c r="F59" i="8"/>
  <c r="E59" i="8"/>
  <c r="D59" i="8"/>
  <c r="C59" i="8"/>
  <c r="AC58" i="8"/>
  <c r="AB58" i="8"/>
  <c r="AA58" i="8"/>
  <c r="Z58" i="8"/>
  <c r="Y58" i="8"/>
  <c r="X58" i="8"/>
  <c r="W58" i="8"/>
  <c r="V58" i="8"/>
  <c r="U58" i="8"/>
  <c r="T58" i="8"/>
  <c r="S58" i="8"/>
  <c r="R58" i="8"/>
  <c r="Q58" i="8"/>
  <c r="P58" i="8"/>
  <c r="O58" i="8"/>
  <c r="N58" i="8"/>
  <c r="M58" i="8"/>
  <c r="L58" i="8"/>
  <c r="K58" i="8"/>
  <c r="J58" i="8"/>
  <c r="I58" i="8"/>
  <c r="H58" i="8"/>
  <c r="G58" i="8"/>
  <c r="F58" i="8"/>
  <c r="E58" i="8"/>
  <c r="D58" i="8"/>
  <c r="C58" i="8"/>
  <c r="AC57" i="8"/>
  <c r="AB57" i="8"/>
  <c r="AA57" i="8"/>
  <c r="Z57" i="8"/>
  <c r="Y57" i="8"/>
  <c r="X57" i="8"/>
  <c r="W57" i="8"/>
  <c r="V57" i="8"/>
  <c r="U57" i="8"/>
  <c r="T57" i="8"/>
  <c r="S57" i="8"/>
  <c r="R57" i="8"/>
  <c r="Q57" i="8"/>
  <c r="P57" i="8"/>
  <c r="O57" i="8"/>
  <c r="N57" i="8"/>
  <c r="M57" i="8"/>
  <c r="L57" i="8"/>
  <c r="K57" i="8"/>
  <c r="J57" i="8"/>
  <c r="I57" i="8"/>
  <c r="H57" i="8"/>
  <c r="G57" i="8"/>
  <c r="F57" i="8"/>
  <c r="E57" i="8"/>
  <c r="D57" i="8"/>
  <c r="C57" i="8"/>
  <c r="AC56" i="8"/>
  <c r="AB56" i="8"/>
  <c r="AA56" i="8"/>
  <c r="Z56" i="8"/>
  <c r="Y56" i="8"/>
  <c r="X56" i="8"/>
  <c r="W56" i="8"/>
  <c r="V56" i="8"/>
  <c r="U56" i="8"/>
  <c r="T56" i="8"/>
  <c r="S56" i="8"/>
  <c r="R56" i="8"/>
  <c r="Q56" i="8"/>
  <c r="P56" i="8"/>
  <c r="O56" i="8"/>
  <c r="N56" i="8"/>
  <c r="M56" i="8"/>
  <c r="L56" i="8"/>
  <c r="K56" i="8"/>
  <c r="J56" i="8"/>
  <c r="I56" i="8"/>
  <c r="H56" i="8"/>
  <c r="G56" i="8"/>
  <c r="F56" i="8"/>
  <c r="E56" i="8"/>
  <c r="D56" i="8"/>
  <c r="C56" i="8"/>
  <c r="AC55" i="8"/>
  <c r="AB55" i="8"/>
  <c r="AA55" i="8"/>
  <c r="Z55" i="8"/>
  <c r="Y55" i="8"/>
  <c r="X55" i="8"/>
  <c r="W55" i="8"/>
  <c r="V55" i="8"/>
  <c r="U55" i="8"/>
  <c r="T55" i="8"/>
  <c r="S55" i="8"/>
  <c r="R55" i="8"/>
  <c r="Q55" i="8"/>
  <c r="P55" i="8"/>
  <c r="O55" i="8"/>
  <c r="N55" i="8"/>
  <c r="M55" i="8"/>
  <c r="L55" i="8"/>
  <c r="K55" i="8"/>
  <c r="J55" i="8"/>
  <c r="I55" i="8"/>
  <c r="H55" i="8"/>
  <c r="G55" i="8"/>
  <c r="F55" i="8"/>
  <c r="E55" i="8"/>
  <c r="D55" i="8"/>
  <c r="C55" i="8"/>
  <c r="AC54" i="8"/>
  <c r="AB54" i="8"/>
  <c r="AA54" i="8"/>
  <c r="Z54" i="8"/>
  <c r="Y54" i="8"/>
  <c r="X54" i="8"/>
  <c r="W54" i="8"/>
  <c r="V54" i="8"/>
  <c r="U54" i="8"/>
  <c r="T54" i="8"/>
  <c r="S54" i="8"/>
  <c r="R54" i="8"/>
  <c r="Q54" i="8"/>
  <c r="P54" i="8"/>
  <c r="O54" i="8"/>
  <c r="N54" i="8"/>
  <c r="M54" i="8"/>
  <c r="L54" i="8"/>
  <c r="K54" i="8"/>
  <c r="J54" i="8"/>
  <c r="I54" i="8"/>
  <c r="H54" i="8"/>
  <c r="G54" i="8"/>
  <c r="F54" i="8"/>
  <c r="E54" i="8"/>
  <c r="D54" i="8"/>
  <c r="C54" i="8"/>
  <c r="AC53" i="8"/>
  <c r="AB53" i="8"/>
  <c r="AA53" i="8"/>
  <c r="Z53" i="8"/>
  <c r="Y53" i="8"/>
  <c r="X53" i="8"/>
  <c r="W53" i="8"/>
  <c r="V53" i="8"/>
  <c r="U53" i="8"/>
  <c r="T53" i="8"/>
  <c r="S53" i="8"/>
  <c r="R53" i="8"/>
  <c r="Q53" i="8"/>
  <c r="P53" i="8"/>
  <c r="O53" i="8"/>
  <c r="N53" i="8"/>
  <c r="M53" i="8"/>
  <c r="L53" i="8"/>
  <c r="K53" i="8"/>
  <c r="J53" i="8"/>
  <c r="I53" i="8"/>
  <c r="H53" i="8"/>
  <c r="G53" i="8"/>
  <c r="F53" i="8"/>
  <c r="E53" i="8"/>
  <c r="D53" i="8"/>
  <c r="C53" i="8"/>
  <c r="AC52" i="8"/>
  <c r="AB52" i="8"/>
  <c r="AA52" i="8"/>
  <c r="Z52" i="8"/>
  <c r="Y52" i="8"/>
  <c r="X52" i="8"/>
  <c r="W52" i="8"/>
  <c r="V52" i="8"/>
  <c r="U52" i="8"/>
  <c r="T52" i="8"/>
  <c r="S52" i="8"/>
  <c r="R52" i="8"/>
  <c r="Q52" i="8"/>
  <c r="P52" i="8"/>
  <c r="O52" i="8"/>
  <c r="N52" i="8"/>
  <c r="M52" i="8"/>
  <c r="L52" i="8"/>
  <c r="K52" i="8"/>
  <c r="J52" i="8"/>
  <c r="I52" i="8"/>
  <c r="H52" i="8"/>
  <c r="G52" i="8"/>
  <c r="F52" i="8"/>
  <c r="E52" i="8"/>
  <c r="D52" i="8"/>
  <c r="C52" i="8"/>
  <c r="C41" i="8"/>
  <c r="D41" i="8" s="1"/>
  <c r="A8" i="8"/>
  <c r="B7" i="8"/>
  <c r="B6" i="8"/>
  <c r="B5" i="8"/>
  <c r="T64" i="7"/>
  <c r="S64" i="7"/>
  <c r="R64" i="7"/>
  <c r="Q64" i="7"/>
  <c r="P64" i="7"/>
  <c r="O64" i="7"/>
  <c r="N64" i="7"/>
  <c r="M64" i="7"/>
  <c r="L64" i="7"/>
  <c r="K64" i="7"/>
  <c r="J64" i="7"/>
  <c r="I64" i="7"/>
  <c r="H64" i="7"/>
  <c r="G64" i="7"/>
  <c r="F64" i="7"/>
  <c r="E64" i="7"/>
  <c r="D64" i="7"/>
  <c r="C64" i="7"/>
  <c r="T63" i="7"/>
  <c r="S63" i="7"/>
  <c r="R63" i="7"/>
  <c r="Q63" i="7"/>
  <c r="P63" i="7"/>
  <c r="O63" i="7"/>
  <c r="N63" i="7"/>
  <c r="M63" i="7"/>
  <c r="L63" i="7"/>
  <c r="K63" i="7"/>
  <c r="J63" i="7"/>
  <c r="I63" i="7"/>
  <c r="H63" i="7"/>
  <c r="G63" i="7"/>
  <c r="F63" i="7"/>
  <c r="E63" i="7"/>
  <c r="D63" i="7"/>
  <c r="C63" i="7"/>
  <c r="T62" i="7"/>
  <c r="S62" i="7"/>
  <c r="R62" i="7"/>
  <c r="Q62" i="7"/>
  <c r="P62" i="7"/>
  <c r="O62" i="7"/>
  <c r="N62" i="7"/>
  <c r="M62" i="7"/>
  <c r="L62" i="7"/>
  <c r="K62" i="7"/>
  <c r="J62" i="7"/>
  <c r="I62" i="7"/>
  <c r="H62" i="7"/>
  <c r="G62" i="7"/>
  <c r="F62" i="7"/>
  <c r="E62" i="7"/>
  <c r="D62" i="7"/>
  <c r="C62" i="7"/>
  <c r="T61" i="7"/>
  <c r="S61" i="7"/>
  <c r="R61" i="7"/>
  <c r="Q61" i="7"/>
  <c r="P61" i="7"/>
  <c r="O61" i="7"/>
  <c r="N61" i="7"/>
  <c r="M61" i="7"/>
  <c r="L61" i="7"/>
  <c r="K61" i="7"/>
  <c r="J61" i="7"/>
  <c r="I61" i="7"/>
  <c r="H61" i="7"/>
  <c r="G61" i="7"/>
  <c r="F61" i="7"/>
  <c r="E61" i="7"/>
  <c r="D61" i="7"/>
  <c r="C61" i="7"/>
  <c r="T60" i="7"/>
  <c r="S60" i="7"/>
  <c r="R60" i="7"/>
  <c r="Q60" i="7"/>
  <c r="P60" i="7"/>
  <c r="O60" i="7"/>
  <c r="N60" i="7"/>
  <c r="M60" i="7"/>
  <c r="L60" i="7"/>
  <c r="K60" i="7"/>
  <c r="J60" i="7"/>
  <c r="I60" i="7"/>
  <c r="H60" i="7"/>
  <c r="G60" i="7"/>
  <c r="F60" i="7"/>
  <c r="E60" i="7"/>
  <c r="D60" i="7"/>
  <c r="C60" i="7"/>
  <c r="T59" i="7"/>
  <c r="S59" i="7"/>
  <c r="R59" i="7"/>
  <c r="Q59" i="7"/>
  <c r="P59" i="7"/>
  <c r="O59" i="7"/>
  <c r="N59" i="7"/>
  <c r="M59" i="7"/>
  <c r="L59" i="7"/>
  <c r="K59" i="7"/>
  <c r="J59" i="7"/>
  <c r="I59" i="7"/>
  <c r="H59" i="7"/>
  <c r="G59" i="7"/>
  <c r="F59" i="7"/>
  <c r="E59" i="7"/>
  <c r="D59" i="7"/>
  <c r="C59" i="7"/>
  <c r="T58" i="7"/>
  <c r="S58" i="7"/>
  <c r="R58" i="7"/>
  <c r="Q58" i="7"/>
  <c r="P58" i="7"/>
  <c r="O58" i="7"/>
  <c r="N58" i="7"/>
  <c r="M58" i="7"/>
  <c r="L58" i="7"/>
  <c r="K58" i="7"/>
  <c r="J58" i="7"/>
  <c r="I58" i="7"/>
  <c r="H58" i="7"/>
  <c r="G58" i="7"/>
  <c r="F58" i="7"/>
  <c r="E58" i="7"/>
  <c r="D58" i="7"/>
  <c r="C58" i="7"/>
  <c r="T57" i="7"/>
  <c r="S57" i="7"/>
  <c r="R57" i="7"/>
  <c r="Q57" i="7"/>
  <c r="P57" i="7"/>
  <c r="O57" i="7"/>
  <c r="N57" i="7"/>
  <c r="M57" i="7"/>
  <c r="L57" i="7"/>
  <c r="K57" i="7"/>
  <c r="J57" i="7"/>
  <c r="I57" i="7"/>
  <c r="H57" i="7"/>
  <c r="G57" i="7"/>
  <c r="F57" i="7"/>
  <c r="E57" i="7"/>
  <c r="D57" i="7"/>
  <c r="C57" i="7"/>
  <c r="T56" i="7"/>
  <c r="S56" i="7"/>
  <c r="R56" i="7"/>
  <c r="Q56" i="7"/>
  <c r="P56" i="7"/>
  <c r="O56" i="7"/>
  <c r="N56" i="7"/>
  <c r="M56" i="7"/>
  <c r="L56" i="7"/>
  <c r="K56" i="7"/>
  <c r="J56" i="7"/>
  <c r="I56" i="7"/>
  <c r="H56" i="7"/>
  <c r="G56" i="7"/>
  <c r="F56" i="7"/>
  <c r="E56" i="7"/>
  <c r="D56" i="7"/>
  <c r="C56" i="7"/>
  <c r="T55" i="7"/>
  <c r="S55" i="7"/>
  <c r="R55" i="7"/>
  <c r="Q55" i="7"/>
  <c r="P55" i="7"/>
  <c r="O55" i="7"/>
  <c r="N55" i="7"/>
  <c r="M55" i="7"/>
  <c r="L55" i="7"/>
  <c r="K55" i="7"/>
  <c r="J55" i="7"/>
  <c r="I55" i="7"/>
  <c r="H55" i="7"/>
  <c r="G55" i="7"/>
  <c r="F55" i="7"/>
  <c r="E55" i="7"/>
  <c r="D55" i="7"/>
  <c r="C55" i="7"/>
  <c r="T54" i="7"/>
  <c r="S54" i="7"/>
  <c r="R54" i="7"/>
  <c r="Q54" i="7"/>
  <c r="P54" i="7"/>
  <c r="O54" i="7"/>
  <c r="N54" i="7"/>
  <c r="M54" i="7"/>
  <c r="L54" i="7"/>
  <c r="K54" i="7"/>
  <c r="J54" i="7"/>
  <c r="I54" i="7"/>
  <c r="H54" i="7"/>
  <c r="G54" i="7"/>
  <c r="F54" i="7"/>
  <c r="E54" i="7"/>
  <c r="D54" i="7"/>
  <c r="C54" i="7"/>
  <c r="T53" i="7"/>
  <c r="S53" i="7"/>
  <c r="R53" i="7"/>
  <c r="Q53" i="7"/>
  <c r="P53" i="7"/>
  <c r="O53" i="7"/>
  <c r="N53" i="7"/>
  <c r="M53" i="7"/>
  <c r="L53" i="7"/>
  <c r="K53" i="7"/>
  <c r="J53" i="7"/>
  <c r="I53" i="7"/>
  <c r="H53" i="7"/>
  <c r="G53" i="7"/>
  <c r="F53" i="7"/>
  <c r="E53" i="7"/>
  <c r="D53" i="7"/>
  <c r="C53" i="7"/>
  <c r="T52" i="7"/>
  <c r="S52" i="7"/>
  <c r="R52" i="7"/>
  <c r="Q52" i="7"/>
  <c r="P52" i="7"/>
  <c r="O52" i="7"/>
  <c r="N52" i="7"/>
  <c r="M52" i="7"/>
  <c r="L52" i="7"/>
  <c r="K52" i="7"/>
  <c r="J52" i="7"/>
  <c r="I52" i="7"/>
  <c r="H52" i="7"/>
  <c r="G52" i="7"/>
  <c r="F52" i="7"/>
  <c r="E52" i="7"/>
  <c r="D52" i="7"/>
  <c r="C52" i="7"/>
  <c r="C38" i="7"/>
  <c r="D38" i="7" s="1"/>
  <c r="C15" i="7" a="1"/>
  <c r="C15" i="7" s="1"/>
  <c r="G14" i="7" a="1"/>
  <c r="G14" i="7" s="1"/>
  <c r="C14" i="7" a="1"/>
  <c r="C14" i="7" s="1"/>
  <c r="A8" i="7"/>
  <c r="B7" i="7"/>
  <c r="B6" i="7"/>
  <c r="B5" i="7"/>
  <c r="B27" i="6"/>
  <c r="A29" i="8" s="1"/>
  <c r="H26" i="8" l="1" a="1"/>
  <c r="H26" i="8" s="1"/>
  <c r="D26" i="8" a="1"/>
  <c r="D26" i="8" s="1"/>
  <c r="H25" i="8" a="1"/>
  <c r="H25" i="8" s="1"/>
  <c r="D25" i="8" a="1"/>
  <c r="D25" i="8" s="1"/>
  <c r="H24" i="8" a="1"/>
  <c r="H24" i="8" s="1"/>
  <c r="D24" i="8" a="1"/>
  <c r="D24" i="8" s="1"/>
  <c r="H23" i="8" a="1"/>
  <c r="H23" i="8" s="1"/>
  <c r="D23" i="8" a="1"/>
  <c r="D23" i="8" s="1"/>
  <c r="H22" i="8" a="1"/>
  <c r="H22" i="8" s="1"/>
  <c r="D22" i="8" a="1"/>
  <c r="D22" i="8" s="1"/>
  <c r="H21" i="8" a="1"/>
  <c r="H21" i="8" s="1"/>
  <c r="D21" i="8" a="1"/>
  <c r="D21" i="8" s="1"/>
  <c r="H20" i="8" a="1"/>
  <c r="H20" i="8" s="1"/>
  <c r="D20" i="8" a="1"/>
  <c r="D20" i="8" s="1"/>
  <c r="H19" i="8" a="1"/>
  <c r="H19" i="8" s="1"/>
  <c r="D19" i="8" a="1"/>
  <c r="D19" i="8" s="1"/>
  <c r="H18" i="8" a="1"/>
  <c r="H18" i="8" s="1"/>
  <c r="D18" i="8" a="1"/>
  <c r="D18" i="8" s="1"/>
  <c r="H17" i="8" a="1"/>
  <c r="H17" i="8" s="1"/>
  <c r="D17" i="8" a="1"/>
  <c r="D17" i="8" s="1"/>
  <c r="H16" i="8" a="1"/>
  <c r="H16" i="8" s="1"/>
  <c r="D16" i="8" a="1"/>
  <c r="D16" i="8" s="1"/>
  <c r="H15" i="8" a="1"/>
  <c r="H15" i="8" s="1"/>
  <c r="D15" i="8" a="1"/>
  <c r="D15" i="8" s="1"/>
  <c r="H14" i="8" a="1"/>
  <c r="H14" i="8" s="1"/>
  <c r="D14" i="8" a="1"/>
  <c r="D14" i="8" s="1"/>
  <c r="E41" i="8"/>
  <c r="C14" i="8" a="1"/>
  <c r="C14" i="8" s="1"/>
  <c r="G14" i="8" a="1"/>
  <c r="G14" i="8" s="1"/>
  <c r="C15" i="8" a="1"/>
  <c r="C15" i="8" s="1"/>
  <c r="G15" i="8" a="1"/>
  <c r="G15" i="8" s="1"/>
  <c r="C16" i="8" a="1"/>
  <c r="C16" i="8" s="1"/>
  <c r="G16" i="8" a="1"/>
  <c r="G16" i="8" s="1"/>
  <c r="C17" i="8" a="1"/>
  <c r="C17" i="8" s="1"/>
  <c r="G17" i="8" a="1"/>
  <c r="G17" i="8" s="1"/>
  <c r="C18" i="8" a="1"/>
  <c r="C18" i="8" s="1"/>
  <c r="G18" i="8" a="1"/>
  <c r="G18" i="8" s="1"/>
  <c r="C19" i="8" a="1"/>
  <c r="C19" i="8" s="1"/>
  <c r="G19" i="8" a="1"/>
  <c r="G19" i="8" s="1"/>
  <c r="C20" i="8" a="1"/>
  <c r="C20" i="8" s="1"/>
  <c r="G20" i="8" a="1"/>
  <c r="G20" i="8" s="1"/>
  <c r="C21" i="8" a="1"/>
  <c r="C21" i="8" s="1"/>
  <c r="G21" i="8" a="1"/>
  <c r="G21" i="8" s="1"/>
  <c r="C22" i="8" a="1"/>
  <c r="C22" i="8" s="1"/>
  <c r="G22" i="8" a="1"/>
  <c r="G22" i="8" s="1"/>
  <c r="C23" i="8" a="1"/>
  <c r="C23" i="8" s="1"/>
  <c r="G23" i="8" a="1"/>
  <c r="G23" i="8" s="1"/>
  <c r="C24" i="8" a="1"/>
  <c r="C24" i="8" s="1"/>
  <c r="G24" i="8" a="1"/>
  <c r="G24" i="8" s="1"/>
  <c r="C25" i="8" a="1"/>
  <c r="C25" i="8" s="1"/>
  <c r="G25" i="8" a="1"/>
  <c r="G25" i="8" s="1"/>
  <c r="C26" i="8" a="1"/>
  <c r="C26" i="8" s="1"/>
  <c r="G26" i="8" a="1"/>
  <c r="G26" i="8" s="1"/>
  <c r="E38" i="7"/>
  <c r="H26" i="7" a="1"/>
  <c r="H26" i="7" s="1"/>
  <c r="D26" i="7" a="1"/>
  <c r="D26" i="7" s="1"/>
  <c r="H25" i="7" a="1"/>
  <c r="H25" i="7" s="1"/>
  <c r="D25" i="7" a="1"/>
  <c r="D25" i="7" s="1"/>
  <c r="H24" i="7" a="1"/>
  <c r="H24" i="7" s="1"/>
  <c r="D24" i="7" a="1"/>
  <c r="D24" i="7" s="1"/>
  <c r="H23" i="7" a="1"/>
  <c r="H23" i="7" s="1"/>
  <c r="D23" i="7" a="1"/>
  <c r="D23" i="7" s="1"/>
  <c r="H22" i="7" a="1"/>
  <c r="H22" i="7" s="1"/>
  <c r="D22" i="7" a="1"/>
  <c r="D22" i="7" s="1"/>
  <c r="H21" i="7" a="1"/>
  <c r="H21" i="7" s="1"/>
  <c r="D21" i="7" a="1"/>
  <c r="D21" i="7" s="1"/>
  <c r="H20" i="7" a="1"/>
  <c r="H20" i="7" s="1"/>
  <c r="D20" i="7" a="1"/>
  <c r="D20" i="7" s="1"/>
  <c r="H19" i="7" a="1"/>
  <c r="H19" i="7" s="1"/>
  <c r="D19" i="7" a="1"/>
  <c r="D19" i="7" s="1"/>
  <c r="H18" i="7" a="1"/>
  <c r="H18" i="7" s="1"/>
  <c r="D18" i="7" a="1"/>
  <c r="D18" i="7" s="1"/>
  <c r="H17" i="7" a="1"/>
  <c r="H17" i="7" s="1"/>
  <c r="D17" i="7" a="1"/>
  <c r="D17" i="7" s="1"/>
  <c r="H16" i="7" a="1"/>
  <c r="H16" i="7" s="1"/>
  <c r="D16" i="7" a="1"/>
  <c r="D16" i="7" s="1"/>
  <c r="H15" i="7" a="1"/>
  <c r="H15" i="7" s="1"/>
  <c r="D15" i="7" a="1"/>
  <c r="D15" i="7" s="1"/>
  <c r="H14" i="7" a="1"/>
  <c r="H14" i="7" s="1"/>
  <c r="D14" i="7" a="1"/>
  <c r="D14" i="7" s="1"/>
  <c r="G15" i="7" a="1"/>
  <c r="G15" i="7" s="1"/>
  <c r="C16" i="7" a="1"/>
  <c r="C16" i="7" s="1"/>
  <c r="G16" i="7" a="1"/>
  <c r="G16" i="7" s="1"/>
  <c r="C17" i="7" a="1"/>
  <c r="C17" i="7" s="1"/>
  <c r="G17" i="7" a="1"/>
  <c r="G17" i="7" s="1"/>
  <c r="C18" i="7" a="1"/>
  <c r="C18" i="7" s="1"/>
  <c r="G18" i="7" a="1"/>
  <c r="G18" i="7" s="1"/>
  <c r="C19" i="7" a="1"/>
  <c r="C19" i="7" s="1"/>
  <c r="G19" i="7" a="1"/>
  <c r="G19" i="7" s="1"/>
  <c r="C20" i="7" a="1"/>
  <c r="C20" i="7" s="1"/>
  <c r="G20" i="7" a="1"/>
  <c r="G20" i="7" s="1"/>
  <c r="C21" i="7" a="1"/>
  <c r="C21" i="7" s="1"/>
  <c r="G21" i="7" a="1"/>
  <c r="G21" i="7" s="1"/>
  <c r="C22" i="7" a="1"/>
  <c r="C22" i="7" s="1"/>
  <c r="G22" i="7" a="1"/>
  <c r="G22" i="7" s="1"/>
  <c r="C23" i="7" a="1"/>
  <c r="C23" i="7" s="1"/>
  <c r="G23" i="7" a="1"/>
  <c r="G23" i="7" s="1"/>
  <c r="C24" i="7" a="1"/>
  <c r="C24" i="7" s="1"/>
  <c r="G24" i="7" a="1"/>
  <c r="G24" i="7" s="1"/>
  <c r="C25" i="7" a="1"/>
  <c r="C25" i="7" s="1"/>
  <c r="G25" i="7" a="1"/>
  <c r="G25" i="7" s="1"/>
  <c r="C26" i="7" a="1"/>
  <c r="C26" i="7" s="1"/>
  <c r="G26" i="7" a="1"/>
  <c r="G26" i="7" s="1"/>
  <c r="A29" i="7"/>
  <c r="I26" i="8" l="1" a="1"/>
  <c r="I26" i="8" s="1"/>
  <c r="E26" i="8" a="1"/>
  <c r="E26" i="8" s="1"/>
  <c r="I25" i="8" a="1"/>
  <c r="I25" i="8" s="1"/>
  <c r="E25" i="8" a="1"/>
  <c r="E25" i="8" s="1"/>
  <c r="I24" i="8" a="1"/>
  <c r="I24" i="8" s="1"/>
  <c r="E24" i="8" a="1"/>
  <c r="E24" i="8" s="1"/>
  <c r="I23" i="8" a="1"/>
  <c r="I23" i="8" s="1"/>
  <c r="E23" i="8" a="1"/>
  <c r="E23" i="8" s="1"/>
  <c r="I22" i="8" a="1"/>
  <c r="I22" i="8" s="1"/>
  <c r="E22" i="8" a="1"/>
  <c r="E22" i="8" s="1"/>
  <c r="I21" i="8" a="1"/>
  <c r="I21" i="8" s="1"/>
  <c r="E21" i="8" a="1"/>
  <c r="E21" i="8" s="1"/>
  <c r="I20" i="8" a="1"/>
  <c r="I20" i="8" s="1"/>
  <c r="E20" i="8" a="1"/>
  <c r="E20" i="8" s="1"/>
  <c r="I19" i="8" a="1"/>
  <c r="I19" i="8" s="1"/>
  <c r="E19" i="8" a="1"/>
  <c r="E19" i="8" s="1"/>
  <c r="I18" i="8" a="1"/>
  <c r="I18" i="8" s="1"/>
  <c r="E18" i="8" a="1"/>
  <c r="E18" i="8" s="1"/>
  <c r="I17" i="8" a="1"/>
  <c r="I17" i="8" s="1"/>
  <c r="E17" i="8" a="1"/>
  <c r="E17" i="8" s="1"/>
  <c r="I16" i="8" a="1"/>
  <c r="I16" i="8" s="1"/>
  <c r="E16" i="8" a="1"/>
  <c r="E16" i="8" s="1"/>
  <c r="I15" i="8" a="1"/>
  <c r="I15" i="8" s="1"/>
  <c r="E15" i="8" a="1"/>
  <c r="E15" i="8" s="1"/>
  <c r="I14" i="8" a="1"/>
  <c r="I14" i="8" s="1"/>
  <c r="E14" i="8" a="1"/>
  <c r="E14" i="8" s="1"/>
  <c r="I26" i="7" a="1"/>
  <c r="I26" i="7" s="1"/>
  <c r="E26" i="7" a="1"/>
  <c r="E26" i="7" s="1"/>
  <c r="I25" i="7" a="1"/>
  <c r="I25" i="7" s="1"/>
  <c r="E25" i="7" a="1"/>
  <c r="E25" i="7" s="1"/>
  <c r="I24" i="7" a="1"/>
  <c r="I24" i="7" s="1"/>
  <c r="E24" i="7" a="1"/>
  <c r="E24" i="7" s="1"/>
  <c r="I23" i="7" a="1"/>
  <c r="I23" i="7" s="1"/>
  <c r="E23" i="7" a="1"/>
  <c r="E23" i="7" s="1"/>
  <c r="I22" i="7" a="1"/>
  <c r="I22" i="7" s="1"/>
  <c r="E22" i="7" a="1"/>
  <c r="E22" i="7" s="1"/>
  <c r="I21" i="7" a="1"/>
  <c r="I21" i="7" s="1"/>
  <c r="E21" i="7" a="1"/>
  <c r="E21" i="7" s="1"/>
  <c r="I20" i="7" a="1"/>
  <c r="I20" i="7" s="1"/>
  <c r="E20" i="7" a="1"/>
  <c r="E20" i="7" s="1"/>
  <c r="I19" i="7" a="1"/>
  <c r="I19" i="7" s="1"/>
  <c r="E19" i="7" a="1"/>
  <c r="E19" i="7" s="1"/>
  <c r="I18" i="7" a="1"/>
  <c r="I18" i="7" s="1"/>
  <c r="E18" i="7" a="1"/>
  <c r="E18" i="7" s="1"/>
  <c r="I17" i="7" a="1"/>
  <c r="I17" i="7" s="1"/>
  <c r="E17" i="7" a="1"/>
  <c r="E17" i="7" s="1"/>
  <c r="I16" i="7" a="1"/>
  <c r="I16" i="7" s="1"/>
  <c r="E16" i="7" a="1"/>
  <c r="E16" i="7" s="1"/>
  <c r="I15" i="7" a="1"/>
  <c r="I15" i="7" s="1"/>
  <c r="E15" i="7" a="1"/>
  <c r="E15" i="7" s="1"/>
  <c r="I14" i="7" a="1"/>
  <c r="I14" i="7" s="1"/>
  <c r="E14" i="7" a="1"/>
  <c r="E14" i="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L10" authorId="0" shapeId="0" xr:uid="{00000000-0006-0000-00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1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AJ11" authorId="0" shapeId="0" xr:uid="{00000000-0006-0000-0100-00000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1" authorId="0" shapeId="0" xr:uid="{00000000-0006-0000-0100-00000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1" authorId="0" shapeId="0" xr:uid="{00000000-0006-0000-0100-00000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1" authorId="0" shapeId="0" xr:uid="{00000000-0006-0000-0100-00000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1" authorId="0" shapeId="0" xr:uid="{00000000-0006-0000-0100-00000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1" authorId="0" shapeId="0" xr:uid="{00000000-0006-0000-0100-00000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1" authorId="0" shapeId="0" xr:uid="{00000000-0006-0000-0100-00000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1" authorId="0" shapeId="0" xr:uid="{00000000-0006-0000-0100-00000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1" authorId="0" shapeId="0" xr:uid="{00000000-0006-0000-0100-00000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1" authorId="0" shapeId="0" xr:uid="{00000000-0006-0000-0100-00000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1" authorId="0" shapeId="0" xr:uid="{00000000-0006-0000-0100-00000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1" authorId="0" shapeId="0" xr:uid="{00000000-0006-0000-0100-00000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1" authorId="0" shapeId="0" xr:uid="{00000000-0006-0000-0100-00000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1" authorId="0" shapeId="0" xr:uid="{00000000-0006-0000-0100-00000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1" authorId="0" shapeId="0" xr:uid="{00000000-0006-0000-0100-00001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1" authorId="0" shapeId="0" xr:uid="{00000000-0006-0000-0100-00001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1" authorId="0" shapeId="0" xr:uid="{00000000-0006-0000-0100-00001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1" authorId="0" shapeId="0" xr:uid="{00000000-0006-0000-0100-00001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1" authorId="0" shapeId="0" xr:uid="{00000000-0006-0000-0100-00001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1" authorId="0" shapeId="0" xr:uid="{00000000-0006-0000-0100-00001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1" authorId="0" shapeId="0" xr:uid="{00000000-0006-0000-0100-00001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1" authorId="0" shapeId="0" xr:uid="{00000000-0006-0000-0100-00001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1" authorId="0" shapeId="0" xr:uid="{00000000-0006-0000-0100-00001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1" authorId="0" shapeId="0" xr:uid="{00000000-0006-0000-0100-00001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1" authorId="0" shapeId="0" xr:uid="{00000000-0006-0000-0100-00001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1" authorId="0" shapeId="0" xr:uid="{00000000-0006-0000-0100-00001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1" authorId="0" shapeId="0" xr:uid="{00000000-0006-0000-0100-00001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1" authorId="0" shapeId="0" xr:uid="{00000000-0006-0000-0100-00001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1" authorId="0" shapeId="0" xr:uid="{00000000-0006-0000-0100-00001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1" authorId="0" shapeId="0" xr:uid="{00000000-0006-0000-0100-00001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1" authorId="0" shapeId="0" xr:uid="{00000000-0006-0000-0100-00002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1" authorId="0" shapeId="0" xr:uid="{00000000-0006-0000-0100-00002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1" authorId="0" shapeId="0" xr:uid="{00000000-0006-0000-0100-00002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1" authorId="0" shapeId="0" xr:uid="{00000000-0006-0000-0100-00002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1" authorId="0" shapeId="0" xr:uid="{00000000-0006-0000-0100-00002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1" authorId="0" shapeId="0" xr:uid="{00000000-0006-0000-0100-00002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1" authorId="0" shapeId="0" xr:uid="{00000000-0006-0000-0100-00002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1" authorId="0" shapeId="0" xr:uid="{00000000-0006-0000-0100-00002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1" authorId="0" shapeId="0" xr:uid="{00000000-0006-0000-0100-00002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1" authorId="0" shapeId="0" xr:uid="{00000000-0006-0000-0100-00002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1" authorId="0" shapeId="0" xr:uid="{00000000-0006-0000-0100-00002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1" authorId="0" shapeId="0" xr:uid="{00000000-0006-0000-0100-00002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1" authorId="0" shapeId="0" xr:uid="{00000000-0006-0000-0100-00002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1" authorId="0" shapeId="0" xr:uid="{00000000-0006-0000-0100-00002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1" authorId="0" shapeId="0" xr:uid="{00000000-0006-0000-0100-00002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1" authorId="0" shapeId="0" xr:uid="{00000000-0006-0000-0100-00002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1" authorId="0" shapeId="0" xr:uid="{00000000-0006-0000-0100-00003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1" authorId="0" shapeId="0" xr:uid="{00000000-0006-0000-0100-00003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1" authorId="0" shapeId="0" xr:uid="{00000000-0006-0000-0100-00003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1" authorId="0" shapeId="0" xr:uid="{00000000-0006-0000-0100-00003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1" authorId="0" shapeId="0" xr:uid="{00000000-0006-0000-0100-00003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1" authorId="0" shapeId="0" xr:uid="{00000000-0006-0000-0100-00003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1" authorId="0" shapeId="0" xr:uid="{00000000-0006-0000-0100-00003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2" authorId="0" shapeId="0" xr:uid="{00000000-0006-0000-0100-00003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2" authorId="0" shapeId="0" xr:uid="{00000000-0006-0000-0100-00003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2" authorId="0" shapeId="0" xr:uid="{00000000-0006-0000-0100-00003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2" authorId="0" shapeId="0" xr:uid="{00000000-0006-0000-0100-00003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2" authorId="0" shapeId="0" xr:uid="{00000000-0006-0000-0100-00003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2" authorId="0" shapeId="0" xr:uid="{00000000-0006-0000-0100-00003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2" authorId="0" shapeId="0" xr:uid="{00000000-0006-0000-0100-00003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2" authorId="0" shapeId="0" xr:uid="{00000000-0006-0000-0100-00003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2" authorId="0" shapeId="0" xr:uid="{00000000-0006-0000-0100-00003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2" authorId="0" shapeId="0" xr:uid="{00000000-0006-0000-0100-00004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2" authorId="0" shapeId="0" xr:uid="{00000000-0006-0000-0100-00004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2" authorId="0" shapeId="0" xr:uid="{00000000-0006-0000-0100-00004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2" authorId="0" shapeId="0" xr:uid="{00000000-0006-0000-0100-00004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2" authorId="0" shapeId="0" xr:uid="{00000000-0006-0000-0100-00004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2" authorId="0" shapeId="0" xr:uid="{00000000-0006-0000-0100-00004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2" authorId="0" shapeId="0" xr:uid="{00000000-0006-0000-0100-00004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2" authorId="0" shapeId="0" xr:uid="{00000000-0006-0000-0100-00004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2" authorId="0" shapeId="0" xr:uid="{00000000-0006-0000-0100-00004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2" authorId="0" shapeId="0" xr:uid="{00000000-0006-0000-0100-00004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2" authorId="0" shapeId="0" xr:uid="{00000000-0006-0000-0100-00004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2" authorId="0" shapeId="0" xr:uid="{00000000-0006-0000-0100-00004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2" authorId="0" shapeId="0" xr:uid="{00000000-0006-0000-0100-00004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2" authorId="0" shapeId="0" xr:uid="{00000000-0006-0000-0100-00004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2" authorId="0" shapeId="0" xr:uid="{00000000-0006-0000-0100-00004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2" authorId="0" shapeId="0" xr:uid="{00000000-0006-0000-0100-00004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2" authorId="0" shapeId="0" xr:uid="{00000000-0006-0000-0100-00005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2" authorId="0" shapeId="0" xr:uid="{00000000-0006-0000-0100-00005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2" authorId="0" shapeId="0" xr:uid="{00000000-0006-0000-0100-00005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2" authorId="0" shapeId="0" xr:uid="{00000000-0006-0000-0100-00005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2" authorId="0" shapeId="0" xr:uid="{00000000-0006-0000-0100-00005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2" authorId="0" shapeId="0" xr:uid="{00000000-0006-0000-0100-00005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2" authorId="0" shapeId="0" xr:uid="{00000000-0006-0000-0100-00005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2" authorId="0" shapeId="0" xr:uid="{00000000-0006-0000-0100-00005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2" authorId="0" shapeId="0" xr:uid="{00000000-0006-0000-0100-00005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2" authorId="0" shapeId="0" xr:uid="{00000000-0006-0000-0100-00005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2" authorId="0" shapeId="0" xr:uid="{00000000-0006-0000-0100-00005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2" authorId="0" shapeId="0" xr:uid="{00000000-0006-0000-0100-00005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2" authorId="0" shapeId="0" xr:uid="{00000000-0006-0000-0100-00005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2" authorId="0" shapeId="0" xr:uid="{00000000-0006-0000-0100-00005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2" authorId="0" shapeId="0" xr:uid="{00000000-0006-0000-0100-00005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2" authorId="0" shapeId="0" xr:uid="{00000000-0006-0000-0100-00005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2" authorId="0" shapeId="0" xr:uid="{00000000-0006-0000-0100-00006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2" authorId="0" shapeId="0" xr:uid="{00000000-0006-0000-0100-00006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2" authorId="0" shapeId="0" xr:uid="{00000000-0006-0000-0100-00006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2" authorId="0" shapeId="0" xr:uid="{00000000-0006-0000-0100-00006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2" authorId="0" shapeId="0" xr:uid="{00000000-0006-0000-0100-00006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2" authorId="0" shapeId="0" xr:uid="{00000000-0006-0000-0100-00006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2" authorId="0" shapeId="0" xr:uid="{00000000-0006-0000-0100-00006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2" authorId="0" shapeId="0" xr:uid="{00000000-0006-0000-0100-00006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2" authorId="0" shapeId="0" xr:uid="{00000000-0006-0000-0100-00006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2" authorId="0" shapeId="0" xr:uid="{00000000-0006-0000-0100-00006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2" authorId="0" shapeId="0" xr:uid="{00000000-0006-0000-0100-00006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2" authorId="0" shapeId="0" xr:uid="{00000000-0006-0000-0100-00006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2" authorId="0" shapeId="0" xr:uid="{00000000-0006-0000-0100-00006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3" authorId="0" shapeId="0" xr:uid="{00000000-0006-0000-0100-00006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3" authorId="0" shapeId="0" xr:uid="{00000000-0006-0000-0100-00006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3" authorId="0" shapeId="0" xr:uid="{00000000-0006-0000-0100-00006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3" authorId="0" shapeId="0" xr:uid="{00000000-0006-0000-0100-00007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3" authorId="0" shapeId="0" xr:uid="{00000000-0006-0000-0100-00007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3" authorId="0" shapeId="0" xr:uid="{00000000-0006-0000-0100-00007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3" authorId="0" shapeId="0" xr:uid="{00000000-0006-0000-0100-00007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3" authorId="0" shapeId="0" xr:uid="{00000000-0006-0000-0100-00007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3" authorId="0" shapeId="0" xr:uid="{00000000-0006-0000-0100-00007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3" authorId="0" shapeId="0" xr:uid="{00000000-0006-0000-0100-00007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3" authorId="0" shapeId="0" xr:uid="{00000000-0006-0000-0100-00007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3" authorId="0" shapeId="0" xr:uid="{00000000-0006-0000-0100-00007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3" authorId="0" shapeId="0" xr:uid="{00000000-0006-0000-0100-00007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3" authorId="0" shapeId="0" xr:uid="{00000000-0006-0000-0100-00007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3" authorId="0" shapeId="0" xr:uid="{00000000-0006-0000-0100-00007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3" authorId="0" shapeId="0" xr:uid="{00000000-0006-0000-0100-00007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3" authorId="0" shapeId="0" xr:uid="{00000000-0006-0000-0100-00007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3" authorId="0" shapeId="0" xr:uid="{00000000-0006-0000-0100-00007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3" authorId="0" shapeId="0" xr:uid="{00000000-0006-0000-0100-00007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3" authorId="0" shapeId="0" xr:uid="{00000000-0006-0000-0100-00008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3" authorId="0" shapeId="0" xr:uid="{00000000-0006-0000-0100-00008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3" authorId="0" shapeId="0" xr:uid="{00000000-0006-0000-0100-00008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3" authorId="0" shapeId="0" xr:uid="{00000000-0006-0000-0100-00008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3" authorId="0" shapeId="0" xr:uid="{00000000-0006-0000-0100-00008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3" authorId="0" shapeId="0" xr:uid="{00000000-0006-0000-0100-00008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3" authorId="0" shapeId="0" xr:uid="{00000000-0006-0000-0100-00008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3" authorId="0" shapeId="0" xr:uid="{00000000-0006-0000-0100-00008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3" authorId="0" shapeId="0" xr:uid="{00000000-0006-0000-0100-00008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3" authorId="0" shapeId="0" xr:uid="{00000000-0006-0000-0100-00008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3" authorId="0" shapeId="0" xr:uid="{00000000-0006-0000-0100-00008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3" authorId="0" shapeId="0" xr:uid="{00000000-0006-0000-0100-00008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3" authorId="0" shapeId="0" xr:uid="{00000000-0006-0000-0100-00008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3" authorId="0" shapeId="0" xr:uid="{00000000-0006-0000-0100-00008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W13" authorId="0" shapeId="0" xr:uid="{00000000-0006-0000-0100-00008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3" authorId="0" shapeId="0" xr:uid="{00000000-0006-0000-0100-00008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3" authorId="0" shapeId="0" xr:uid="{00000000-0006-0000-0100-00009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3" authorId="0" shapeId="0" xr:uid="{00000000-0006-0000-0100-00009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3" authorId="0" shapeId="0" xr:uid="{00000000-0006-0000-0100-00009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3" authorId="0" shapeId="0" xr:uid="{00000000-0006-0000-0100-00009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3" authorId="0" shapeId="0" xr:uid="{00000000-0006-0000-0100-00009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3" authorId="0" shapeId="0" xr:uid="{00000000-0006-0000-0100-00009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3" authorId="0" shapeId="0" xr:uid="{00000000-0006-0000-0100-00009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3" authorId="0" shapeId="0" xr:uid="{00000000-0006-0000-0100-00009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3" authorId="0" shapeId="0" xr:uid="{00000000-0006-0000-0100-00009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3" authorId="0" shapeId="0" xr:uid="{00000000-0006-0000-0100-00009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3" authorId="0" shapeId="0" xr:uid="{00000000-0006-0000-0100-00009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3" authorId="0" shapeId="0" xr:uid="{00000000-0006-0000-0100-00009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3" authorId="0" shapeId="0" xr:uid="{00000000-0006-0000-0100-00009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3" authorId="0" shapeId="0" xr:uid="{00000000-0006-0000-0100-00009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3" authorId="0" shapeId="0" xr:uid="{00000000-0006-0000-0100-00009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3" authorId="0" shapeId="0" xr:uid="{00000000-0006-0000-0100-00009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4" authorId="0" shapeId="0" xr:uid="{00000000-0006-0000-0100-0000A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4" authorId="0" shapeId="0" xr:uid="{00000000-0006-0000-0100-0000A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4" authorId="0" shapeId="0" xr:uid="{00000000-0006-0000-0100-0000A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4" authorId="0" shapeId="0" xr:uid="{00000000-0006-0000-0100-0000A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4" authorId="0" shapeId="0" xr:uid="{00000000-0006-0000-0100-0000A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4" authorId="0" shapeId="0" xr:uid="{00000000-0006-0000-0100-0000A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4" authorId="0" shapeId="0" xr:uid="{00000000-0006-0000-0100-0000A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4" authorId="0" shapeId="0" xr:uid="{00000000-0006-0000-0100-0000A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4" authorId="0" shapeId="0" xr:uid="{00000000-0006-0000-0100-0000A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4" authorId="0" shapeId="0" xr:uid="{00000000-0006-0000-0100-0000A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4" authorId="0" shapeId="0" xr:uid="{00000000-0006-0000-0100-0000A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4" authorId="0" shapeId="0" xr:uid="{00000000-0006-0000-0100-0000A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4" authorId="0" shapeId="0" xr:uid="{00000000-0006-0000-0100-0000A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4" authorId="0" shapeId="0" xr:uid="{00000000-0006-0000-0100-0000A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4" authorId="0" shapeId="0" xr:uid="{00000000-0006-0000-0100-0000A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4" authorId="0" shapeId="0" xr:uid="{00000000-0006-0000-0100-0000A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4" authorId="0" shapeId="0" xr:uid="{00000000-0006-0000-0100-0000B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4" authorId="0" shapeId="0" xr:uid="{00000000-0006-0000-0100-0000B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4" authorId="0" shapeId="0" xr:uid="{00000000-0006-0000-0100-0000B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4" authorId="0" shapeId="0" xr:uid="{00000000-0006-0000-0100-0000B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4" authorId="0" shapeId="0" xr:uid="{00000000-0006-0000-0100-0000B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4" authorId="0" shapeId="0" xr:uid="{00000000-0006-0000-0100-0000B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4" authorId="0" shapeId="0" xr:uid="{00000000-0006-0000-0100-0000B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4" authorId="0" shapeId="0" xr:uid="{00000000-0006-0000-0100-0000B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4" authorId="0" shapeId="0" xr:uid="{00000000-0006-0000-0100-0000B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4" authorId="0" shapeId="0" xr:uid="{00000000-0006-0000-0100-0000B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4" authorId="0" shapeId="0" xr:uid="{00000000-0006-0000-0100-0000B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4" authorId="0" shapeId="0" xr:uid="{00000000-0006-0000-0100-0000B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4" authorId="0" shapeId="0" xr:uid="{00000000-0006-0000-0100-0000B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4" authorId="0" shapeId="0" xr:uid="{00000000-0006-0000-0100-0000B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4" authorId="0" shapeId="0" xr:uid="{00000000-0006-0000-0100-0000B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4" authorId="0" shapeId="0" xr:uid="{00000000-0006-0000-0100-0000B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4" authorId="0" shapeId="0" xr:uid="{00000000-0006-0000-0100-0000C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4" authorId="0" shapeId="0" xr:uid="{00000000-0006-0000-0100-0000C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4" authorId="0" shapeId="0" xr:uid="{00000000-0006-0000-0100-0000C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4" authorId="0" shapeId="0" xr:uid="{00000000-0006-0000-0100-0000C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4" authorId="0" shapeId="0" xr:uid="{00000000-0006-0000-0100-0000C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4" authorId="0" shapeId="0" xr:uid="{00000000-0006-0000-0100-0000C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4" authorId="0" shapeId="0" xr:uid="{00000000-0006-0000-0100-0000C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4" authorId="0" shapeId="0" xr:uid="{00000000-0006-0000-0100-0000C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4" authorId="0" shapeId="0" xr:uid="{00000000-0006-0000-0100-0000C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4" authorId="0" shapeId="0" xr:uid="{00000000-0006-0000-0100-0000C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4" authorId="0" shapeId="0" xr:uid="{00000000-0006-0000-0100-0000C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4" authorId="0" shapeId="0" xr:uid="{00000000-0006-0000-0100-0000C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4" authorId="0" shapeId="0" xr:uid="{00000000-0006-0000-0100-0000C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4" authorId="0" shapeId="0" xr:uid="{00000000-0006-0000-0100-0000C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4" authorId="0" shapeId="0" xr:uid="{00000000-0006-0000-0100-0000C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4" authorId="0" shapeId="0" xr:uid="{00000000-0006-0000-0100-0000C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4" authorId="0" shapeId="0" xr:uid="{00000000-0006-0000-0100-0000D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4" authorId="0" shapeId="0" xr:uid="{00000000-0006-0000-0100-0000D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4" authorId="0" shapeId="0" xr:uid="{00000000-0006-0000-0100-0000D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4" authorId="0" shapeId="0" xr:uid="{00000000-0006-0000-0100-0000D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4" authorId="0" shapeId="0" xr:uid="{00000000-0006-0000-0100-0000D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5" authorId="0" shapeId="0" xr:uid="{00000000-0006-0000-0100-0000D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5" authorId="0" shapeId="0" xr:uid="{00000000-0006-0000-0100-0000D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5" authorId="0" shapeId="0" xr:uid="{00000000-0006-0000-0100-0000D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5" authorId="0" shapeId="0" xr:uid="{00000000-0006-0000-0100-0000D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5" authorId="0" shapeId="0" xr:uid="{00000000-0006-0000-0100-0000D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5" authorId="0" shapeId="0" xr:uid="{00000000-0006-0000-0100-0000D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5" authorId="0" shapeId="0" xr:uid="{00000000-0006-0000-0100-0000D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5" authorId="0" shapeId="0" xr:uid="{00000000-0006-0000-0100-0000D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5" authorId="0" shapeId="0" xr:uid="{00000000-0006-0000-0100-0000D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5" authorId="0" shapeId="0" xr:uid="{00000000-0006-0000-0100-0000D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5" authorId="0" shapeId="0" xr:uid="{00000000-0006-0000-0100-0000D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5" authorId="0" shapeId="0" xr:uid="{00000000-0006-0000-0100-0000E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5" authorId="0" shapeId="0" xr:uid="{00000000-0006-0000-0100-0000E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5" authorId="0" shapeId="0" xr:uid="{00000000-0006-0000-0100-0000E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5" authorId="0" shapeId="0" xr:uid="{00000000-0006-0000-0100-0000E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5" authorId="0" shapeId="0" xr:uid="{00000000-0006-0000-0100-0000E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5" authorId="0" shapeId="0" xr:uid="{00000000-0006-0000-0100-0000E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5" authorId="0" shapeId="0" xr:uid="{00000000-0006-0000-0100-0000E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5" authorId="0" shapeId="0" xr:uid="{00000000-0006-0000-0100-0000E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5" authorId="0" shapeId="0" xr:uid="{00000000-0006-0000-0100-0000E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5" authorId="0" shapeId="0" xr:uid="{00000000-0006-0000-0100-0000E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5" authorId="0" shapeId="0" xr:uid="{00000000-0006-0000-0100-0000E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5" authorId="0" shapeId="0" xr:uid="{00000000-0006-0000-0100-0000E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5" authorId="0" shapeId="0" xr:uid="{00000000-0006-0000-0100-0000E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5" authorId="0" shapeId="0" xr:uid="{00000000-0006-0000-0100-0000E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5" authorId="0" shapeId="0" xr:uid="{00000000-0006-0000-0100-0000E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5" authorId="0" shapeId="0" xr:uid="{00000000-0006-0000-0100-0000E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5" authorId="0" shapeId="0" xr:uid="{00000000-0006-0000-0100-0000F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5" authorId="0" shapeId="0" xr:uid="{00000000-0006-0000-0100-0000F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5" authorId="0" shapeId="0" xr:uid="{00000000-0006-0000-0100-0000F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5" authorId="0" shapeId="0" xr:uid="{00000000-0006-0000-0100-0000F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5" authorId="0" shapeId="0" xr:uid="{00000000-0006-0000-0100-0000F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5" authorId="0" shapeId="0" xr:uid="{00000000-0006-0000-0100-0000F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5" authorId="0" shapeId="0" xr:uid="{00000000-0006-0000-0100-0000F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5" authorId="0" shapeId="0" xr:uid="{00000000-0006-0000-0100-0000F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5" authorId="0" shapeId="0" xr:uid="{00000000-0006-0000-0100-0000F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5" authorId="0" shapeId="0" xr:uid="{00000000-0006-0000-0100-0000F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5" authorId="0" shapeId="0" xr:uid="{00000000-0006-0000-0100-0000F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5" authorId="0" shapeId="0" xr:uid="{00000000-0006-0000-0100-0000F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5" authorId="0" shapeId="0" xr:uid="{00000000-0006-0000-0100-0000F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5" authorId="0" shapeId="0" xr:uid="{00000000-0006-0000-0100-0000F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5" authorId="0" shapeId="0" xr:uid="{00000000-0006-0000-0100-0000F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5" authorId="0" shapeId="0" xr:uid="{00000000-0006-0000-0100-0000F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5" authorId="0" shapeId="0" xr:uid="{00000000-0006-0000-0100-00000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5" authorId="0" shapeId="0" xr:uid="{00000000-0006-0000-0100-00000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5" authorId="0" shapeId="0" xr:uid="{00000000-0006-0000-0100-00000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5" authorId="0" shapeId="0" xr:uid="{00000000-0006-0000-0100-00000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5" authorId="0" shapeId="0" xr:uid="{00000000-0006-0000-0100-00000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5" authorId="0" shapeId="0" xr:uid="{00000000-0006-0000-0100-00000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5" authorId="0" shapeId="0" xr:uid="{00000000-0006-0000-0100-00000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5" authorId="0" shapeId="0" xr:uid="{00000000-0006-0000-0100-00000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5" authorId="0" shapeId="0" xr:uid="{00000000-0006-0000-0100-00000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5" authorId="0" shapeId="0" xr:uid="{00000000-0006-0000-0100-00000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5" authorId="0" shapeId="0" xr:uid="{00000000-0006-0000-0100-00000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6" authorId="0" shapeId="0" xr:uid="{00000000-0006-0000-0100-00000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6" authorId="0" shapeId="0" xr:uid="{00000000-0006-0000-0100-00000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6" authorId="0" shapeId="0" xr:uid="{00000000-0006-0000-0100-00000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6" authorId="0" shapeId="0" xr:uid="{00000000-0006-0000-0100-00000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6" authorId="0" shapeId="0" xr:uid="{00000000-0006-0000-0100-00000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6" authorId="0" shapeId="0" xr:uid="{00000000-0006-0000-0100-00001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6" authorId="0" shapeId="0" xr:uid="{00000000-0006-0000-0100-00001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6" authorId="0" shapeId="0" xr:uid="{00000000-0006-0000-0100-00001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6" authorId="0" shapeId="0" xr:uid="{00000000-0006-0000-0100-00001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6" authorId="0" shapeId="0" xr:uid="{00000000-0006-0000-0100-00001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6" authorId="0" shapeId="0" xr:uid="{00000000-0006-0000-0100-00001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6" authorId="0" shapeId="0" xr:uid="{00000000-0006-0000-0100-00001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6" authorId="0" shapeId="0" xr:uid="{00000000-0006-0000-0100-00001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6" authorId="0" shapeId="0" xr:uid="{00000000-0006-0000-0100-00001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6" authorId="0" shapeId="0" xr:uid="{00000000-0006-0000-0100-00001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6" authorId="0" shapeId="0" xr:uid="{00000000-0006-0000-0100-00001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6" authorId="0" shapeId="0" xr:uid="{00000000-0006-0000-0100-00001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6" authorId="0" shapeId="0" xr:uid="{00000000-0006-0000-0100-00001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6" authorId="0" shapeId="0" xr:uid="{00000000-0006-0000-0100-00001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6" authorId="0" shapeId="0" xr:uid="{00000000-0006-0000-0100-00001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6" authorId="0" shapeId="0" xr:uid="{00000000-0006-0000-0100-00001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6" authorId="0" shapeId="0" xr:uid="{00000000-0006-0000-0100-00002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6" authorId="0" shapeId="0" xr:uid="{00000000-0006-0000-0100-00002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6" authorId="0" shapeId="0" xr:uid="{00000000-0006-0000-0100-00002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6" authorId="0" shapeId="0" xr:uid="{00000000-0006-0000-0100-00002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6" authorId="0" shapeId="0" xr:uid="{00000000-0006-0000-0100-00002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6" authorId="0" shapeId="0" xr:uid="{00000000-0006-0000-0100-00002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6" authorId="0" shapeId="0" xr:uid="{00000000-0006-0000-0100-00002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6" authorId="0" shapeId="0" xr:uid="{00000000-0006-0000-0100-00002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6" authorId="0" shapeId="0" xr:uid="{00000000-0006-0000-0100-00002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6" authorId="0" shapeId="0" xr:uid="{00000000-0006-0000-0100-00002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6" authorId="0" shapeId="0" xr:uid="{00000000-0006-0000-0100-00002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6" authorId="0" shapeId="0" xr:uid="{00000000-0006-0000-0100-00002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6" authorId="0" shapeId="0" xr:uid="{00000000-0006-0000-0100-00002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6" authorId="0" shapeId="0" xr:uid="{00000000-0006-0000-0100-00002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6" authorId="0" shapeId="0" xr:uid="{00000000-0006-0000-0100-00002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6" authorId="0" shapeId="0" xr:uid="{00000000-0006-0000-0100-00002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6" authorId="0" shapeId="0" xr:uid="{00000000-0006-0000-0100-00003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6" authorId="0" shapeId="0" xr:uid="{00000000-0006-0000-0100-00003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6" authorId="0" shapeId="0" xr:uid="{00000000-0006-0000-0100-00003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6" authorId="0" shapeId="0" xr:uid="{00000000-0006-0000-0100-00003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6" authorId="0" shapeId="0" xr:uid="{00000000-0006-0000-0100-00003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6" authorId="0" shapeId="0" xr:uid="{00000000-0006-0000-0100-00003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6" authorId="0" shapeId="0" xr:uid="{00000000-0006-0000-0100-00003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6" authorId="0" shapeId="0" xr:uid="{00000000-0006-0000-0100-00003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6" authorId="0" shapeId="0" xr:uid="{00000000-0006-0000-0100-00003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6" authorId="0" shapeId="0" xr:uid="{00000000-0006-0000-0100-00003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6" authorId="0" shapeId="0" xr:uid="{00000000-0006-0000-0100-00003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6" authorId="0" shapeId="0" xr:uid="{00000000-0006-0000-0100-00003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6" authorId="0" shapeId="0" xr:uid="{00000000-0006-0000-0100-00003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6" authorId="0" shapeId="0" xr:uid="{00000000-0006-0000-0100-00003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6" authorId="0" shapeId="0" xr:uid="{00000000-0006-0000-0100-00003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6" authorId="0" shapeId="0" xr:uid="{00000000-0006-0000-0100-00003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6" authorId="0" shapeId="0" xr:uid="{00000000-0006-0000-0100-00004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6" authorId="0" shapeId="0" xr:uid="{00000000-0006-0000-0100-00004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6" authorId="0" shapeId="0" xr:uid="{00000000-0006-0000-0100-00004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7" authorId="0" shapeId="0" xr:uid="{00000000-0006-0000-0100-00004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7" authorId="0" shapeId="0" xr:uid="{00000000-0006-0000-0100-00004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7" authorId="0" shapeId="0" xr:uid="{00000000-0006-0000-0100-00004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7" authorId="0" shapeId="0" xr:uid="{00000000-0006-0000-0100-00004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7" authorId="0" shapeId="0" xr:uid="{00000000-0006-0000-0100-00004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7" authorId="0" shapeId="0" xr:uid="{00000000-0006-0000-0100-00004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7" authorId="0" shapeId="0" xr:uid="{00000000-0006-0000-0100-00004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7" authorId="0" shapeId="0" xr:uid="{00000000-0006-0000-0100-00004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7" authorId="0" shapeId="0" xr:uid="{00000000-0006-0000-0100-00004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7" authorId="0" shapeId="0" xr:uid="{00000000-0006-0000-0100-00004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7" authorId="0" shapeId="0" xr:uid="{00000000-0006-0000-0100-00004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7" authorId="0" shapeId="0" xr:uid="{00000000-0006-0000-0100-00004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7" authorId="0" shapeId="0" xr:uid="{00000000-0006-0000-0100-00004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7" authorId="0" shapeId="0" xr:uid="{00000000-0006-0000-0100-00005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7" authorId="0" shapeId="0" xr:uid="{00000000-0006-0000-0100-00005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7" authorId="0" shapeId="0" xr:uid="{00000000-0006-0000-0100-00005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7" authorId="0" shapeId="0" xr:uid="{00000000-0006-0000-0100-00005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7" authorId="0" shapeId="0" xr:uid="{00000000-0006-0000-0100-00005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7" authorId="0" shapeId="0" xr:uid="{00000000-0006-0000-0100-00005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7" authorId="0" shapeId="0" xr:uid="{00000000-0006-0000-0100-00005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7" authorId="0" shapeId="0" xr:uid="{00000000-0006-0000-0100-00005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7" authorId="0" shapeId="0" xr:uid="{00000000-0006-0000-0100-00005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7" authorId="0" shapeId="0" xr:uid="{00000000-0006-0000-0100-00005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7" authorId="0" shapeId="0" xr:uid="{00000000-0006-0000-0100-00005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7" authorId="0" shapeId="0" xr:uid="{00000000-0006-0000-0100-00005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7" authorId="0" shapeId="0" xr:uid="{00000000-0006-0000-0100-00005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7" authorId="0" shapeId="0" xr:uid="{00000000-0006-0000-0100-00005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7" authorId="0" shapeId="0" xr:uid="{00000000-0006-0000-0100-00005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7" authorId="0" shapeId="0" xr:uid="{00000000-0006-0000-0100-00005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7" authorId="0" shapeId="0" xr:uid="{00000000-0006-0000-0100-00006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7" authorId="0" shapeId="0" xr:uid="{00000000-0006-0000-0100-00006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7" authorId="0" shapeId="0" xr:uid="{00000000-0006-0000-0100-00006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7" authorId="0" shapeId="0" xr:uid="{00000000-0006-0000-0100-00006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7" authorId="0" shapeId="0" xr:uid="{00000000-0006-0000-0100-00006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7" authorId="0" shapeId="0" xr:uid="{00000000-0006-0000-0100-00006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7" authorId="0" shapeId="0" xr:uid="{00000000-0006-0000-0100-00006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7" authorId="0" shapeId="0" xr:uid="{00000000-0006-0000-0100-00006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7" authorId="0" shapeId="0" xr:uid="{00000000-0006-0000-0100-00006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7" authorId="0" shapeId="0" xr:uid="{00000000-0006-0000-0100-00006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7" authorId="0" shapeId="0" xr:uid="{00000000-0006-0000-0100-00006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7" authorId="0" shapeId="0" xr:uid="{00000000-0006-0000-0100-00006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7" authorId="0" shapeId="0" xr:uid="{00000000-0006-0000-0100-00006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7" authorId="0" shapeId="0" xr:uid="{00000000-0006-0000-0100-00006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7" authorId="0" shapeId="0" xr:uid="{00000000-0006-0000-0100-00006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7" authorId="0" shapeId="0" xr:uid="{00000000-0006-0000-0100-00006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7" authorId="0" shapeId="0" xr:uid="{00000000-0006-0000-0100-00007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7" authorId="0" shapeId="0" xr:uid="{00000000-0006-0000-0100-00007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7" authorId="0" shapeId="0" xr:uid="{00000000-0006-0000-0100-00007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7" authorId="0" shapeId="0" xr:uid="{00000000-0006-0000-0100-00007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7" authorId="0" shapeId="0" xr:uid="{00000000-0006-0000-0100-00007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7" authorId="0" shapeId="0" xr:uid="{00000000-0006-0000-0100-00007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2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K11" authorId="0" shapeId="0" xr:uid="{00000000-0006-0000-0200-00000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1" authorId="0" shapeId="0" xr:uid="{00000000-0006-0000-0200-00000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1" authorId="0" shapeId="0" xr:uid="{00000000-0006-0000-0200-00000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1" authorId="0" shapeId="0" xr:uid="{00000000-0006-0000-0200-00000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1" authorId="0" shapeId="0" xr:uid="{00000000-0006-0000-0200-00000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1" authorId="0" shapeId="0" xr:uid="{00000000-0006-0000-0200-00000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1" authorId="0" shapeId="0" xr:uid="{00000000-0006-0000-0200-00000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1" authorId="0" shapeId="0" xr:uid="{00000000-0006-0000-0200-00000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1" authorId="0" shapeId="0" xr:uid="{00000000-0006-0000-0200-00000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1" authorId="0" shapeId="0" xr:uid="{00000000-0006-0000-0200-00000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1" authorId="0" shapeId="0" xr:uid="{00000000-0006-0000-0200-00000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1" authorId="0" shapeId="0" xr:uid="{00000000-0006-0000-0200-00000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1" authorId="0" shapeId="0" xr:uid="{00000000-0006-0000-0200-00000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1" authorId="0" shapeId="0" xr:uid="{00000000-0006-0000-0200-00000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1" authorId="0" shapeId="0" xr:uid="{00000000-0006-0000-0200-00001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1" authorId="0" shapeId="0" xr:uid="{00000000-0006-0000-0200-00001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1" authorId="0" shapeId="0" xr:uid="{00000000-0006-0000-0200-00001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1" authorId="0" shapeId="0" xr:uid="{00000000-0006-0000-0200-00001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1" authorId="0" shapeId="0" xr:uid="{00000000-0006-0000-0200-00001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1" authorId="0" shapeId="0" xr:uid="{00000000-0006-0000-0200-00001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1" authorId="0" shapeId="0" xr:uid="{00000000-0006-0000-0200-00001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1" authorId="0" shapeId="0" xr:uid="{00000000-0006-0000-0200-00001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1" authorId="0" shapeId="0" xr:uid="{00000000-0006-0000-0200-00001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1" authorId="0" shapeId="0" xr:uid="{00000000-0006-0000-0200-00001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1" authorId="0" shapeId="0" xr:uid="{00000000-0006-0000-0200-00001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1" authorId="0" shapeId="0" xr:uid="{00000000-0006-0000-0200-00001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1" authorId="0" shapeId="0" xr:uid="{00000000-0006-0000-0200-00001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1" authorId="0" shapeId="0" xr:uid="{00000000-0006-0000-0200-00001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1" authorId="0" shapeId="0" xr:uid="{00000000-0006-0000-0200-00001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1" authorId="0" shapeId="0" xr:uid="{00000000-0006-0000-0200-00001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1" authorId="0" shapeId="0" xr:uid="{00000000-0006-0000-0200-00002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1" authorId="0" shapeId="0" xr:uid="{00000000-0006-0000-0200-00002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1" authorId="0" shapeId="0" xr:uid="{00000000-0006-0000-0200-00002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1" authorId="0" shapeId="0" xr:uid="{00000000-0006-0000-0200-00002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1" authorId="0" shapeId="0" xr:uid="{00000000-0006-0000-0200-00002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1" authorId="0" shapeId="0" xr:uid="{00000000-0006-0000-0200-00002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1" authorId="0" shapeId="0" xr:uid="{00000000-0006-0000-0200-00002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1" authorId="0" shapeId="0" xr:uid="{00000000-0006-0000-0200-00002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1" authorId="0" shapeId="0" xr:uid="{00000000-0006-0000-0200-00002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1" authorId="0" shapeId="0" xr:uid="{00000000-0006-0000-0200-00002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1" authorId="0" shapeId="0" xr:uid="{00000000-0006-0000-0200-00002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1" authorId="0" shapeId="0" xr:uid="{00000000-0006-0000-0200-00002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1" authorId="0" shapeId="0" xr:uid="{00000000-0006-0000-0200-00002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1" authorId="0" shapeId="0" xr:uid="{00000000-0006-0000-0200-00002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1" authorId="0" shapeId="0" xr:uid="{00000000-0006-0000-0200-00002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1" authorId="0" shapeId="0" xr:uid="{00000000-0006-0000-0200-00002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1" authorId="0" shapeId="0" xr:uid="{00000000-0006-0000-0200-00003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1" authorId="0" shapeId="0" xr:uid="{00000000-0006-0000-0200-00003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1" authorId="0" shapeId="0" xr:uid="{00000000-0006-0000-0200-00003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1" authorId="0" shapeId="0" xr:uid="{00000000-0006-0000-0200-00003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1" authorId="0" shapeId="0" xr:uid="{00000000-0006-0000-0200-00003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1" authorId="0" shapeId="0" xr:uid="{00000000-0006-0000-0200-00003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1" authorId="0" shapeId="0" xr:uid="{00000000-0006-0000-0200-00003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1" authorId="0" shapeId="0" xr:uid="{00000000-0006-0000-0200-00003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1" authorId="0" shapeId="0" xr:uid="{00000000-0006-0000-0200-00003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1" authorId="0" shapeId="0" xr:uid="{00000000-0006-0000-0200-00003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1" authorId="0" shapeId="0" xr:uid="{00000000-0006-0000-0200-00003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1" authorId="0" shapeId="0" xr:uid="{00000000-0006-0000-0200-00003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1" authorId="0" shapeId="0" xr:uid="{00000000-0006-0000-0200-00003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1" authorId="0" shapeId="0" xr:uid="{00000000-0006-0000-0200-00003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1" authorId="0" shapeId="0" xr:uid="{00000000-0006-0000-0200-00003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1" authorId="0" shapeId="0" xr:uid="{00000000-0006-0000-0200-00003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1" authorId="0" shapeId="0" xr:uid="{00000000-0006-0000-0200-00004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1" authorId="0" shapeId="0" xr:uid="{00000000-0006-0000-0200-00004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1" authorId="0" shapeId="0" xr:uid="{00000000-0006-0000-0200-00004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1" authorId="0" shapeId="0" xr:uid="{00000000-0006-0000-0200-00004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1" authorId="0" shapeId="0" xr:uid="{00000000-0006-0000-0200-00004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1" authorId="0" shapeId="0" xr:uid="{00000000-0006-0000-0200-00004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1" authorId="0" shapeId="0" xr:uid="{00000000-0006-0000-0200-00004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1" authorId="0" shapeId="0" xr:uid="{00000000-0006-0000-0200-00004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1" authorId="0" shapeId="0" xr:uid="{00000000-0006-0000-0200-00004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1" authorId="0" shapeId="0" xr:uid="{00000000-0006-0000-0200-00004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1" authorId="0" shapeId="0" xr:uid="{00000000-0006-0000-0200-00004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1" authorId="0" shapeId="0" xr:uid="{00000000-0006-0000-0200-00004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1" authorId="0" shapeId="0" xr:uid="{00000000-0006-0000-0200-00004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1" authorId="0" shapeId="0" xr:uid="{00000000-0006-0000-0200-00004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1" authorId="0" shapeId="0" xr:uid="{00000000-0006-0000-0200-00004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1" authorId="0" shapeId="0" xr:uid="{00000000-0006-0000-0200-00004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1" authorId="0" shapeId="0" xr:uid="{00000000-0006-0000-0200-00005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1" authorId="0" shapeId="0" xr:uid="{00000000-0006-0000-0200-00005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1" authorId="0" shapeId="0" xr:uid="{00000000-0006-0000-0200-00005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1" authorId="0" shapeId="0" xr:uid="{00000000-0006-0000-0200-00005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1" authorId="0" shapeId="0" xr:uid="{00000000-0006-0000-0200-00005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1" authorId="0" shapeId="0" xr:uid="{00000000-0006-0000-0200-00005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1" authorId="0" shapeId="0" xr:uid="{00000000-0006-0000-0200-00005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1" authorId="0" shapeId="0" xr:uid="{00000000-0006-0000-0200-00005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1" authorId="0" shapeId="0" xr:uid="{00000000-0006-0000-0200-00005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1" authorId="0" shapeId="0" xr:uid="{00000000-0006-0000-0200-00005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1" authorId="0" shapeId="0" xr:uid="{00000000-0006-0000-0200-00005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1" authorId="0" shapeId="0" xr:uid="{00000000-0006-0000-0200-00005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1" authorId="0" shapeId="0" xr:uid="{00000000-0006-0000-0200-00005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1" authorId="0" shapeId="0" xr:uid="{00000000-0006-0000-0200-00005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1" authorId="0" shapeId="0" xr:uid="{00000000-0006-0000-0200-00005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1" authorId="0" shapeId="0" xr:uid="{00000000-0006-0000-0200-00005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1" authorId="0" shapeId="0" xr:uid="{00000000-0006-0000-0200-00006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1" authorId="0" shapeId="0" xr:uid="{00000000-0006-0000-0200-00006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1" authorId="0" shapeId="0" xr:uid="{00000000-0006-0000-0200-00006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1" authorId="0" shapeId="0" xr:uid="{00000000-0006-0000-0200-00006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2" authorId="0" shapeId="0" xr:uid="{00000000-0006-0000-0200-00006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2" authorId="0" shapeId="0" xr:uid="{00000000-0006-0000-0200-00006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2" authorId="0" shapeId="0" xr:uid="{00000000-0006-0000-0200-00006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2" authorId="0" shapeId="0" xr:uid="{00000000-0006-0000-0200-00006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2" authorId="0" shapeId="0" xr:uid="{00000000-0006-0000-0200-00006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2" authorId="0" shapeId="0" xr:uid="{00000000-0006-0000-0200-00006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2" authorId="0" shapeId="0" xr:uid="{00000000-0006-0000-0200-00006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2" authorId="0" shapeId="0" xr:uid="{00000000-0006-0000-0200-00006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2" authorId="0" shapeId="0" xr:uid="{00000000-0006-0000-0200-00006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2" authorId="0" shapeId="0" xr:uid="{00000000-0006-0000-0200-00006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2" authorId="0" shapeId="0" xr:uid="{00000000-0006-0000-0200-00006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2" authorId="0" shapeId="0" xr:uid="{00000000-0006-0000-0200-00006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2" authorId="0" shapeId="0" xr:uid="{00000000-0006-0000-0200-00007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2" authorId="0" shapeId="0" xr:uid="{00000000-0006-0000-0200-00007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2" authorId="0" shapeId="0" xr:uid="{00000000-0006-0000-0200-00007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2" authorId="0" shapeId="0" xr:uid="{00000000-0006-0000-0200-00007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2" authorId="0" shapeId="0" xr:uid="{00000000-0006-0000-0200-00007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2" authorId="0" shapeId="0" xr:uid="{00000000-0006-0000-0200-00007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2" authorId="0" shapeId="0" xr:uid="{00000000-0006-0000-0200-00007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2" authorId="0" shapeId="0" xr:uid="{00000000-0006-0000-0200-00007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2" authorId="0" shapeId="0" xr:uid="{00000000-0006-0000-0200-00007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2" authorId="0" shapeId="0" xr:uid="{00000000-0006-0000-0200-00007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2" authorId="0" shapeId="0" xr:uid="{00000000-0006-0000-0200-00007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2" authorId="0" shapeId="0" xr:uid="{00000000-0006-0000-0200-00007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2" authorId="0" shapeId="0" xr:uid="{00000000-0006-0000-0200-00007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2" authorId="0" shapeId="0" xr:uid="{00000000-0006-0000-0200-00007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2" authorId="0" shapeId="0" xr:uid="{00000000-0006-0000-0200-00007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2" authorId="0" shapeId="0" xr:uid="{00000000-0006-0000-0200-00007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2" authorId="0" shapeId="0" xr:uid="{00000000-0006-0000-0200-00008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2" authorId="0" shapeId="0" xr:uid="{00000000-0006-0000-0200-00008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2" authorId="0" shapeId="0" xr:uid="{00000000-0006-0000-0200-00008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2" authorId="0" shapeId="0" xr:uid="{00000000-0006-0000-0200-00008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2" authorId="0" shapeId="0" xr:uid="{00000000-0006-0000-0200-00008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2" authorId="0" shapeId="0" xr:uid="{00000000-0006-0000-0200-00008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2" authorId="0" shapeId="0" xr:uid="{00000000-0006-0000-0200-00008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2" authorId="0" shapeId="0" xr:uid="{00000000-0006-0000-0200-00008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2" authorId="0" shapeId="0" xr:uid="{00000000-0006-0000-0200-00008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2" authorId="0" shapeId="0" xr:uid="{00000000-0006-0000-0200-00008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2" authorId="0" shapeId="0" xr:uid="{00000000-0006-0000-0200-00008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2" authorId="0" shapeId="0" xr:uid="{00000000-0006-0000-0200-00008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2" authorId="0" shapeId="0" xr:uid="{00000000-0006-0000-0200-00008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2" authorId="0" shapeId="0" xr:uid="{00000000-0006-0000-0200-00008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2" authorId="0" shapeId="0" xr:uid="{00000000-0006-0000-0200-00008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2" authorId="0" shapeId="0" xr:uid="{00000000-0006-0000-0200-00008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2" authorId="0" shapeId="0" xr:uid="{00000000-0006-0000-0200-00009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2" authorId="0" shapeId="0" xr:uid="{00000000-0006-0000-0200-00009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2" authorId="0" shapeId="0" xr:uid="{00000000-0006-0000-0200-00009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2" authorId="0" shapeId="0" xr:uid="{00000000-0006-0000-0200-00009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2" authorId="0" shapeId="0" xr:uid="{00000000-0006-0000-0200-00009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2" authorId="0" shapeId="0" xr:uid="{00000000-0006-0000-0200-00009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2" authorId="0" shapeId="0" xr:uid="{00000000-0006-0000-0200-00009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2" authorId="0" shapeId="0" xr:uid="{00000000-0006-0000-0200-00009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2" authorId="0" shapeId="0" xr:uid="{00000000-0006-0000-0200-00009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2" authorId="0" shapeId="0" xr:uid="{00000000-0006-0000-0200-00009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2" authorId="0" shapeId="0" xr:uid="{00000000-0006-0000-0200-00009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2" authorId="0" shapeId="0" xr:uid="{00000000-0006-0000-0200-00009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2" authorId="0" shapeId="0" xr:uid="{00000000-0006-0000-0200-00009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2" authorId="0" shapeId="0" xr:uid="{00000000-0006-0000-0200-00009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2" authorId="0" shapeId="0" xr:uid="{00000000-0006-0000-0200-00009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2" authorId="0" shapeId="0" xr:uid="{00000000-0006-0000-0200-00009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2" authorId="0" shapeId="0" xr:uid="{00000000-0006-0000-0200-0000A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2" authorId="0" shapeId="0" xr:uid="{00000000-0006-0000-0200-0000A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2" authorId="0" shapeId="0" xr:uid="{00000000-0006-0000-0200-0000A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2" authorId="0" shapeId="0" xr:uid="{00000000-0006-0000-0200-0000A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2" authorId="0" shapeId="0" xr:uid="{00000000-0006-0000-0200-0000A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2" authorId="0" shapeId="0" xr:uid="{00000000-0006-0000-0200-0000A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2" authorId="0" shapeId="0" xr:uid="{00000000-0006-0000-0200-0000A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2" authorId="0" shapeId="0" xr:uid="{00000000-0006-0000-0200-0000A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2" authorId="0" shapeId="0" xr:uid="{00000000-0006-0000-0200-0000A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2" authorId="0" shapeId="0" xr:uid="{00000000-0006-0000-0200-0000A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2" authorId="0" shapeId="0" xr:uid="{00000000-0006-0000-0200-0000A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2" authorId="0" shapeId="0" xr:uid="{00000000-0006-0000-0200-0000A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2" authorId="0" shapeId="0" xr:uid="{00000000-0006-0000-0200-0000A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2" authorId="0" shapeId="0" xr:uid="{00000000-0006-0000-0200-0000A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2" authorId="0" shapeId="0" xr:uid="{00000000-0006-0000-0200-0000A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2" authorId="0" shapeId="0" xr:uid="{00000000-0006-0000-0200-0000A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2" authorId="0" shapeId="0" xr:uid="{00000000-0006-0000-0200-0000B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2" authorId="0" shapeId="0" xr:uid="{00000000-0006-0000-0200-0000B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2" authorId="0" shapeId="0" xr:uid="{00000000-0006-0000-0200-0000B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2" authorId="0" shapeId="0" xr:uid="{00000000-0006-0000-0200-0000B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2" authorId="0" shapeId="0" xr:uid="{00000000-0006-0000-0200-0000B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2" authorId="0" shapeId="0" xr:uid="{00000000-0006-0000-0200-0000B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2" authorId="0" shapeId="0" xr:uid="{00000000-0006-0000-0200-0000B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2" authorId="0" shapeId="0" xr:uid="{00000000-0006-0000-0200-0000B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2" authorId="0" shapeId="0" xr:uid="{00000000-0006-0000-0200-0000B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2" authorId="0" shapeId="0" xr:uid="{00000000-0006-0000-0200-0000B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2" authorId="0" shapeId="0" xr:uid="{00000000-0006-0000-0200-0000B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2" authorId="0" shapeId="0" xr:uid="{00000000-0006-0000-0200-0000B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2" authorId="0" shapeId="0" xr:uid="{00000000-0006-0000-0200-0000B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2" authorId="0" shapeId="0" xr:uid="{00000000-0006-0000-0200-0000B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2" authorId="0" shapeId="0" xr:uid="{00000000-0006-0000-0200-0000B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2" authorId="0" shapeId="0" xr:uid="{00000000-0006-0000-0200-0000B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2" authorId="0" shapeId="0" xr:uid="{00000000-0006-0000-0200-0000C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2" authorId="0" shapeId="0" xr:uid="{00000000-0006-0000-0200-0000C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2" authorId="0" shapeId="0" xr:uid="{00000000-0006-0000-0200-0000C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2" authorId="0" shapeId="0" xr:uid="{00000000-0006-0000-0200-0000C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2" authorId="0" shapeId="0" xr:uid="{00000000-0006-0000-0200-0000C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2" authorId="0" shapeId="0" xr:uid="{00000000-0006-0000-0200-0000C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2" authorId="0" shapeId="0" xr:uid="{00000000-0006-0000-0200-0000C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2" authorId="0" shapeId="0" xr:uid="{00000000-0006-0000-0200-0000C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2" authorId="0" shapeId="0" xr:uid="{00000000-0006-0000-0200-0000C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2" authorId="0" shapeId="0" xr:uid="{00000000-0006-0000-0200-0000C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2" authorId="0" shapeId="0" xr:uid="{00000000-0006-0000-0200-0000C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2" authorId="0" shapeId="0" xr:uid="{00000000-0006-0000-0200-0000C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2" authorId="0" shapeId="0" xr:uid="{00000000-0006-0000-0200-0000C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2" authorId="0" shapeId="0" xr:uid="{00000000-0006-0000-0200-0000C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3" authorId="0" shapeId="0" xr:uid="{00000000-0006-0000-0200-0000C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3" authorId="0" shapeId="0" xr:uid="{00000000-0006-0000-0200-0000C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3" authorId="0" shapeId="0" xr:uid="{00000000-0006-0000-0200-0000D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3" authorId="0" shapeId="0" xr:uid="{00000000-0006-0000-0200-0000D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3" authorId="0" shapeId="0" xr:uid="{00000000-0006-0000-0200-0000D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3" authorId="0" shapeId="0" xr:uid="{00000000-0006-0000-0200-0000D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3" authorId="0" shapeId="0" xr:uid="{00000000-0006-0000-0200-0000D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3" authorId="0" shapeId="0" xr:uid="{00000000-0006-0000-0200-0000D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3" authorId="0" shapeId="0" xr:uid="{00000000-0006-0000-0200-0000D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3" authorId="0" shapeId="0" xr:uid="{00000000-0006-0000-0200-0000D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3" authorId="0" shapeId="0" xr:uid="{00000000-0006-0000-0200-0000D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3" authorId="0" shapeId="0" xr:uid="{00000000-0006-0000-0200-0000D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3" authorId="0" shapeId="0" xr:uid="{00000000-0006-0000-0200-0000D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3" authorId="0" shapeId="0" xr:uid="{00000000-0006-0000-0200-0000D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3" authorId="0" shapeId="0" xr:uid="{00000000-0006-0000-0200-0000D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3" authorId="0" shapeId="0" xr:uid="{00000000-0006-0000-0200-0000D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3" authorId="0" shapeId="0" xr:uid="{00000000-0006-0000-0200-0000D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3" authorId="0" shapeId="0" xr:uid="{00000000-0006-0000-0200-0000D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3" authorId="0" shapeId="0" xr:uid="{00000000-0006-0000-0200-0000E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3" authorId="0" shapeId="0" xr:uid="{00000000-0006-0000-0200-0000E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3" authorId="0" shapeId="0" xr:uid="{00000000-0006-0000-0200-0000E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3" authorId="0" shapeId="0" xr:uid="{00000000-0006-0000-0200-0000E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3" authorId="0" shapeId="0" xr:uid="{00000000-0006-0000-0200-0000E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3" authorId="0" shapeId="0" xr:uid="{00000000-0006-0000-0200-0000E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3" authorId="0" shapeId="0" xr:uid="{00000000-0006-0000-0200-0000E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3" authorId="0" shapeId="0" xr:uid="{00000000-0006-0000-0200-0000E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3" authorId="0" shapeId="0" xr:uid="{00000000-0006-0000-0200-0000E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3" authorId="0" shapeId="0" xr:uid="{00000000-0006-0000-0200-0000E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3" authorId="0" shapeId="0" xr:uid="{00000000-0006-0000-0200-0000E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3" authorId="0" shapeId="0" xr:uid="{00000000-0006-0000-0200-0000E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3" authorId="0" shapeId="0" xr:uid="{00000000-0006-0000-0200-0000E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3" authorId="0" shapeId="0" xr:uid="{00000000-0006-0000-0200-0000E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3" authorId="0" shapeId="0" xr:uid="{00000000-0006-0000-0200-0000E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3" authorId="0" shapeId="0" xr:uid="{00000000-0006-0000-0200-0000E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3" authorId="0" shapeId="0" xr:uid="{00000000-0006-0000-0200-0000F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3" authorId="0" shapeId="0" xr:uid="{00000000-0006-0000-0200-0000F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3" authorId="0" shapeId="0" xr:uid="{00000000-0006-0000-0200-0000F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3" authorId="0" shapeId="0" xr:uid="{00000000-0006-0000-0200-0000F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3" authorId="0" shapeId="0" xr:uid="{00000000-0006-0000-0200-0000F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3" authorId="0" shapeId="0" xr:uid="{00000000-0006-0000-0200-0000F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3" authorId="0" shapeId="0" xr:uid="{00000000-0006-0000-0200-0000F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3" authorId="0" shapeId="0" xr:uid="{00000000-0006-0000-0200-0000F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3" authorId="0" shapeId="0" xr:uid="{00000000-0006-0000-0200-0000F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3" authorId="0" shapeId="0" xr:uid="{00000000-0006-0000-0200-0000F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3" authorId="0" shapeId="0" xr:uid="{00000000-0006-0000-0200-0000F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3" authorId="0" shapeId="0" xr:uid="{00000000-0006-0000-0200-0000F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3" authorId="0" shapeId="0" xr:uid="{00000000-0006-0000-0200-0000F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3" authorId="0" shapeId="0" xr:uid="{00000000-0006-0000-0200-0000F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3" authorId="0" shapeId="0" xr:uid="{00000000-0006-0000-0200-0000F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3" authorId="0" shapeId="0" xr:uid="{00000000-0006-0000-0200-0000F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3" authorId="0" shapeId="0" xr:uid="{00000000-0006-0000-0200-00000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3" authorId="0" shapeId="0" xr:uid="{00000000-0006-0000-0200-00000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3" authorId="0" shapeId="0" xr:uid="{00000000-0006-0000-0200-00000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3" authorId="0" shapeId="0" xr:uid="{00000000-0006-0000-0200-00000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3" authorId="0" shapeId="0" xr:uid="{00000000-0006-0000-0200-00000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3" authorId="0" shapeId="0" xr:uid="{00000000-0006-0000-0200-00000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3" authorId="0" shapeId="0" xr:uid="{00000000-0006-0000-0200-00000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3" authorId="0" shapeId="0" xr:uid="{00000000-0006-0000-0200-00000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3" authorId="0" shapeId="0" xr:uid="{00000000-0006-0000-0200-00000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3" authorId="0" shapeId="0" xr:uid="{00000000-0006-0000-0200-00000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3" authorId="0" shapeId="0" xr:uid="{00000000-0006-0000-0200-00000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3" authorId="0" shapeId="0" xr:uid="{00000000-0006-0000-0200-00000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3" authorId="0" shapeId="0" xr:uid="{00000000-0006-0000-0200-00000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3" authorId="0" shapeId="0" xr:uid="{00000000-0006-0000-0200-00000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3" authorId="0" shapeId="0" xr:uid="{00000000-0006-0000-0200-00000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3" authorId="0" shapeId="0" xr:uid="{00000000-0006-0000-0200-00000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3" authorId="0" shapeId="0" xr:uid="{00000000-0006-0000-0200-00001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3" authorId="0" shapeId="0" xr:uid="{00000000-0006-0000-0200-00001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3" authorId="0" shapeId="0" xr:uid="{00000000-0006-0000-0200-00001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3" authorId="0" shapeId="0" xr:uid="{00000000-0006-0000-0200-00001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3" authorId="0" shapeId="0" xr:uid="{00000000-0006-0000-0200-00001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3" authorId="0" shapeId="0" xr:uid="{00000000-0006-0000-0200-00001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3" authorId="0" shapeId="0" xr:uid="{00000000-0006-0000-0200-00001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3" authorId="0" shapeId="0" xr:uid="{00000000-0006-0000-0200-00001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3" authorId="0" shapeId="0" xr:uid="{00000000-0006-0000-0200-00001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3" authorId="0" shapeId="0" xr:uid="{00000000-0006-0000-0200-00001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3" authorId="0" shapeId="0" xr:uid="{00000000-0006-0000-0200-00001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3" authorId="0" shapeId="0" xr:uid="{00000000-0006-0000-0200-00001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3" authorId="0" shapeId="0" xr:uid="{00000000-0006-0000-0200-00001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3" authorId="0" shapeId="0" xr:uid="{00000000-0006-0000-0200-00001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3" authorId="0" shapeId="0" xr:uid="{00000000-0006-0000-0200-00001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3" authorId="0" shapeId="0" xr:uid="{00000000-0006-0000-0200-00001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3" authorId="0" shapeId="0" xr:uid="{00000000-0006-0000-0200-00002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3" authorId="0" shapeId="0" xr:uid="{00000000-0006-0000-0200-00002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3" authorId="0" shapeId="0" xr:uid="{00000000-0006-0000-0200-00002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3" authorId="0" shapeId="0" xr:uid="{00000000-0006-0000-0200-00002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3" authorId="0" shapeId="0" xr:uid="{00000000-0006-0000-0200-00002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3" authorId="0" shapeId="0" xr:uid="{00000000-0006-0000-0200-00002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3" authorId="0" shapeId="0" xr:uid="{00000000-0006-0000-0200-00002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3" authorId="0" shapeId="0" xr:uid="{00000000-0006-0000-0200-00002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3" authorId="0" shapeId="0" xr:uid="{00000000-0006-0000-0200-00002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3" authorId="0" shapeId="0" xr:uid="{00000000-0006-0000-0200-00002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3" authorId="0" shapeId="0" xr:uid="{00000000-0006-0000-0200-00002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3" authorId="0" shapeId="0" xr:uid="{00000000-0006-0000-0200-00002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3" authorId="0" shapeId="0" xr:uid="{00000000-0006-0000-0200-00002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3" authorId="0" shapeId="0" xr:uid="{00000000-0006-0000-0200-00002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3" authorId="0" shapeId="0" xr:uid="{00000000-0006-0000-0200-00002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3" authorId="0" shapeId="0" xr:uid="{00000000-0006-0000-0200-00002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4" authorId="0" shapeId="0" xr:uid="{00000000-0006-0000-0200-00003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4" authorId="0" shapeId="0" xr:uid="{00000000-0006-0000-0200-00003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4" authorId="0" shapeId="0" xr:uid="{00000000-0006-0000-0200-00003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4" authorId="0" shapeId="0" xr:uid="{00000000-0006-0000-0200-00003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4" authorId="0" shapeId="0" xr:uid="{00000000-0006-0000-0200-00003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4" authorId="0" shapeId="0" xr:uid="{00000000-0006-0000-0200-00003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4" authorId="0" shapeId="0" xr:uid="{00000000-0006-0000-0200-00003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4" authorId="0" shapeId="0" xr:uid="{00000000-0006-0000-0200-00003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4" authorId="0" shapeId="0" xr:uid="{00000000-0006-0000-0200-00003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4" authorId="0" shapeId="0" xr:uid="{00000000-0006-0000-0200-00003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4" authorId="0" shapeId="0" xr:uid="{00000000-0006-0000-0200-00003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4" authorId="0" shapeId="0" xr:uid="{00000000-0006-0000-0200-00003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4" authorId="0" shapeId="0" xr:uid="{00000000-0006-0000-0200-00003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4" authorId="0" shapeId="0" xr:uid="{00000000-0006-0000-0200-00003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4" authorId="0" shapeId="0" xr:uid="{00000000-0006-0000-0200-00003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4" authorId="0" shapeId="0" xr:uid="{00000000-0006-0000-0200-00003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4" authorId="0" shapeId="0" xr:uid="{00000000-0006-0000-0200-00004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4" authorId="0" shapeId="0" xr:uid="{00000000-0006-0000-0200-00004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4" authorId="0" shapeId="0" xr:uid="{00000000-0006-0000-0200-00004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4" authorId="0" shapeId="0" xr:uid="{00000000-0006-0000-0200-00004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4" authorId="0" shapeId="0" xr:uid="{00000000-0006-0000-0200-00004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4" authorId="0" shapeId="0" xr:uid="{00000000-0006-0000-0200-00004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4" authorId="0" shapeId="0" xr:uid="{00000000-0006-0000-0200-00004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4" authorId="0" shapeId="0" xr:uid="{00000000-0006-0000-0200-00004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4" authorId="0" shapeId="0" xr:uid="{00000000-0006-0000-0200-00004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4" authorId="0" shapeId="0" xr:uid="{00000000-0006-0000-0200-00004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4" authorId="0" shapeId="0" xr:uid="{00000000-0006-0000-0200-00004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4" authorId="0" shapeId="0" xr:uid="{00000000-0006-0000-0200-00004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4" authorId="0" shapeId="0" xr:uid="{00000000-0006-0000-0200-00004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4" authorId="0" shapeId="0" xr:uid="{00000000-0006-0000-0200-00004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4" authorId="0" shapeId="0" xr:uid="{00000000-0006-0000-0200-00004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4" authorId="0" shapeId="0" xr:uid="{00000000-0006-0000-0200-00004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4" authorId="0" shapeId="0" xr:uid="{00000000-0006-0000-0200-00005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4" authorId="0" shapeId="0" xr:uid="{00000000-0006-0000-0200-00005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4" authorId="0" shapeId="0" xr:uid="{00000000-0006-0000-0200-00005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4" authorId="0" shapeId="0" xr:uid="{00000000-0006-0000-0200-00005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4" authorId="0" shapeId="0" xr:uid="{00000000-0006-0000-0200-00005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4" authorId="0" shapeId="0" xr:uid="{00000000-0006-0000-0200-00005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4" authorId="0" shapeId="0" xr:uid="{00000000-0006-0000-0200-00005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4" authorId="0" shapeId="0" xr:uid="{00000000-0006-0000-0200-00005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4" authorId="0" shapeId="0" xr:uid="{00000000-0006-0000-0200-00005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4" authorId="0" shapeId="0" xr:uid="{00000000-0006-0000-0200-00005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4" authorId="0" shapeId="0" xr:uid="{00000000-0006-0000-0200-00005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4" authorId="0" shapeId="0" xr:uid="{00000000-0006-0000-0200-00005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4" authorId="0" shapeId="0" xr:uid="{00000000-0006-0000-0200-00005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4" authorId="0" shapeId="0" xr:uid="{00000000-0006-0000-0200-00005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4" authorId="0" shapeId="0" xr:uid="{00000000-0006-0000-0200-00005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4" authorId="0" shapeId="0" xr:uid="{00000000-0006-0000-0200-00005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4" authorId="0" shapeId="0" xr:uid="{00000000-0006-0000-0200-00006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4" authorId="0" shapeId="0" xr:uid="{00000000-0006-0000-0200-00006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4" authorId="0" shapeId="0" xr:uid="{00000000-0006-0000-0200-00006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4" authorId="0" shapeId="0" xr:uid="{00000000-0006-0000-0200-00006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4" authorId="0" shapeId="0" xr:uid="{00000000-0006-0000-0200-00006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4" authorId="0" shapeId="0" xr:uid="{00000000-0006-0000-0200-00006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4" authorId="0" shapeId="0" xr:uid="{00000000-0006-0000-0200-00006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4" authorId="0" shapeId="0" xr:uid="{00000000-0006-0000-0200-00006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4" authorId="0" shapeId="0" xr:uid="{00000000-0006-0000-0200-00006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4" authorId="0" shapeId="0" xr:uid="{00000000-0006-0000-0200-00006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4" authorId="0" shapeId="0" xr:uid="{00000000-0006-0000-0200-00006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4" authorId="0" shapeId="0" xr:uid="{00000000-0006-0000-0200-00006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4" authorId="0" shapeId="0" xr:uid="{00000000-0006-0000-0200-00006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4" authorId="0" shapeId="0" xr:uid="{00000000-0006-0000-0200-00006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4" authorId="0" shapeId="0" xr:uid="{00000000-0006-0000-0200-00006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4" authorId="0" shapeId="0" xr:uid="{00000000-0006-0000-0200-00006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4" authorId="0" shapeId="0" xr:uid="{00000000-0006-0000-0200-00007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4" authorId="0" shapeId="0" xr:uid="{00000000-0006-0000-0200-00007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4" authorId="0" shapeId="0" xr:uid="{00000000-0006-0000-0200-00007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4" authorId="0" shapeId="0" xr:uid="{00000000-0006-0000-0200-00007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4" authorId="0" shapeId="0" xr:uid="{00000000-0006-0000-0200-00007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4" authorId="0" shapeId="0" xr:uid="{00000000-0006-0000-0200-00007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4" authorId="0" shapeId="0" xr:uid="{00000000-0006-0000-0200-00007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4" authorId="0" shapeId="0" xr:uid="{00000000-0006-0000-0200-00007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4" authorId="0" shapeId="0" xr:uid="{00000000-0006-0000-0200-00007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4" authorId="0" shapeId="0" xr:uid="{00000000-0006-0000-0200-00007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4" authorId="0" shapeId="0" xr:uid="{00000000-0006-0000-0200-00007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4" authorId="0" shapeId="0" xr:uid="{00000000-0006-0000-0200-00007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4" authorId="0" shapeId="0" xr:uid="{00000000-0006-0000-0200-00007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4" authorId="0" shapeId="0" xr:uid="{00000000-0006-0000-0200-00007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4" authorId="0" shapeId="0" xr:uid="{00000000-0006-0000-0200-00007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4" authorId="0" shapeId="0" xr:uid="{00000000-0006-0000-0200-00007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4" authorId="0" shapeId="0" xr:uid="{00000000-0006-0000-0200-00008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4" authorId="0" shapeId="0" xr:uid="{00000000-0006-0000-0200-00008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4" authorId="0" shapeId="0" xr:uid="{00000000-0006-0000-0200-00008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4" authorId="0" shapeId="0" xr:uid="{00000000-0006-0000-0200-00008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4" authorId="0" shapeId="0" xr:uid="{00000000-0006-0000-0200-00008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4" authorId="0" shapeId="0" xr:uid="{00000000-0006-0000-0200-00008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4" authorId="0" shapeId="0" xr:uid="{00000000-0006-0000-0200-00008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4" authorId="0" shapeId="0" xr:uid="{00000000-0006-0000-0200-00008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5" authorId="0" shapeId="0" xr:uid="{00000000-0006-0000-0200-00008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5" authorId="0" shapeId="0" xr:uid="{00000000-0006-0000-0200-00008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5" authorId="0" shapeId="0" xr:uid="{00000000-0006-0000-0200-00008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5" authorId="0" shapeId="0" xr:uid="{00000000-0006-0000-0200-00008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5" authorId="0" shapeId="0" xr:uid="{00000000-0006-0000-0200-00008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5" authorId="0" shapeId="0" xr:uid="{00000000-0006-0000-0200-00008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5" authorId="0" shapeId="0" xr:uid="{00000000-0006-0000-0200-00008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5" authorId="0" shapeId="0" xr:uid="{00000000-0006-0000-0200-00008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5" authorId="0" shapeId="0" xr:uid="{00000000-0006-0000-0200-00009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5" authorId="0" shapeId="0" xr:uid="{00000000-0006-0000-0200-00009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5" authorId="0" shapeId="0" xr:uid="{00000000-0006-0000-0200-00009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5" authorId="0" shapeId="0" xr:uid="{00000000-0006-0000-0200-00009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5" authorId="0" shapeId="0" xr:uid="{00000000-0006-0000-0200-00009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5" authorId="0" shapeId="0" xr:uid="{00000000-0006-0000-0200-00009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5" authorId="0" shapeId="0" xr:uid="{00000000-0006-0000-0200-00009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5" authorId="0" shapeId="0" xr:uid="{00000000-0006-0000-0200-00009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5" authorId="0" shapeId="0" xr:uid="{00000000-0006-0000-0200-00009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5" authorId="0" shapeId="0" xr:uid="{00000000-0006-0000-0200-00009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5" authorId="0" shapeId="0" xr:uid="{00000000-0006-0000-0200-00009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5" authorId="0" shapeId="0" xr:uid="{00000000-0006-0000-0200-00009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5" authorId="0" shapeId="0" xr:uid="{00000000-0006-0000-0200-00009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5" authorId="0" shapeId="0" xr:uid="{00000000-0006-0000-0200-00009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5" authorId="0" shapeId="0" xr:uid="{00000000-0006-0000-0200-00009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5" authorId="0" shapeId="0" xr:uid="{00000000-0006-0000-0200-00009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5" authorId="0" shapeId="0" xr:uid="{00000000-0006-0000-0200-0000A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5" authorId="0" shapeId="0" xr:uid="{00000000-0006-0000-0200-0000A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5" authorId="0" shapeId="0" xr:uid="{00000000-0006-0000-0200-0000A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5" authorId="0" shapeId="0" xr:uid="{00000000-0006-0000-0200-0000A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5" authorId="0" shapeId="0" xr:uid="{00000000-0006-0000-0200-0000A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5" authorId="0" shapeId="0" xr:uid="{00000000-0006-0000-0200-0000A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5" authorId="0" shapeId="0" xr:uid="{00000000-0006-0000-0200-0000A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5" authorId="0" shapeId="0" xr:uid="{00000000-0006-0000-0200-0000A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5" authorId="0" shapeId="0" xr:uid="{00000000-0006-0000-0200-0000A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5" authorId="0" shapeId="0" xr:uid="{00000000-0006-0000-0200-0000A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5" authorId="0" shapeId="0" xr:uid="{00000000-0006-0000-0200-0000A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5" authorId="0" shapeId="0" xr:uid="{00000000-0006-0000-0200-0000A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5" authorId="0" shapeId="0" xr:uid="{00000000-0006-0000-0200-0000A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5" authorId="0" shapeId="0" xr:uid="{00000000-0006-0000-0200-0000A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5" authorId="0" shapeId="0" xr:uid="{00000000-0006-0000-0200-0000A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5" authorId="0" shapeId="0" xr:uid="{00000000-0006-0000-0200-0000A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5" authorId="0" shapeId="0" xr:uid="{00000000-0006-0000-0200-0000B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5" authorId="0" shapeId="0" xr:uid="{00000000-0006-0000-0200-0000B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5" authorId="0" shapeId="0" xr:uid="{00000000-0006-0000-0200-0000B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5" authorId="0" shapeId="0" xr:uid="{00000000-0006-0000-0200-0000B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5" authorId="0" shapeId="0" xr:uid="{00000000-0006-0000-0200-0000B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5" authorId="0" shapeId="0" xr:uid="{00000000-0006-0000-0200-0000B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5" authorId="0" shapeId="0" xr:uid="{00000000-0006-0000-0200-0000B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5" authorId="0" shapeId="0" xr:uid="{00000000-0006-0000-0200-0000B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5" authorId="0" shapeId="0" xr:uid="{00000000-0006-0000-0200-0000B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5" authorId="0" shapeId="0" xr:uid="{00000000-0006-0000-0200-0000B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5" authorId="0" shapeId="0" xr:uid="{00000000-0006-0000-0200-0000B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5" authorId="0" shapeId="0" xr:uid="{00000000-0006-0000-0200-0000B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5" authorId="0" shapeId="0" xr:uid="{00000000-0006-0000-0200-0000B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5" authorId="0" shapeId="0" xr:uid="{00000000-0006-0000-0200-0000B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5" authorId="0" shapeId="0" xr:uid="{00000000-0006-0000-0200-0000B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5" authorId="0" shapeId="0" xr:uid="{00000000-0006-0000-0200-0000B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5" authorId="0" shapeId="0" xr:uid="{00000000-0006-0000-0200-0000C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5" authorId="0" shapeId="0" xr:uid="{00000000-0006-0000-0200-0000C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5" authorId="0" shapeId="0" xr:uid="{00000000-0006-0000-0200-0000C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5" authorId="0" shapeId="0" xr:uid="{00000000-0006-0000-0200-0000C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5" authorId="0" shapeId="0" xr:uid="{00000000-0006-0000-0200-0000C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5" authorId="0" shapeId="0" xr:uid="{00000000-0006-0000-0200-0000C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5" authorId="0" shapeId="0" xr:uid="{00000000-0006-0000-0200-0000C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5" authorId="0" shapeId="0" xr:uid="{00000000-0006-0000-0200-0000C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5" authorId="0" shapeId="0" xr:uid="{00000000-0006-0000-0200-0000C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5" authorId="0" shapeId="0" xr:uid="{00000000-0006-0000-0200-0000C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5" authorId="0" shapeId="0" xr:uid="{00000000-0006-0000-0200-0000C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5" authorId="0" shapeId="0" xr:uid="{00000000-0006-0000-0200-0000C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5" authorId="0" shapeId="0" xr:uid="{00000000-0006-0000-0200-0000C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W15" authorId="0" shapeId="0" xr:uid="{00000000-0006-0000-0200-0000C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5" authorId="0" shapeId="0" xr:uid="{00000000-0006-0000-0200-0000C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5" authorId="0" shapeId="0" xr:uid="{00000000-0006-0000-0200-0000C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5" authorId="0" shapeId="0" xr:uid="{00000000-0006-0000-0200-0000D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5" authorId="0" shapeId="0" xr:uid="{00000000-0006-0000-0200-0000D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5" authorId="0" shapeId="0" xr:uid="{00000000-0006-0000-0200-0000D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5" authorId="0" shapeId="0" xr:uid="{00000000-0006-0000-0200-0000D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5" authorId="0" shapeId="0" xr:uid="{00000000-0006-0000-0200-0000D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5" authorId="0" shapeId="0" xr:uid="{00000000-0006-0000-0200-0000D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5" authorId="0" shapeId="0" xr:uid="{00000000-0006-0000-0200-0000D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5" authorId="0" shapeId="0" xr:uid="{00000000-0006-0000-0200-0000D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5" authorId="0" shapeId="0" xr:uid="{00000000-0006-0000-0200-0000D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5" authorId="0" shapeId="0" xr:uid="{00000000-0006-0000-0200-0000D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5" authorId="0" shapeId="0" xr:uid="{00000000-0006-0000-0200-0000D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5" authorId="0" shapeId="0" xr:uid="{00000000-0006-0000-0200-0000D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5" authorId="0" shapeId="0" xr:uid="{00000000-0006-0000-0200-0000D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5" authorId="0" shapeId="0" xr:uid="{00000000-0006-0000-0200-0000D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5" authorId="0" shapeId="0" xr:uid="{00000000-0006-0000-0200-0000D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5" authorId="0" shapeId="0" xr:uid="{00000000-0006-0000-0200-0000D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5" authorId="0" shapeId="0" xr:uid="{00000000-0006-0000-0200-0000E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5" authorId="0" shapeId="0" xr:uid="{00000000-0006-0000-0200-0000E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5" authorId="0" shapeId="0" xr:uid="{00000000-0006-0000-0200-0000E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5" authorId="0" shapeId="0" xr:uid="{00000000-0006-0000-0200-0000E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5" authorId="0" shapeId="0" xr:uid="{00000000-0006-0000-0200-0000E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5" authorId="0" shapeId="0" xr:uid="{00000000-0006-0000-0200-0000E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5" authorId="0" shapeId="0" xr:uid="{00000000-0006-0000-0200-0000E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5" authorId="0" shapeId="0" xr:uid="{00000000-0006-0000-0200-0000E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5" authorId="0" shapeId="0" xr:uid="{00000000-0006-0000-0200-0000E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5" authorId="0" shapeId="0" xr:uid="{00000000-0006-0000-0200-0000E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5" authorId="0" shapeId="0" xr:uid="{00000000-0006-0000-0200-0000E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5" authorId="0" shapeId="0" xr:uid="{00000000-0006-0000-0200-0000E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5" authorId="0" shapeId="0" xr:uid="{00000000-0006-0000-0200-0000E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5" authorId="0" shapeId="0" xr:uid="{00000000-0006-0000-0200-0000E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5" authorId="0" shapeId="0" xr:uid="{00000000-0006-0000-0200-0000E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5" authorId="0" shapeId="0" xr:uid="{00000000-0006-0000-0200-0000E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6" authorId="0" shapeId="0" xr:uid="{00000000-0006-0000-0200-0000F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6" authorId="0" shapeId="0" xr:uid="{00000000-0006-0000-0200-0000F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6" authorId="0" shapeId="0" xr:uid="{00000000-0006-0000-0200-0000F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6" authorId="0" shapeId="0" xr:uid="{00000000-0006-0000-0200-0000F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6" authorId="0" shapeId="0" xr:uid="{00000000-0006-0000-0200-0000F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6" authorId="0" shapeId="0" xr:uid="{00000000-0006-0000-0200-0000F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6" authorId="0" shapeId="0" xr:uid="{00000000-0006-0000-0200-0000F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V16" authorId="0" shapeId="0" xr:uid="{00000000-0006-0000-0200-0000F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6" authorId="0" shapeId="0" xr:uid="{00000000-0006-0000-0200-0000F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6" authorId="0" shapeId="0" xr:uid="{00000000-0006-0000-0200-0000F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6" authorId="0" shapeId="0" xr:uid="{00000000-0006-0000-0200-0000F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6" authorId="0" shapeId="0" xr:uid="{00000000-0006-0000-0200-0000F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6" authorId="0" shapeId="0" xr:uid="{00000000-0006-0000-0200-0000F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6" authorId="0" shapeId="0" xr:uid="{00000000-0006-0000-0200-0000F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6" authorId="0" shapeId="0" xr:uid="{00000000-0006-0000-0200-0000F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6" authorId="0" shapeId="0" xr:uid="{00000000-0006-0000-0200-0000F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6" authorId="0" shapeId="0" xr:uid="{00000000-0006-0000-0200-00000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6" authorId="0" shapeId="0" xr:uid="{00000000-0006-0000-0200-00000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6" authorId="0" shapeId="0" xr:uid="{00000000-0006-0000-0200-00000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6" authorId="0" shapeId="0" xr:uid="{00000000-0006-0000-0200-00000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6" authorId="0" shapeId="0" xr:uid="{00000000-0006-0000-0200-00000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6" authorId="0" shapeId="0" xr:uid="{00000000-0006-0000-0200-00000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6" authorId="0" shapeId="0" xr:uid="{00000000-0006-0000-0200-00000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6" authorId="0" shapeId="0" xr:uid="{00000000-0006-0000-0200-00000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6" authorId="0" shapeId="0" xr:uid="{00000000-0006-0000-0200-00000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6" authorId="0" shapeId="0" xr:uid="{00000000-0006-0000-0200-00000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6" authorId="0" shapeId="0" xr:uid="{00000000-0006-0000-0200-00000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6" authorId="0" shapeId="0" xr:uid="{00000000-0006-0000-0200-00000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6" authorId="0" shapeId="0" xr:uid="{00000000-0006-0000-0200-00000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6" authorId="0" shapeId="0" xr:uid="{00000000-0006-0000-0200-00000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6" authorId="0" shapeId="0" xr:uid="{00000000-0006-0000-0200-00000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6" authorId="0" shapeId="0" xr:uid="{00000000-0006-0000-0200-00000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6" authorId="0" shapeId="0" xr:uid="{00000000-0006-0000-0200-00001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6" authorId="0" shapeId="0" xr:uid="{00000000-0006-0000-0200-00001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6" authorId="0" shapeId="0" xr:uid="{00000000-0006-0000-0200-00001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6" authorId="0" shapeId="0" xr:uid="{00000000-0006-0000-0200-00001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6" authorId="0" shapeId="0" xr:uid="{00000000-0006-0000-0200-00001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6" authorId="0" shapeId="0" xr:uid="{00000000-0006-0000-0200-00001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6" authorId="0" shapeId="0" xr:uid="{00000000-0006-0000-0200-00001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6" authorId="0" shapeId="0" xr:uid="{00000000-0006-0000-0200-00001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6" authorId="0" shapeId="0" xr:uid="{00000000-0006-0000-0200-00001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6" authorId="0" shapeId="0" xr:uid="{00000000-0006-0000-0200-00001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6" authorId="0" shapeId="0" xr:uid="{00000000-0006-0000-0200-00001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6" authorId="0" shapeId="0" xr:uid="{00000000-0006-0000-0200-00001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6" authorId="0" shapeId="0" xr:uid="{00000000-0006-0000-0200-00001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6" authorId="0" shapeId="0" xr:uid="{00000000-0006-0000-0200-00001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6" authorId="0" shapeId="0" xr:uid="{00000000-0006-0000-0200-00001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6" authorId="0" shapeId="0" xr:uid="{00000000-0006-0000-0200-00001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6" authorId="0" shapeId="0" xr:uid="{00000000-0006-0000-0200-00002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6" authorId="0" shapeId="0" xr:uid="{00000000-0006-0000-0200-00002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6" authorId="0" shapeId="0" xr:uid="{00000000-0006-0000-0200-00002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6" authorId="0" shapeId="0" xr:uid="{00000000-0006-0000-0200-00002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6" authorId="0" shapeId="0" xr:uid="{00000000-0006-0000-0200-00002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6" authorId="0" shapeId="0" xr:uid="{00000000-0006-0000-0200-00002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6" authorId="0" shapeId="0" xr:uid="{00000000-0006-0000-0200-00002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6" authorId="0" shapeId="0" xr:uid="{00000000-0006-0000-0200-00002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6" authorId="0" shapeId="0" xr:uid="{00000000-0006-0000-0200-00002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6" authorId="0" shapeId="0" xr:uid="{00000000-0006-0000-0200-00002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6" authorId="0" shapeId="0" xr:uid="{00000000-0006-0000-0200-00002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6" authorId="0" shapeId="0" xr:uid="{00000000-0006-0000-0200-00002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6" authorId="0" shapeId="0" xr:uid="{00000000-0006-0000-0200-00002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6" authorId="0" shapeId="0" xr:uid="{00000000-0006-0000-0200-00002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6" authorId="0" shapeId="0" xr:uid="{00000000-0006-0000-0200-00002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6" authorId="0" shapeId="0" xr:uid="{00000000-0006-0000-0200-00002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6" authorId="0" shapeId="0" xr:uid="{00000000-0006-0000-0200-00003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6" authorId="0" shapeId="0" xr:uid="{00000000-0006-0000-0200-00003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6" authorId="0" shapeId="0" xr:uid="{00000000-0006-0000-0200-00003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6" authorId="0" shapeId="0" xr:uid="{00000000-0006-0000-0200-00003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6" authorId="0" shapeId="0" xr:uid="{00000000-0006-0000-0200-00003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6" authorId="0" shapeId="0" xr:uid="{00000000-0006-0000-0200-00003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6" authorId="0" shapeId="0" xr:uid="{00000000-0006-0000-0200-00003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6" authorId="0" shapeId="0" xr:uid="{00000000-0006-0000-0200-00003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6" authorId="0" shapeId="0" xr:uid="{00000000-0006-0000-0200-00003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6" authorId="0" shapeId="0" xr:uid="{00000000-0006-0000-0200-00003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6" authorId="0" shapeId="0" xr:uid="{00000000-0006-0000-0200-00003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6" authorId="0" shapeId="0" xr:uid="{00000000-0006-0000-0200-00003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6" authorId="0" shapeId="0" xr:uid="{00000000-0006-0000-0200-00003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6" authorId="0" shapeId="0" xr:uid="{00000000-0006-0000-0200-00003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6" authorId="0" shapeId="0" xr:uid="{00000000-0006-0000-0200-00003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6" authorId="0" shapeId="0" xr:uid="{00000000-0006-0000-0200-00003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6" authorId="0" shapeId="0" xr:uid="{00000000-0006-0000-0200-00004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6" authorId="0" shapeId="0" xr:uid="{00000000-0006-0000-0200-00004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6" authorId="0" shapeId="0" xr:uid="{00000000-0006-0000-0200-00004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6" authorId="0" shapeId="0" xr:uid="{00000000-0006-0000-0200-00004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6" authorId="0" shapeId="0" xr:uid="{00000000-0006-0000-0200-00004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6" authorId="0" shapeId="0" xr:uid="{00000000-0006-0000-0200-00004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6" authorId="0" shapeId="0" xr:uid="{00000000-0006-0000-0200-00004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6" authorId="0" shapeId="0" xr:uid="{00000000-0006-0000-0200-00004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7" authorId="0" shapeId="0" xr:uid="{00000000-0006-0000-0200-00004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7" authorId="0" shapeId="0" xr:uid="{00000000-0006-0000-0200-00004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7" authorId="0" shapeId="0" xr:uid="{00000000-0006-0000-0200-00004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7" authorId="0" shapeId="0" xr:uid="{00000000-0006-0000-0200-00004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7" authorId="0" shapeId="0" xr:uid="{00000000-0006-0000-0200-00004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7" authorId="0" shapeId="0" xr:uid="{00000000-0006-0000-0200-00004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7" authorId="0" shapeId="0" xr:uid="{00000000-0006-0000-0200-00004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7" authorId="0" shapeId="0" xr:uid="{00000000-0006-0000-0200-00004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7" authorId="0" shapeId="0" xr:uid="{00000000-0006-0000-0200-00005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7" authorId="0" shapeId="0" xr:uid="{00000000-0006-0000-0200-00005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7" authorId="0" shapeId="0" xr:uid="{00000000-0006-0000-0200-00005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7" authorId="0" shapeId="0" xr:uid="{00000000-0006-0000-0200-00005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7" authorId="0" shapeId="0" xr:uid="{00000000-0006-0000-0200-00005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7" authorId="0" shapeId="0" xr:uid="{00000000-0006-0000-0200-00005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7" authorId="0" shapeId="0" xr:uid="{00000000-0006-0000-0200-00005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7" authorId="0" shapeId="0" xr:uid="{00000000-0006-0000-0200-00005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7" authorId="0" shapeId="0" xr:uid="{00000000-0006-0000-0200-00005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7" authorId="0" shapeId="0" xr:uid="{00000000-0006-0000-0200-00005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7" authorId="0" shapeId="0" xr:uid="{00000000-0006-0000-0200-00005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17" authorId="0" shapeId="0" xr:uid="{00000000-0006-0000-0200-00005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7" authorId="0" shapeId="0" xr:uid="{00000000-0006-0000-0200-00005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7" authorId="0" shapeId="0" xr:uid="{00000000-0006-0000-0200-00005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7" authorId="0" shapeId="0" xr:uid="{00000000-0006-0000-0200-00005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7" authorId="0" shapeId="0" xr:uid="{00000000-0006-0000-0200-00005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7" authorId="0" shapeId="0" xr:uid="{00000000-0006-0000-0200-00006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7" authorId="0" shapeId="0" xr:uid="{00000000-0006-0000-0200-00006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7" authorId="0" shapeId="0" xr:uid="{00000000-0006-0000-0200-00006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7" authorId="0" shapeId="0" xr:uid="{00000000-0006-0000-0200-00006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7" authorId="0" shapeId="0" xr:uid="{00000000-0006-0000-0200-00006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7" authorId="0" shapeId="0" xr:uid="{00000000-0006-0000-0200-00006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7" authorId="0" shapeId="0" xr:uid="{00000000-0006-0000-0200-00006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7" authorId="0" shapeId="0" xr:uid="{00000000-0006-0000-0200-00006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7" authorId="0" shapeId="0" xr:uid="{00000000-0006-0000-0200-00006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7" authorId="0" shapeId="0" xr:uid="{00000000-0006-0000-0200-00006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7" authorId="0" shapeId="0" xr:uid="{00000000-0006-0000-0200-00006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7" authorId="0" shapeId="0" xr:uid="{00000000-0006-0000-0200-00006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7" authorId="0" shapeId="0" xr:uid="{00000000-0006-0000-0200-00006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7" authorId="0" shapeId="0" xr:uid="{00000000-0006-0000-0200-00006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7" authorId="0" shapeId="0" xr:uid="{00000000-0006-0000-0200-00006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7" authorId="0" shapeId="0" xr:uid="{00000000-0006-0000-0200-00006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7" authorId="0" shapeId="0" xr:uid="{00000000-0006-0000-0200-00007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7" authorId="0" shapeId="0" xr:uid="{00000000-0006-0000-0200-00007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7" authorId="0" shapeId="0" xr:uid="{00000000-0006-0000-0200-00007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7" authorId="0" shapeId="0" xr:uid="{00000000-0006-0000-0200-00007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7" authorId="0" shapeId="0" xr:uid="{00000000-0006-0000-0200-00007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7" authorId="0" shapeId="0" xr:uid="{00000000-0006-0000-0200-00007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7" authorId="0" shapeId="0" xr:uid="{00000000-0006-0000-0200-00007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7" authorId="0" shapeId="0" xr:uid="{00000000-0006-0000-0200-00007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7" authorId="0" shapeId="0" xr:uid="{00000000-0006-0000-0200-00007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7" authorId="0" shapeId="0" xr:uid="{00000000-0006-0000-0200-00007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7" authorId="0" shapeId="0" xr:uid="{00000000-0006-0000-0200-00007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7" authorId="0" shapeId="0" xr:uid="{00000000-0006-0000-0200-00007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7" authorId="0" shapeId="0" xr:uid="{00000000-0006-0000-0200-00007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7" authorId="0" shapeId="0" xr:uid="{00000000-0006-0000-0200-00007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7" authorId="0" shapeId="0" xr:uid="{00000000-0006-0000-0200-00007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7" authorId="0" shapeId="0" xr:uid="{00000000-0006-0000-0200-00007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7" authorId="0" shapeId="0" xr:uid="{00000000-0006-0000-0200-00008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7" authorId="0" shapeId="0" xr:uid="{00000000-0006-0000-0200-00008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7" authorId="0" shapeId="0" xr:uid="{00000000-0006-0000-0200-00008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7" authorId="0" shapeId="0" xr:uid="{00000000-0006-0000-0200-00008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7" authorId="0" shapeId="0" xr:uid="{00000000-0006-0000-0200-00008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7" authorId="0" shapeId="0" xr:uid="{00000000-0006-0000-0200-00008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7" authorId="0" shapeId="0" xr:uid="{00000000-0006-0000-0200-00008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7" authorId="0" shapeId="0" xr:uid="{00000000-0006-0000-0200-00008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7" authorId="0" shapeId="0" xr:uid="{00000000-0006-0000-0200-00008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7" authorId="0" shapeId="0" xr:uid="{00000000-0006-0000-0200-00008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7" authorId="0" shapeId="0" xr:uid="{00000000-0006-0000-0200-00008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7" authorId="0" shapeId="0" xr:uid="{00000000-0006-0000-0200-00008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7" authorId="0" shapeId="0" xr:uid="{00000000-0006-0000-0200-00008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7" authorId="0" shapeId="0" xr:uid="{00000000-0006-0000-0200-00008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7" authorId="0" shapeId="0" xr:uid="{00000000-0006-0000-0200-00008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7" authorId="0" shapeId="0" xr:uid="{00000000-0006-0000-0200-00008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7" authorId="0" shapeId="0" xr:uid="{00000000-0006-0000-0200-00009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7" authorId="0" shapeId="0" xr:uid="{00000000-0006-0000-0200-00009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7" authorId="0" shapeId="0" xr:uid="{00000000-0006-0000-0200-00009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7" authorId="0" shapeId="0" xr:uid="{00000000-0006-0000-0200-00009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7" authorId="0" shapeId="0" xr:uid="{00000000-0006-0000-0200-00009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7" authorId="0" shapeId="0" xr:uid="{00000000-0006-0000-0200-00009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7" authorId="0" shapeId="0" xr:uid="{00000000-0006-0000-0200-00009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7" authorId="0" shapeId="0" xr:uid="{00000000-0006-0000-0200-00009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7" authorId="0" shapeId="0" xr:uid="{00000000-0006-0000-0200-00009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7" authorId="0" shapeId="0" xr:uid="{00000000-0006-0000-0200-00009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7" authorId="0" shapeId="0" xr:uid="{00000000-0006-0000-0200-00009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7" authorId="0" shapeId="0" xr:uid="{00000000-0006-0000-0200-00009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7" authorId="0" shapeId="0" xr:uid="{00000000-0006-0000-0200-00009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7" authorId="0" shapeId="0" xr:uid="{00000000-0006-0000-0200-00009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7" authorId="0" shapeId="0" xr:uid="{00000000-0006-0000-0200-00009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7" authorId="0" shapeId="0" xr:uid="{00000000-0006-0000-0200-00009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7" authorId="0" shapeId="0" xr:uid="{00000000-0006-0000-0200-0000A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7" authorId="0" shapeId="0" xr:uid="{00000000-0006-0000-0200-0000A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7" authorId="0" shapeId="0" xr:uid="{00000000-0006-0000-0200-0000A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7" authorId="0" shapeId="0" xr:uid="{00000000-0006-0000-0200-0000A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7" authorId="0" shapeId="0" xr:uid="{00000000-0006-0000-0200-0000A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7" authorId="0" shapeId="0" xr:uid="{00000000-0006-0000-0200-0000A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7" authorId="0" shapeId="0" xr:uid="{00000000-0006-0000-0200-0000A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7" authorId="0" shapeId="0" xr:uid="{00000000-0006-0000-0200-0000A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7" authorId="0" shapeId="0" xr:uid="{00000000-0006-0000-0200-0000A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7" authorId="0" shapeId="0" xr:uid="{00000000-0006-0000-0200-0000A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7" authorId="0" shapeId="0" xr:uid="{00000000-0006-0000-0200-0000A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7" authorId="0" shapeId="0" xr:uid="{00000000-0006-0000-0200-0000A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7" authorId="0" shapeId="0" xr:uid="{00000000-0006-0000-0200-0000A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7" authorId="0" shapeId="0" xr:uid="{00000000-0006-0000-0200-0000A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7" authorId="0" shapeId="0" xr:uid="{00000000-0006-0000-0200-0000A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7" authorId="0" shapeId="0" xr:uid="{00000000-0006-0000-0200-0000A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3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B11" authorId="0" shapeId="0" xr:uid="{00000000-0006-0000-0300-00000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1" authorId="0" shapeId="0" xr:uid="{00000000-0006-0000-0300-00000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1" authorId="0" shapeId="0" xr:uid="{00000000-0006-0000-0300-00000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1" authorId="0" shapeId="0" xr:uid="{00000000-0006-0000-0300-00000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1" authorId="0" shapeId="0" xr:uid="{00000000-0006-0000-0300-00000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1" authorId="0" shapeId="0" xr:uid="{00000000-0006-0000-0300-00000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1" authorId="0" shapeId="0" xr:uid="{00000000-0006-0000-0300-00000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1" authorId="0" shapeId="0" xr:uid="{00000000-0006-0000-0300-00000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1" authorId="0" shapeId="0" xr:uid="{00000000-0006-0000-0300-00000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1" authorId="0" shapeId="0" xr:uid="{00000000-0006-0000-0300-00000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1" authorId="0" shapeId="0" xr:uid="{00000000-0006-0000-0300-00000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1" authorId="0" shapeId="0" xr:uid="{00000000-0006-0000-0300-00000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1" authorId="0" shapeId="0" xr:uid="{00000000-0006-0000-0300-00000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1" authorId="0" shapeId="0" xr:uid="{00000000-0006-0000-0300-00000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1" authorId="0" shapeId="0" xr:uid="{00000000-0006-0000-0300-00001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1" authorId="0" shapeId="0" xr:uid="{00000000-0006-0000-0300-00001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1" authorId="0" shapeId="0" xr:uid="{00000000-0006-0000-0300-00001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1" authorId="0" shapeId="0" xr:uid="{00000000-0006-0000-0300-00001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1" authorId="0" shapeId="0" xr:uid="{00000000-0006-0000-0300-00001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1" authorId="0" shapeId="0" xr:uid="{00000000-0006-0000-0300-00001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1" authorId="0" shapeId="0" xr:uid="{00000000-0006-0000-0300-00001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1" authorId="0" shapeId="0" xr:uid="{00000000-0006-0000-0300-00001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1" authorId="0" shapeId="0" xr:uid="{00000000-0006-0000-0300-00001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2" authorId="0" shapeId="0" xr:uid="{00000000-0006-0000-0300-00001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2" authorId="0" shapeId="0" xr:uid="{00000000-0006-0000-0300-00001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2" authorId="0" shapeId="0" xr:uid="{00000000-0006-0000-0300-00001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2" authorId="0" shapeId="0" xr:uid="{00000000-0006-0000-0300-00001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2" authorId="0" shapeId="0" xr:uid="{00000000-0006-0000-0300-00001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2" authorId="0" shapeId="0" xr:uid="{00000000-0006-0000-0300-00001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2" authorId="0" shapeId="0" xr:uid="{00000000-0006-0000-0300-00001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2" authorId="0" shapeId="0" xr:uid="{00000000-0006-0000-0300-00002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2" authorId="0" shapeId="0" xr:uid="{00000000-0006-0000-0300-00002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2" authorId="0" shapeId="0" xr:uid="{00000000-0006-0000-0300-00002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2" authorId="0" shapeId="0" xr:uid="{00000000-0006-0000-0300-00002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2" authorId="0" shapeId="0" xr:uid="{00000000-0006-0000-0300-00002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2" authorId="0" shapeId="0" xr:uid="{00000000-0006-0000-0300-00002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2" authorId="0" shapeId="0" xr:uid="{00000000-0006-0000-0300-00002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2" authorId="0" shapeId="0" xr:uid="{00000000-0006-0000-0300-00002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2" authorId="0" shapeId="0" xr:uid="{00000000-0006-0000-0300-00002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2" authorId="0" shapeId="0" xr:uid="{00000000-0006-0000-0300-00002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2" authorId="0" shapeId="0" xr:uid="{00000000-0006-0000-0300-00002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2" authorId="0" shapeId="0" xr:uid="{00000000-0006-0000-0300-00002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2" authorId="0" shapeId="0" xr:uid="{00000000-0006-0000-0300-00002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2" authorId="0" shapeId="0" xr:uid="{00000000-0006-0000-0300-00002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2" authorId="0" shapeId="0" xr:uid="{00000000-0006-0000-0300-00002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2" authorId="0" shapeId="0" xr:uid="{00000000-0006-0000-0300-00002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2" authorId="0" shapeId="0" xr:uid="{00000000-0006-0000-0300-00003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2" authorId="0" shapeId="0" xr:uid="{00000000-0006-0000-0300-00003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2" authorId="0" shapeId="0" xr:uid="{00000000-0006-0000-0300-00003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2" authorId="0" shapeId="0" xr:uid="{00000000-0006-0000-0300-00003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2" authorId="0" shapeId="0" xr:uid="{00000000-0006-0000-0300-00003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3" authorId="0" shapeId="0" xr:uid="{00000000-0006-0000-0300-00003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3" authorId="0" shapeId="0" xr:uid="{00000000-0006-0000-0300-00003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3" authorId="0" shapeId="0" xr:uid="{00000000-0006-0000-0300-00003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3" authorId="0" shapeId="0" xr:uid="{00000000-0006-0000-0300-00003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3" authorId="0" shapeId="0" xr:uid="{00000000-0006-0000-0300-00003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3" authorId="0" shapeId="0" xr:uid="{00000000-0006-0000-0300-00003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3" authorId="0" shapeId="0" xr:uid="{00000000-0006-0000-0300-00003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3" authorId="0" shapeId="0" xr:uid="{00000000-0006-0000-0300-00003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3" authorId="0" shapeId="0" xr:uid="{00000000-0006-0000-0300-00003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3" authorId="0" shapeId="0" xr:uid="{00000000-0006-0000-0300-00003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3" authorId="0" shapeId="0" xr:uid="{00000000-0006-0000-0300-00003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3" authorId="0" shapeId="0" xr:uid="{00000000-0006-0000-0300-00004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3" authorId="0" shapeId="0" xr:uid="{00000000-0006-0000-0300-00004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3" authorId="0" shapeId="0" xr:uid="{00000000-0006-0000-0300-00004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3" authorId="0" shapeId="0" xr:uid="{00000000-0006-0000-0300-00004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3" authorId="0" shapeId="0" xr:uid="{00000000-0006-0000-0300-00004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3" authorId="0" shapeId="0" xr:uid="{00000000-0006-0000-0300-00004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3" authorId="0" shapeId="0" xr:uid="{00000000-0006-0000-0300-00004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3" authorId="0" shapeId="0" xr:uid="{00000000-0006-0000-0300-00004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3" authorId="0" shapeId="0" xr:uid="{00000000-0006-0000-0300-00004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3" authorId="0" shapeId="0" xr:uid="{00000000-0006-0000-0300-00004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3" authorId="0" shapeId="0" xr:uid="{00000000-0006-0000-0300-00004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3" authorId="0" shapeId="0" xr:uid="{00000000-0006-0000-0300-00004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3" authorId="0" shapeId="0" xr:uid="{00000000-0006-0000-0300-00004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3" authorId="0" shapeId="0" xr:uid="{00000000-0006-0000-0300-00004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4" authorId="0" shapeId="0" xr:uid="{00000000-0006-0000-0300-00004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4" authorId="0" shapeId="0" xr:uid="{00000000-0006-0000-0300-00004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4" authorId="0" shapeId="0" xr:uid="{00000000-0006-0000-0300-00005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4" authorId="0" shapeId="0" xr:uid="{00000000-0006-0000-0300-00005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4" authorId="0" shapeId="0" xr:uid="{00000000-0006-0000-0300-00005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4" authorId="0" shapeId="0" xr:uid="{00000000-0006-0000-0300-00005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4" authorId="0" shapeId="0" xr:uid="{00000000-0006-0000-0300-00005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4" authorId="0" shapeId="0" xr:uid="{00000000-0006-0000-0300-00005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4" authorId="0" shapeId="0" xr:uid="{00000000-0006-0000-0300-00005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4" authorId="0" shapeId="0" xr:uid="{00000000-0006-0000-0300-00005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4" authorId="0" shapeId="0" xr:uid="{00000000-0006-0000-0300-00005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4" authorId="0" shapeId="0" xr:uid="{00000000-0006-0000-0300-00005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4" authorId="0" shapeId="0" xr:uid="{00000000-0006-0000-0300-00005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4" authorId="0" shapeId="0" xr:uid="{00000000-0006-0000-0300-00005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4" authorId="0" shapeId="0" xr:uid="{00000000-0006-0000-0300-00005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4" authorId="0" shapeId="0" xr:uid="{00000000-0006-0000-0300-00005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4" authorId="0" shapeId="0" xr:uid="{00000000-0006-0000-0300-00005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4" authorId="0" shapeId="0" xr:uid="{00000000-0006-0000-0300-00005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4" authorId="0" shapeId="0" xr:uid="{00000000-0006-0000-0300-00006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4" authorId="0" shapeId="0" xr:uid="{00000000-0006-0000-0300-00006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4" authorId="0" shapeId="0" xr:uid="{00000000-0006-0000-0300-00006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4" authorId="0" shapeId="0" xr:uid="{00000000-0006-0000-0300-00006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4" authorId="0" shapeId="0" xr:uid="{00000000-0006-0000-0300-00006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4" authorId="0" shapeId="0" xr:uid="{00000000-0006-0000-0300-00006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4" authorId="0" shapeId="0" xr:uid="{00000000-0006-0000-0300-00006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4" authorId="0" shapeId="0" xr:uid="{00000000-0006-0000-0300-00006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4" authorId="0" shapeId="0" xr:uid="{00000000-0006-0000-0300-00006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5" authorId="0" shapeId="0" xr:uid="{00000000-0006-0000-0300-00006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5" authorId="0" shapeId="0" xr:uid="{00000000-0006-0000-0300-00006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5" authorId="0" shapeId="0" xr:uid="{00000000-0006-0000-0300-00006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5" authorId="0" shapeId="0" xr:uid="{00000000-0006-0000-0300-00006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5" authorId="0" shapeId="0" xr:uid="{00000000-0006-0000-0300-00006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5" authorId="0" shapeId="0" xr:uid="{00000000-0006-0000-0300-00006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5" authorId="0" shapeId="0" xr:uid="{00000000-0006-0000-0300-00006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5" authorId="0" shapeId="0" xr:uid="{00000000-0006-0000-0300-00007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5" authorId="0" shapeId="0" xr:uid="{00000000-0006-0000-0300-00007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5" authorId="0" shapeId="0" xr:uid="{00000000-0006-0000-0300-00007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5" authorId="0" shapeId="0" xr:uid="{00000000-0006-0000-0300-00007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5" authorId="0" shapeId="0" xr:uid="{00000000-0006-0000-0300-00007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5" authorId="0" shapeId="0" xr:uid="{00000000-0006-0000-0300-00007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5" authorId="0" shapeId="0" xr:uid="{00000000-0006-0000-0300-00007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5" authorId="0" shapeId="0" xr:uid="{00000000-0006-0000-0300-00007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5" authorId="0" shapeId="0" xr:uid="{00000000-0006-0000-0300-00007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5" authorId="0" shapeId="0" xr:uid="{00000000-0006-0000-0300-00007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5" authorId="0" shapeId="0" xr:uid="{00000000-0006-0000-0300-00007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5" authorId="0" shapeId="0" xr:uid="{00000000-0006-0000-0300-00007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5" authorId="0" shapeId="0" xr:uid="{00000000-0006-0000-0300-00007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6" authorId="0" shapeId="0" xr:uid="{00000000-0006-0000-0300-00007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6" authorId="0" shapeId="0" xr:uid="{00000000-0006-0000-0300-00007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6" authorId="0" shapeId="0" xr:uid="{00000000-0006-0000-0300-00007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6" authorId="0" shapeId="0" xr:uid="{00000000-0006-0000-0300-00008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6" authorId="0" shapeId="0" xr:uid="{00000000-0006-0000-0300-00008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6" authorId="0" shapeId="0" xr:uid="{00000000-0006-0000-0300-00008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6" authorId="0" shapeId="0" xr:uid="{00000000-0006-0000-0300-00008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6" authorId="0" shapeId="0" xr:uid="{00000000-0006-0000-0300-00008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6" authorId="0" shapeId="0" xr:uid="{00000000-0006-0000-0300-00008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6" authorId="0" shapeId="0" xr:uid="{00000000-0006-0000-0300-00008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6" authorId="0" shapeId="0" xr:uid="{00000000-0006-0000-0300-00008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6" authorId="0" shapeId="0" xr:uid="{00000000-0006-0000-0300-00008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6" authorId="0" shapeId="0" xr:uid="{00000000-0006-0000-0300-00008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6" authorId="0" shapeId="0" xr:uid="{00000000-0006-0000-0300-00008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6" authorId="0" shapeId="0" xr:uid="{00000000-0006-0000-0300-00008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6" authorId="0" shapeId="0" xr:uid="{00000000-0006-0000-0300-00008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6" authorId="0" shapeId="0" xr:uid="{00000000-0006-0000-0300-00008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6" authorId="0" shapeId="0" xr:uid="{00000000-0006-0000-0300-00008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6" authorId="0" shapeId="0" xr:uid="{00000000-0006-0000-0300-00008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6" authorId="0" shapeId="0" xr:uid="{00000000-0006-0000-0300-00009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6" authorId="0" shapeId="0" xr:uid="{00000000-0006-0000-0300-00009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6" authorId="0" shapeId="0" xr:uid="{00000000-0006-0000-0300-00009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6" authorId="0" shapeId="0" xr:uid="{00000000-0006-0000-0300-00009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6" authorId="0" shapeId="0" xr:uid="{00000000-0006-0000-0300-00009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6" authorId="0" shapeId="0" xr:uid="{00000000-0006-0000-0300-00009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6" authorId="0" shapeId="0" xr:uid="{00000000-0006-0000-0300-00009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6" authorId="0" shapeId="0" xr:uid="{00000000-0006-0000-0300-00009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6" authorId="0" shapeId="0" xr:uid="{00000000-0006-0000-0300-00009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6" authorId="0" shapeId="0" xr:uid="{00000000-0006-0000-0300-00009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6" authorId="0" shapeId="0" xr:uid="{00000000-0006-0000-0300-00009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6" authorId="0" shapeId="0" xr:uid="{00000000-0006-0000-0300-00009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7" authorId="0" shapeId="0" xr:uid="{00000000-0006-0000-0300-00009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7" authorId="0" shapeId="0" xr:uid="{00000000-0006-0000-0300-00009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7" authorId="0" shapeId="0" xr:uid="{00000000-0006-0000-0300-00009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7" authorId="0" shapeId="0" xr:uid="{00000000-0006-0000-0300-00009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7" authorId="0" shapeId="0" xr:uid="{00000000-0006-0000-0300-0000A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7" authorId="0" shapeId="0" xr:uid="{00000000-0006-0000-0300-0000A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7" authorId="0" shapeId="0" xr:uid="{00000000-0006-0000-0300-0000A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7" authorId="0" shapeId="0" xr:uid="{00000000-0006-0000-0300-0000A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7" authorId="0" shapeId="0" xr:uid="{00000000-0006-0000-0300-0000A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7" authorId="0" shapeId="0" xr:uid="{00000000-0006-0000-0300-0000A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7" authorId="0" shapeId="0" xr:uid="{00000000-0006-0000-0300-0000A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7" authorId="0" shapeId="0" xr:uid="{00000000-0006-0000-0300-0000A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7" authorId="0" shapeId="0" xr:uid="{00000000-0006-0000-0300-0000A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7" authorId="0" shapeId="0" xr:uid="{00000000-0006-0000-0300-0000A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7" authorId="0" shapeId="0" xr:uid="{00000000-0006-0000-0300-0000A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7" authorId="0" shapeId="0" xr:uid="{00000000-0006-0000-0300-0000A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7" authorId="0" shapeId="0" xr:uid="{00000000-0006-0000-0300-0000A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7" authorId="0" shapeId="0" xr:uid="{00000000-0006-0000-0300-0000A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7" authorId="0" shapeId="0" xr:uid="{00000000-0006-0000-0300-0000A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7" authorId="0" shapeId="0" xr:uid="{00000000-0006-0000-0300-0000A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7" authorId="0" shapeId="0" xr:uid="{00000000-0006-0000-0300-0000B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7" authorId="0" shapeId="0" xr:uid="{00000000-0006-0000-0300-0000B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7" authorId="0" shapeId="0" xr:uid="{00000000-0006-0000-0300-0000B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7" authorId="0" shapeId="0" xr:uid="{00000000-0006-0000-0300-0000B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7" authorId="0" shapeId="0" xr:uid="{00000000-0006-0000-0300-0000B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7" authorId="0" shapeId="0" xr:uid="{00000000-0006-0000-0300-0000B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7" authorId="0" shapeId="0" xr:uid="{00000000-0006-0000-0300-0000B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7" authorId="0" shapeId="0" xr:uid="{00000000-0006-0000-0300-0000B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7" authorId="0" shapeId="0" xr:uid="{00000000-0006-0000-0300-0000B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7" authorId="0" shapeId="0" xr:uid="{00000000-0006-0000-0300-0000B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7" authorId="0" shapeId="0" xr:uid="{00000000-0006-0000-0300-0000B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7" authorId="0" shapeId="0" xr:uid="{00000000-0006-0000-0300-0000B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7" authorId="0" shapeId="0" xr:uid="{00000000-0006-0000-0300-0000B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<sst xmlns="http://schemas.openxmlformats.org/spreadsheetml/2006/main" count="7537" uniqueCount="1163">
  <si>
    <t>Part-time workers who prefer more hours ;  Persons ;</t>
  </si>
  <si>
    <t>Part-time workers who prefer more hours ;  &gt; Males ;</t>
  </si>
  <si>
    <t>Part-time workers who prefer more hours ;  &gt; Females ;</t>
  </si>
  <si>
    <t>&gt; Available for more hours within four weeks ;  Persons ;</t>
  </si>
  <si>
    <t>&gt; Available for more hours within four weeks ;  &gt; Males ;</t>
  </si>
  <si>
    <t>&gt; Available for more hours within four weeks ;  &gt; Females ;</t>
  </si>
  <si>
    <t>&gt;&gt; Available within four weeks and looked for more work last year ;  Persons ;</t>
  </si>
  <si>
    <t>&gt;&gt; Available within four weeks and looked for more work last year ;  &gt; Males ;</t>
  </si>
  <si>
    <t>&gt;&gt; Available within four weeks and looked for more work last year ;  &gt; Females ;</t>
  </si>
  <si>
    <t>&gt;&gt; Available within four weeks and did not look for more work last year ;  Persons ;</t>
  </si>
  <si>
    <t>&gt;&gt; Available within four weeks and did not look for more work last year ;  &gt; Males ;</t>
  </si>
  <si>
    <t>&gt;&gt; Available within four weeks and did not look for more work last year ;  &gt; Females ;</t>
  </si>
  <si>
    <t>&gt;&gt;&gt; Available for more hours last week ;  Persons ;</t>
  </si>
  <si>
    <t>&gt;&gt;&gt; Available for more hours last week ;  &gt; Males ;</t>
  </si>
  <si>
    <t>&gt;&gt;&gt; Available for more hours last week ;  &gt; Females ;</t>
  </si>
  <si>
    <t>&gt;&gt;&gt;&gt; Available last week and looked for more work last year ;  Persons ;</t>
  </si>
  <si>
    <t>&gt;&gt;&gt;&gt; Available last week and looked for more work last year ;  &gt; Males ;</t>
  </si>
  <si>
    <t>&gt;&gt;&gt;&gt; Available last week and looked for more work last year ;  &gt; Females ;</t>
  </si>
  <si>
    <t>&gt;&gt;&gt;&gt; Available last week and did not look for more work last year ;  Persons ;</t>
  </si>
  <si>
    <t>&gt;&gt;&gt;&gt; Available last week and did not look for more work last year ;  &gt; Males ;</t>
  </si>
  <si>
    <t>&gt;&gt;&gt;&gt; Available last week and did not look for more work last year ;  &gt; Females ;</t>
  </si>
  <si>
    <t>&gt;&gt;&gt; Available for more hours within four weeks (but not last week) ;  Persons ;</t>
  </si>
  <si>
    <t>&gt;&gt;&gt; Available for more hours within four weeks (but not last week) ;  &gt; Males ;</t>
  </si>
  <si>
    <t>&gt;&gt;&gt; Available for more hours within four weeks (but not last week) ;  &gt; Females ;</t>
  </si>
  <si>
    <t>&gt;&gt;&gt;&gt; Available in 1?4 weeks and looked for more work last year ;  Persons ;</t>
  </si>
  <si>
    <t>&gt;&gt;&gt;&gt; Available in 1?4 weeks and looked for more work last year ;  &gt; Males ;</t>
  </si>
  <si>
    <t>&gt;&gt;&gt;&gt; Available in 1?4 weeks and looked for more work last year ;  &gt; Females ;</t>
  </si>
  <si>
    <t>&gt;&gt;&gt;&gt; Available in 1?4 weeks and did not look for more work last year ;  Persons ;</t>
  </si>
  <si>
    <t>&gt;&gt;&gt;&gt; Available in 1?4 weeks and did not look for more work last year ;  &gt; Males ;</t>
  </si>
  <si>
    <t>&gt;&gt;&gt;&gt; Available in 1?4 weeks and did not look for more work last year ;  &gt; Females ;</t>
  </si>
  <si>
    <t>&gt; Not available for more hours within four weeks ;  Persons ;</t>
  </si>
  <si>
    <t>&gt; Not available for more hours within four weeks ;  &gt; Males ;</t>
  </si>
  <si>
    <t>&gt; Not available for more hours within four weeks ;  &gt; Females ;</t>
  </si>
  <si>
    <t>&gt;&gt; Not available within four weeks and looked for more work last year ;  Persons ;</t>
  </si>
  <si>
    <t>&gt;&gt; Not available within four weeks and looked for more work last year ;  &gt; Males ;</t>
  </si>
  <si>
    <t>&gt;&gt; Not available within four weeks and looked for more work last year ;  &gt; Females ;</t>
  </si>
  <si>
    <t>&gt;&gt; Not available within four weeks and did not look for more work last year ;  Persons ;</t>
  </si>
  <si>
    <t>&gt;&gt; Not available within four weeks and did not look for more work last year ;  &gt; Males ;</t>
  </si>
  <si>
    <t>&gt;&gt; Not available within four weeks and did not look for more work last year ;  &gt; Females ;</t>
  </si>
  <si>
    <t>15-64 years ;  Part-time workers who prefer more hours ;  Persons ;</t>
  </si>
  <si>
    <t>15-64 years ;  Part-time workers who prefer more hours ;  &gt; Males ;</t>
  </si>
  <si>
    <t>15-64 years ;  Part-time workers who prefer more hours ;  &gt; Females ;</t>
  </si>
  <si>
    <t>15-64 years ;  &gt; Available for more hours within four weeks ;  Persons ;</t>
  </si>
  <si>
    <t>15-64 years ;  &gt; Available for more hours within four weeks ;  &gt; Males ;</t>
  </si>
  <si>
    <t>15-64 years ;  &gt; Available for more hours within four weeks ;  &gt; Females ;</t>
  </si>
  <si>
    <t>15-64 years ;  &gt;&gt; Available within four weeks and looked for more work last year ;  Persons ;</t>
  </si>
  <si>
    <t>15-64 years ;  &gt;&gt; Available within four weeks and looked for more work last year ;  &gt; Males ;</t>
  </si>
  <si>
    <t>15-64 years ;  &gt;&gt; Available within four weeks and looked for more work last year ;  &gt; Females ;</t>
  </si>
  <si>
    <t>15-64 years ;  &gt;&gt; Available within four weeks and did not look for more work last year ;  Persons ;</t>
  </si>
  <si>
    <t>15-64 years ;  &gt;&gt; Available within four weeks and did not look for more work last year ;  &gt; Males ;</t>
  </si>
  <si>
    <t>15-64 years ;  &gt;&gt; Available within four weeks and did not look for more work last year ;  &gt; Females ;</t>
  </si>
  <si>
    <t>15-64 years ;  &gt;&gt;&gt; Available for more hours last week ;  Persons ;</t>
  </si>
  <si>
    <t>15-64 years ;  &gt;&gt;&gt; Available for more hours last week ;  &gt; Males ;</t>
  </si>
  <si>
    <t>15-64 years ;  &gt;&gt;&gt; Available for more hours last week ;  &gt; Females ;</t>
  </si>
  <si>
    <t>15-64 years ;  &gt;&gt;&gt;&gt; Available last week and looked for more work last year ;  Persons ;</t>
  </si>
  <si>
    <t>15-64 years ;  &gt;&gt;&gt;&gt; Available last week and looked for more work last year ;  &gt; Males ;</t>
  </si>
  <si>
    <t>15-64 years ;  &gt;&gt;&gt;&gt; Available last week and looked for more work last year ;  &gt; Females ;</t>
  </si>
  <si>
    <t>15-64 years ;  &gt;&gt;&gt;&gt; Available last week and did not look for more work last year ;  Persons ;</t>
  </si>
  <si>
    <t>15-64 years ;  &gt;&gt;&gt;&gt; Available last week and did not look for more work last year ;  &gt; Males ;</t>
  </si>
  <si>
    <t>15-64 years ;  &gt;&gt;&gt;&gt; Available last week and did not look for more work last year ;  &gt; Females ;</t>
  </si>
  <si>
    <t>15-64 years ;  &gt;&gt;&gt; Available for more hours within four weeks (but not last week) ;  Persons ;</t>
  </si>
  <si>
    <t>15-64 years ;  &gt;&gt;&gt; Available for more hours within four weeks (but not last week) ;  &gt; Males ;</t>
  </si>
  <si>
    <t>15-64 years ;  &gt;&gt;&gt; Available for more hours within four weeks (but not last week) ;  &gt; Females ;</t>
  </si>
  <si>
    <t>15-64 years ;  &gt;&gt;&gt;&gt; Available in 1?4 weeks and looked for more work last year ;  Persons ;</t>
  </si>
  <si>
    <t>15-64 years ;  &gt;&gt;&gt;&gt; Available in 1?4 weeks and looked for more work last year ;  &gt; Males ;</t>
  </si>
  <si>
    <t>15-64 years ;  &gt;&gt;&gt;&gt; Available in 1?4 weeks and looked for more work last year ;  &gt; Females ;</t>
  </si>
  <si>
    <t>15-64 years ;  &gt;&gt;&gt;&gt; Available in 1?4 weeks and did not look for more work last year ;  Persons ;</t>
  </si>
  <si>
    <t>15-64 years ;  &gt;&gt;&gt;&gt; Available in 1?4 weeks and did not look for more work last year ;  &gt; Males ;</t>
  </si>
  <si>
    <t>15-64 years ;  &gt;&gt;&gt;&gt; Available in 1?4 weeks and did not look for more work last year ;  &gt; Females ;</t>
  </si>
  <si>
    <t>15-64 years ;  &gt; Not available for more hours within four weeks ;  Persons ;</t>
  </si>
  <si>
    <t>15-64 years ;  &gt; Not available for more hours within four weeks ;  &gt; Males ;</t>
  </si>
  <si>
    <t>15-64 years ;  &gt; Not available for more hours within four weeks ;  &gt; Females ;</t>
  </si>
  <si>
    <t>15-64 years ;  &gt;&gt; Not available within four weeks and looked for more work last year ;  Persons ;</t>
  </si>
  <si>
    <t>15-64 years ;  &gt;&gt; Not available within four weeks and looked for more work last year ;  &gt; Males ;</t>
  </si>
  <si>
    <t>15-64 years ;  &gt;&gt; Not available within four weeks and looked for more work last year ;  &gt; Females ;</t>
  </si>
  <si>
    <t>15-64 years ;  &gt;&gt; Not available within four weeks and did not look for more work last year ;  Persons ;</t>
  </si>
  <si>
    <t>15-64 years ;  &gt;&gt; Not available within four weeks and did not look for more work last year ;  &gt; Males ;</t>
  </si>
  <si>
    <t>15-64 years ;  &gt;&gt; Not available within four weeks and did not look for more work last year ;  &gt; Females ;</t>
  </si>
  <si>
    <t>&gt; 15-24 years ;  Part-time workers who prefer more hours ;  Persons ;</t>
  </si>
  <si>
    <t>&gt; 15-24 years ;  Part-time workers who prefer more hours ;  &gt; Males ;</t>
  </si>
  <si>
    <t>&gt; 15-24 years ;  Part-time workers who prefer more hours ;  &gt; Females ;</t>
  </si>
  <si>
    <t>&gt; 15-24 years ;  &gt; Available for more hours within four weeks ;  Persons ;</t>
  </si>
  <si>
    <t>&gt; 15-24 years ;  &gt; Available for more hours within four weeks ;  &gt; Males ;</t>
  </si>
  <si>
    <t>&gt; 15-24 years ;  &gt; Available for more hours within four weeks ;  &gt; Females ;</t>
  </si>
  <si>
    <t>&gt; 15-24 years ;  &gt;&gt; Available within four weeks and looked for more work last year ;  Persons ;</t>
  </si>
  <si>
    <t>&gt; 15-24 years ;  &gt;&gt; Available within four weeks and looked for more work last year ;  &gt; Males ;</t>
  </si>
  <si>
    <t>&gt; 15-24 years ;  &gt;&gt; Available within four weeks and looked for more work last year ;  &gt; Females ;</t>
  </si>
  <si>
    <t>&gt; 15-24 years ;  &gt;&gt; Available within four weeks and did not look for more work last year ;  Persons ;</t>
  </si>
  <si>
    <t>&gt; 15-24 years ;  &gt;&gt; Available within four weeks and did not look for more work last year ;  &gt; Males ;</t>
  </si>
  <si>
    <t>&gt; 15-24 years ;  &gt;&gt; Available within four weeks and did not look for more work last year ;  &gt; Females ;</t>
  </si>
  <si>
    <t>&gt; 15-24 years ;  &gt;&gt;&gt; Available for more hours last week ;  Persons ;</t>
  </si>
  <si>
    <t>&gt; 15-24 years ;  &gt;&gt;&gt; Available for more hours last week ;  &gt; Males ;</t>
  </si>
  <si>
    <t>&gt; 15-24 years ;  &gt;&gt;&gt; Available for more hours last week ;  &gt; Females ;</t>
  </si>
  <si>
    <t>&gt; 15-24 years ;  &gt;&gt;&gt;&gt; Available last week and looked for more work last year ;  Persons ;</t>
  </si>
  <si>
    <t>&gt; 15-24 years ;  &gt;&gt;&gt;&gt; Available last week and looked for more work last year ;  &gt; Males ;</t>
  </si>
  <si>
    <t>&gt; 15-24 years ;  &gt;&gt;&gt;&gt; Available last week and looked for more work last year ;  &gt; Females ;</t>
  </si>
  <si>
    <t>&gt; 15-24 years ;  &gt;&gt;&gt;&gt; Available last week and did not look for more work last year ;  Persons ;</t>
  </si>
  <si>
    <t>&gt; 15-24 years ;  &gt;&gt;&gt;&gt; Available last week and did not look for more work last year ;  &gt; Males ;</t>
  </si>
  <si>
    <t>&gt; 15-24 years ;  &gt;&gt;&gt;&gt; Available last week and did not look for more work last year ;  &gt; Females ;</t>
  </si>
  <si>
    <t>&gt; 15-24 years ;  &gt;&gt;&gt; Available for more hours within four weeks (but not last week) ;  Persons ;</t>
  </si>
  <si>
    <t>&gt; 15-24 years ;  &gt;&gt;&gt; Available for more hours within four weeks (but not last week) ;  &gt; Males ;</t>
  </si>
  <si>
    <t>&gt; 15-24 years ;  &gt;&gt;&gt; Available for more hours within four weeks (but not last week) ;  &gt; Females ;</t>
  </si>
  <si>
    <t>&gt; 15-24 years ;  &gt;&gt;&gt;&gt; Available in 1?4 weeks and looked for more work last year ;  Persons ;</t>
  </si>
  <si>
    <t>&gt; 15-24 years ;  &gt;&gt;&gt;&gt; Available in 1?4 weeks and looked for more work last year ;  &gt; Males ;</t>
  </si>
  <si>
    <t>&gt; 15-24 years ;  &gt;&gt;&gt;&gt; Available in 1?4 weeks and looked for more work last year ;  &gt; Females ;</t>
  </si>
  <si>
    <t>&gt; 15-24 years ;  &gt;&gt;&gt;&gt; Available in 1?4 weeks and did not look for more work last year ;  Persons ;</t>
  </si>
  <si>
    <t>&gt; 15-24 years ;  &gt;&gt;&gt;&gt; Available in 1?4 weeks and did not look for more work last year ;  &gt; Males ;</t>
  </si>
  <si>
    <t>&gt; 15-24 years ;  &gt;&gt;&gt;&gt; Available in 1?4 weeks and did not look for more work last year ;  &gt; Females ;</t>
  </si>
  <si>
    <t>&gt; 15-24 years ;  &gt; Not available for more hours within four weeks ;  Persons ;</t>
  </si>
  <si>
    <t>&gt; 15-24 years ;  &gt; Not available for more hours within four weeks ;  &gt; Males ;</t>
  </si>
  <si>
    <t>&gt; 15-24 years ;  &gt; Not available for more hours within four weeks ;  &gt; Females ;</t>
  </si>
  <si>
    <t>&gt; 15-24 years ;  &gt;&gt; Not available within four weeks and looked for more work last year ;  Persons ;</t>
  </si>
  <si>
    <t>&gt; 15-24 years ;  &gt;&gt; Not available within four weeks and looked for more work last year ;  &gt; Males ;</t>
  </si>
  <si>
    <t>&gt; 15-24 years ;  &gt;&gt; Not available within four weeks and looked for more work last year ;  &gt; Females ;</t>
  </si>
  <si>
    <t>&gt; 15-24 years ;  &gt;&gt; Not available within four weeks and did not look for more work last year ;  Persons ;</t>
  </si>
  <si>
    <t>&gt; 15-24 years ;  &gt;&gt; Not available within four weeks and did not look for more work last year ;  &gt; Males ;</t>
  </si>
  <si>
    <t>&gt; 15-24 years ;  &gt;&gt; Not available within four weeks and did not look for more work last year ;  &gt; Females ;</t>
  </si>
  <si>
    <t>&gt; 25-44 years ;  Part-time workers who prefer more hours ;  Persons ;</t>
  </si>
  <si>
    <t>&gt; 25-44 years ;  Part-time workers who prefer more hours ;  &gt; Males ;</t>
  </si>
  <si>
    <t>&gt; 25-44 years ;  Part-time workers who prefer more hours ;  &gt; Females ;</t>
  </si>
  <si>
    <t>&gt; 25-44 years ;  &gt; Available for more hours within four weeks ;  Persons ;</t>
  </si>
  <si>
    <t>&gt; 25-44 years ;  &gt; Available for more hours within four weeks ;  &gt; Males ;</t>
  </si>
  <si>
    <t>&gt; 25-44 years ;  &gt; Available for more hours within four weeks ;  &gt; Females ;</t>
  </si>
  <si>
    <t>&gt; 25-44 years ;  &gt;&gt; Available within four weeks and looked for more work last year ;  Persons ;</t>
  </si>
  <si>
    <t>&gt; 25-44 years ;  &gt;&gt; Available within four weeks and looked for more work last year ;  &gt; Males ;</t>
  </si>
  <si>
    <t>&gt; 25-44 years ;  &gt;&gt; Available within four weeks and looked for more work last year ;  &gt; Females ;</t>
  </si>
  <si>
    <t>&gt; 25-44 years ;  &gt;&gt; Available within four weeks and did not look for more work last year ;  Persons ;</t>
  </si>
  <si>
    <t>&gt; 25-44 years ;  &gt;&gt; Available within four weeks and did not look for more work last year ;  &gt; Males ;</t>
  </si>
  <si>
    <t>&gt; 25-44 years ;  &gt;&gt; Available within four weeks and did not look for more work last year ;  &gt; Females ;</t>
  </si>
  <si>
    <t>&gt; 25-44 years ;  &gt;&gt;&gt; Available for more hours last week ;  Persons ;</t>
  </si>
  <si>
    <t>&gt; 25-44 years ;  &gt;&gt;&gt; Available for more hours last week ;  &gt; Males ;</t>
  </si>
  <si>
    <t>&gt; 25-44 years ;  &gt;&gt;&gt; Available for more hours last week ;  &gt; Females ;</t>
  </si>
  <si>
    <t>&gt; 25-44 years ;  &gt;&gt;&gt;&gt; Available last week and looked for more work last year ;  Persons ;</t>
  </si>
  <si>
    <t>&gt; 25-44 years ;  &gt;&gt;&gt;&gt; Available last week and looked for more work last year ;  &gt; Males ;</t>
  </si>
  <si>
    <t>&gt; 25-44 years ;  &gt;&gt;&gt;&gt; Available last week and looked for more work last year ;  &gt; Females ;</t>
  </si>
  <si>
    <t>&gt; 25-44 years ;  &gt;&gt;&gt;&gt; Available last week and did not look for more work last year ;  Persons ;</t>
  </si>
  <si>
    <t>&gt; 25-44 years ;  &gt;&gt;&gt;&gt; Available last week and did not look for more work last year ;  &gt; Males ;</t>
  </si>
  <si>
    <t>&gt; 25-44 years ;  &gt;&gt;&gt;&gt; Available last week and did not look for more work last year ;  &gt; Females ;</t>
  </si>
  <si>
    <t>&gt; 25-44 years ;  &gt;&gt;&gt; Available for more hours within four weeks (but not last week) ;  Persons ;</t>
  </si>
  <si>
    <t>&gt; 25-44 years ;  &gt;&gt;&gt; Available for more hours within four weeks (but not last week) ;  &gt; Males ;</t>
  </si>
  <si>
    <t>&gt; 25-44 years ;  &gt;&gt;&gt; Available for more hours within four weeks (but not last week) ;  &gt; Females ;</t>
  </si>
  <si>
    <t>&gt; 25-44 years ;  &gt;&gt;&gt;&gt; Available in 1?4 weeks and looked for more work last year ;  Persons ;</t>
  </si>
  <si>
    <t>&gt; 25-44 years ;  &gt;&gt;&gt;&gt; Available in 1?4 weeks and looked for more work last year ;  &gt; Males ;</t>
  </si>
  <si>
    <t>&gt; 25-44 years ;  &gt;&gt;&gt;&gt; Available in 1?4 weeks and looked for more work last year ;  &gt; Females ;</t>
  </si>
  <si>
    <t>&gt; 25-44 years ;  &gt;&gt;&gt;&gt; Available in 1?4 weeks and did not look for more work last year ;  Persons ;</t>
  </si>
  <si>
    <t>&gt; 25-44 years ;  &gt;&gt;&gt;&gt; Available in 1?4 weeks and did not look for more work last year ;  &gt; Males ;</t>
  </si>
  <si>
    <t>&gt; 25-44 years ;  &gt;&gt;&gt;&gt; Available in 1?4 weeks and did not look for more work last year ;  &gt; Females ;</t>
  </si>
  <si>
    <t>&gt; 25-44 years ;  &gt; Not available for more hours within four weeks ;  Persons ;</t>
  </si>
  <si>
    <t>&gt; 25-44 years ;  &gt; Not available for more hours within four weeks ;  &gt; Males ;</t>
  </si>
  <si>
    <t>&gt; 25-44 years ;  &gt; Not available for more hours within four weeks ;  &gt; Females ;</t>
  </si>
  <si>
    <t>&gt; 25-44 years ;  &gt;&gt; Not available within four weeks and looked for more work last year ;  Persons ;</t>
  </si>
  <si>
    <t>&gt; 25-44 years ;  &gt;&gt; Not available within four weeks and looked for more work last year ;  &gt; Males ;</t>
  </si>
  <si>
    <t>&gt; 25-44 years ;  &gt;&gt; Not available within four weeks and looked for more work last year ;  &gt; Females ;</t>
  </si>
  <si>
    <t>&gt; 25-44 years ;  &gt;&gt; Not available within four weeks and did not look for more work last year ;  Persons ;</t>
  </si>
  <si>
    <t>&gt; 25-44 years ;  &gt;&gt; Not available within four weeks and did not look for more work last year ;  &gt; Males ;</t>
  </si>
  <si>
    <t>&gt; 25-44 years ;  &gt;&gt; Not available within four weeks and did not look for more work last year ;  &gt; Females ;</t>
  </si>
  <si>
    <t>&gt; 45-64 years ;  Part-time workers who prefer more hours ;  Persons ;</t>
  </si>
  <si>
    <t>&gt; 45-64 years ;  Part-time workers who prefer more hours ;  &gt; Males ;</t>
  </si>
  <si>
    <t>&gt; 45-64 years ;  Part-time workers who prefer more hours ;  &gt; Females ;</t>
  </si>
  <si>
    <t>&gt; 45-64 years ;  &gt; Available for more hours within four weeks ;  Persons ;</t>
  </si>
  <si>
    <t>&gt; 45-64 years ;  &gt; Available for more hours within four weeks ;  &gt; Males ;</t>
  </si>
  <si>
    <t>&gt; 45-64 years ;  &gt; Available for more hours within four weeks ;  &gt; Females ;</t>
  </si>
  <si>
    <t>&gt; 45-64 years ;  &gt;&gt; Available within four weeks and looked for more work last year ;  Persons ;</t>
  </si>
  <si>
    <t>&gt; 45-64 years ;  &gt;&gt; Available within four weeks and looked for more work last year ;  &gt; Males ;</t>
  </si>
  <si>
    <t>&gt; 45-64 years ;  &gt;&gt; Available within four weeks and looked for more work last year ;  &gt; Females ;</t>
  </si>
  <si>
    <t>&gt; 45-64 years ;  &gt;&gt; Available within four weeks and did not look for more work last year ;  Persons ;</t>
  </si>
  <si>
    <t>&gt; 45-64 years ;  &gt;&gt; Available within four weeks and did not look for more work last year ;  &gt; Males ;</t>
  </si>
  <si>
    <t>&gt; 45-64 years ;  &gt;&gt; Available within four weeks and did not look for more work last year ;  &gt; Females ;</t>
  </si>
  <si>
    <t>&gt; 45-64 years ;  &gt;&gt;&gt; Available for more hours last week ;  Persons ;</t>
  </si>
  <si>
    <t>&gt; 45-64 years ;  &gt;&gt;&gt; Available for more hours last week ;  &gt; Males ;</t>
  </si>
  <si>
    <t>&gt; 45-64 years ;  &gt;&gt;&gt; Available for more hours last week ;  &gt; Females ;</t>
  </si>
  <si>
    <t>&gt; 45-64 years ;  &gt;&gt;&gt;&gt; Available last week and looked for more work last year ;  Persons ;</t>
  </si>
  <si>
    <t>&gt; 45-64 years ;  &gt;&gt;&gt;&gt; Available last week and looked for more work last year ;  &gt; Males ;</t>
  </si>
  <si>
    <t>&gt; 45-64 years ;  &gt;&gt;&gt;&gt; Available last week and looked for more work last year ;  &gt; Females ;</t>
  </si>
  <si>
    <t>&gt; 45-64 years ;  &gt;&gt;&gt;&gt; Available last week and did not look for more work last year ;  Persons ;</t>
  </si>
  <si>
    <t>&gt; 45-64 years ;  &gt;&gt;&gt;&gt; Available last week and did not look for more work last year ;  &gt; Males ;</t>
  </si>
  <si>
    <t>&gt; 45-64 years ;  &gt;&gt;&gt;&gt; Available last week and did not look for more work last year ;  &gt; Females ;</t>
  </si>
  <si>
    <t>&gt; 45-64 years ;  &gt;&gt;&gt; Available for more hours within four weeks (but not last week) ;  Persons ;</t>
  </si>
  <si>
    <t>&gt; 45-64 years ;  &gt;&gt;&gt; Available for more hours within four weeks (but not last week) ;  &gt; Males ;</t>
  </si>
  <si>
    <t>&gt; 45-64 years ;  &gt;&gt;&gt; Available for more hours within four weeks (but not last week) ;  &gt; Females ;</t>
  </si>
  <si>
    <t>&gt; 45-64 years ;  &gt;&gt;&gt;&gt; Available in 1?4 weeks and looked for more work last year ;  Persons ;</t>
  </si>
  <si>
    <t>&gt; 45-64 years ;  &gt;&gt;&gt;&gt; Available in 1?4 weeks and looked for more work last year ;  &gt; Males ;</t>
  </si>
  <si>
    <t>&gt; 45-64 years ;  &gt;&gt;&gt;&gt; Available in 1?4 weeks and looked for more work last year ;  &gt; Females ;</t>
  </si>
  <si>
    <t>&gt; 45-64 years ;  &gt;&gt;&gt;&gt; Available in 1?4 weeks and did not look for more work last year ;  Persons ;</t>
  </si>
  <si>
    <t>&gt; 45-64 years ;  &gt;&gt;&gt;&gt; Available in 1?4 weeks and did not look for more work last year ;  &gt; Males ;</t>
  </si>
  <si>
    <t>&gt; 45-64 years ;  &gt;&gt;&gt;&gt; Available in 1?4 weeks and did not look for more work last year ;  &gt; Females ;</t>
  </si>
  <si>
    <t>&gt; 45-64 years ;  &gt; Not available for more hours within four weeks ;  Persons ;</t>
  </si>
  <si>
    <t>&gt; 45-64 years ;  &gt; Not available for more hours within four weeks ;  &gt; Males ;</t>
  </si>
  <si>
    <t>&gt; 45-64 years ;  &gt; Not available for more hours within four weeks ;  &gt; Females ;</t>
  </si>
  <si>
    <t>&gt; 45-64 years ;  &gt;&gt; Not available within four weeks and looked for more work last year ;  Persons ;</t>
  </si>
  <si>
    <t>&gt; 45-64 years ;  &gt;&gt; Not available within four weeks and looked for more work last year ;  &gt; Males ;</t>
  </si>
  <si>
    <t>&gt; 45-64 years ;  &gt;&gt; Not available within four weeks and looked for more work last year ;  &gt; Females ;</t>
  </si>
  <si>
    <t>&gt; 45-64 years ;  &gt;&gt; Not available within four weeks and did not look for more work last year ;  Persons ;</t>
  </si>
  <si>
    <t>&gt; 45-64 years ;  &gt;&gt; Not available within four weeks and did not look for more work last year ;  &gt; Males ;</t>
  </si>
  <si>
    <t>&gt; 45-64 years ;  &gt;&gt; Not available within four weeks and did not look for more work last year ;  &gt; Females ;</t>
  </si>
  <si>
    <t>65 years and over ;  Part-time workers who prefer more hours ;  Persons ;</t>
  </si>
  <si>
    <t>65 years and over ;  Part-time workers who prefer more hours ;  &gt; Males ;</t>
  </si>
  <si>
    <t>65 years and over ;  Part-time workers who prefer more hours ;  &gt; Females ;</t>
  </si>
  <si>
    <t>65 years and over ;  &gt; Available for more hours within four weeks ;  Persons ;</t>
  </si>
  <si>
    <t>65 years and over ;  &gt; Available for more hours within four weeks ;  &gt; Males ;</t>
  </si>
  <si>
    <t>65 years and over ;  &gt; Available for more hours within four weeks ;  &gt; Females ;</t>
  </si>
  <si>
    <t>65 years and over ;  &gt;&gt; Available within four weeks and looked for more work last year ;  Persons ;</t>
  </si>
  <si>
    <t>65 years and over ;  &gt;&gt; Available within four weeks and looked for more work last year ;  &gt; Males ;</t>
  </si>
  <si>
    <t>65 years and over ;  &gt;&gt; Available within four weeks and looked for more work last year ;  &gt; Females ;</t>
  </si>
  <si>
    <t>65 years and over ;  &gt;&gt; Available within four weeks and did not look for more work last year ;  Persons ;</t>
  </si>
  <si>
    <t>65 years and over ;  &gt;&gt; Available within four weeks and did not look for more work last year ;  &gt; Males ;</t>
  </si>
  <si>
    <t>65 years and over ;  &gt;&gt; Available within four weeks and did not look for more work last year ;  &gt; Females ;</t>
  </si>
  <si>
    <t>65 years and over ;  &gt;&gt;&gt; Available for more hours last week ;  Persons ;</t>
  </si>
  <si>
    <t>65 years and over ;  &gt;&gt;&gt; Available for more hours last week ;  &gt; Males ;</t>
  </si>
  <si>
    <t>65 years and over ;  &gt;&gt;&gt; Available for more hours last week ;  &gt; Females ;</t>
  </si>
  <si>
    <t>65 years and over ;  &gt;&gt;&gt;&gt; Available last week and looked for more work last year ;  Persons ;</t>
  </si>
  <si>
    <t>65 years and over ;  &gt;&gt;&gt;&gt; Available last week and looked for more work last year ;  &gt; Males ;</t>
  </si>
  <si>
    <t>65 years and over ;  &gt;&gt;&gt;&gt; Available last week and looked for more work last year ;  &gt; Females ;</t>
  </si>
  <si>
    <t>65 years and over ;  &gt;&gt;&gt;&gt; Available last week and did not look for more work last year ;  Persons ;</t>
  </si>
  <si>
    <t>65 years and over ;  &gt;&gt;&gt;&gt; Available last week and did not look for more work last year ;  &gt; Males ;</t>
  </si>
  <si>
    <t>65 years and over ;  &gt;&gt;&gt;&gt; Available last week and did not look for more work last year ;  &gt; Females ;</t>
  </si>
  <si>
    <t>65 years and over ;  &gt;&gt;&gt; Available for more hours within four weeks (but not last week) ;  Persons ;</t>
  </si>
  <si>
    <t>65 years and over ;  &gt;&gt;&gt; Available for more hours within four weeks (but not last week) ;  &gt; Males ;</t>
  </si>
  <si>
    <t>65 years and over ;  &gt;&gt;&gt; Available for more hours within four weeks (but not last week) ;  &gt; Females ;</t>
  </si>
  <si>
    <t>65 years and over ;  &gt;&gt;&gt;&gt; Available in 1?4 weeks and looked for more work last year ;  Persons ;</t>
  </si>
  <si>
    <t>65 years and over ;  &gt;&gt;&gt;&gt; Available in 1?4 weeks and looked for more work last year ;  &gt; Males ;</t>
  </si>
  <si>
    <t>65 years and over ;  &gt;&gt;&gt;&gt; Available in 1?4 weeks and looked for more work last year ;  &gt; Females ;</t>
  </si>
  <si>
    <t>65 years and over ;  &gt;&gt;&gt;&gt; Available in 1?4 weeks and did not look for more work last year ;  Persons ;</t>
  </si>
  <si>
    <t>65 years and over ;  &gt;&gt;&gt;&gt; Available in 1?4 weeks and did not look for more work last year ;  &gt; Males ;</t>
  </si>
  <si>
    <t>65 years and over ;  &gt;&gt;&gt;&gt; Available in 1?4 weeks and did not look for more work last year ;  &gt; Females ;</t>
  </si>
  <si>
    <t>65 years and over ;  &gt; Not available for more hours within four weeks ;  Persons ;</t>
  </si>
  <si>
    <t>65 years and over ;  &gt; Not available for more hours within four weeks ;  &gt; Males ;</t>
  </si>
  <si>
    <t>65 years and over ;  &gt; Not available for more hours within four weeks ;  &gt; Females ;</t>
  </si>
  <si>
    <t>65 years and over ;  &gt;&gt; Not available within four weeks and looked for more work last year ;  Persons ;</t>
  </si>
  <si>
    <t>65 years and over ;  &gt;&gt; Not available within four weeks and looked for more work last year ;  &gt; Males ;</t>
  </si>
  <si>
    <t>65 years and over ;  &gt;&gt; Not available within four weeks and looked for more work last year ;  &gt; Females ;</t>
  </si>
  <si>
    <t>65 years and over ;  &gt;&gt; Not available within four weeks and did not look for more work last year ;  Persons ;</t>
  </si>
  <si>
    <t>65 years and over ;  &gt;&gt; Not available within four weeks and did not look for more work last year ;  &gt; Males ;</t>
  </si>
  <si>
    <t>65 years and over ;  &gt;&gt; Not available within four weeks and did not look for more work last year ;  &gt; Females ;</t>
  </si>
  <si>
    <t>New South Wales ;  Part-time workers who prefer more hours ;  Persons ;</t>
  </si>
  <si>
    <t>New South Wales ;  Part-time workers who prefer more hours ;  &gt; Males ;</t>
  </si>
  <si>
    <t>New South Wales ;  Part-time workers who prefer more hours ;  &gt; Females ;</t>
  </si>
  <si>
    <t>New South Wales ;  &gt; Available for more hours within four weeks ;  Persons ;</t>
  </si>
  <si>
    <t>New South Wales ;  &gt; Available for more hours within four weeks ;  &gt; Males ;</t>
  </si>
  <si>
    <t>New South Wales ;  &gt; Available for more hours within four weeks ;  &gt; Females ;</t>
  </si>
  <si>
    <t>New South Wales ;  &gt;&gt; Available within four weeks and looked for more work last year ;  Persons ;</t>
  </si>
  <si>
    <t>New South Wales ;  &gt;&gt; Available within four weeks and looked for more work last year ;  &gt; Males ;</t>
  </si>
  <si>
    <t>New South Wales ;  &gt;&gt; Available within four weeks and looked for more work last year ;  &gt; Females ;</t>
  </si>
  <si>
    <t>New South Wales ;  &gt;&gt; Available within four weeks and did not look for more work last year ;  Persons ;</t>
  </si>
  <si>
    <t>New South Wales ;  &gt;&gt; Available within four weeks and did not look for more work last year ;  &gt; Males ;</t>
  </si>
  <si>
    <t>New South Wales ;  &gt;&gt; Available within four weeks and did not look for more work last year ;  &gt; Females ;</t>
  </si>
  <si>
    <t>New South Wales ;  &gt;&gt;&gt; Available for more hours last week ;  Persons ;</t>
  </si>
  <si>
    <t>New South Wales ;  &gt;&gt;&gt; Available for more hours last week ;  &gt; Males ;</t>
  </si>
  <si>
    <t>New South Wales ;  &gt;&gt;&gt; Available for more hours last week ;  &gt; Females ;</t>
  </si>
  <si>
    <t>New South Wales ;  &gt;&gt;&gt;&gt; Available last week and looked for more work last year ;  Persons ;</t>
  </si>
  <si>
    <t>Unit</t>
  </si>
  <si>
    <t>Series Type</t>
  </si>
  <si>
    <t>Data Type</t>
  </si>
  <si>
    <t>Frequency</t>
  </si>
  <si>
    <t>Collection Month</t>
  </si>
  <si>
    <t>Series Start</t>
  </si>
  <si>
    <t>Series End</t>
  </si>
  <si>
    <t>No. Obs</t>
  </si>
  <si>
    <t>Series ID</t>
  </si>
  <si>
    <t>000</t>
  </si>
  <si>
    <t>Original</t>
  </si>
  <si>
    <t>STOCK</t>
  </si>
  <si>
    <t>A125197190V</t>
  </si>
  <si>
    <t>A125202806K</t>
  </si>
  <si>
    <t>A125199998W</t>
  </si>
  <si>
    <t>A125197170K</t>
  </si>
  <si>
    <t>A125202786L</t>
  </si>
  <si>
    <t>A125199978L</t>
  </si>
  <si>
    <t>A125197194C</t>
  </si>
  <si>
    <t>A125202810A</t>
  </si>
  <si>
    <t>A125200002T</t>
  </si>
  <si>
    <t>A125197198L</t>
  </si>
  <si>
    <t>A125202814K</t>
  </si>
  <si>
    <t>A125200006A</t>
  </si>
  <si>
    <t>A125197174V</t>
  </si>
  <si>
    <t>A125202790C</t>
  </si>
  <si>
    <t>A125199982C</t>
  </si>
  <si>
    <t>A125197178C</t>
  </si>
  <si>
    <t>A125202794L</t>
  </si>
  <si>
    <t>A125199986L</t>
  </si>
  <si>
    <t>A125197182V</t>
  </si>
  <si>
    <t>A125202798W</t>
  </si>
  <si>
    <t>A125199990C</t>
  </si>
  <si>
    <t>A125197162K</t>
  </si>
  <si>
    <t>A125202778L</t>
  </si>
  <si>
    <t>A125199970V</t>
  </si>
  <si>
    <t>A125197202T</t>
  </si>
  <si>
    <t>A125202818V</t>
  </si>
  <si>
    <t>A125200010T</t>
  </si>
  <si>
    <t>A125197186C</t>
  </si>
  <si>
    <t>A125202802A</t>
  </si>
  <si>
    <t>A125199994L</t>
  </si>
  <si>
    <t>A125197206A</t>
  </si>
  <si>
    <t>A125202822K</t>
  </si>
  <si>
    <t>A125200014A</t>
  </si>
  <si>
    <t>A125197166V</t>
  </si>
  <si>
    <t>A125202782C</t>
  </si>
  <si>
    <t>A125199974C</t>
  </si>
  <si>
    <t>A125197158V</t>
  </si>
  <si>
    <t>A125202774C</t>
  </si>
  <si>
    <t>A125199966C</t>
  </si>
  <si>
    <t>A125198594J</t>
  </si>
  <si>
    <t>A125204210J</t>
  </si>
  <si>
    <t>A125201402W</t>
  </si>
  <si>
    <t>A125198574X</t>
  </si>
  <si>
    <t>A125204190K</t>
  </si>
  <si>
    <t>A125201382X</t>
  </si>
  <si>
    <t>A125198598T</t>
  </si>
  <si>
    <t>A125204214T</t>
  </si>
  <si>
    <t>A125201406F</t>
  </si>
  <si>
    <t>A125198602W</t>
  </si>
  <si>
    <t>A125204218A</t>
  </si>
  <si>
    <t>A125201410W</t>
  </si>
  <si>
    <t>A125198578J</t>
  </si>
  <si>
    <t>A125204194V</t>
  </si>
  <si>
    <t>A125201386J</t>
  </si>
  <si>
    <t>A125198582X</t>
  </si>
  <si>
    <t>A125204198C</t>
  </si>
  <si>
    <t>A125201390X</t>
  </si>
  <si>
    <t>A125198586J</t>
  </si>
  <si>
    <t>A125204202J</t>
  </si>
  <si>
    <t>A125201394J</t>
  </si>
  <si>
    <t>A125198566X</t>
  </si>
  <si>
    <t>A125204182K</t>
  </si>
  <si>
    <t>A125201374X</t>
  </si>
  <si>
    <t>A125198606F</t>
  </si>
  <si>
    <t>A125204222T</t>
  </si>
  <si>
    <t>A125201414F</t>
  </si>
  <si>
    <t>A125198590X</t>
  </si>
  <si>
    <t>A125204206T</t>
  </si>
  <si>
    <t>A125201398T</t>
  </si>
  <si>
    <t>A125198610W</t>
  </si>
  <si>
    <t>A125204226A</t>
  </si>
  <si>
    <t>A125201418R</t>
  </si>
  <si>
    <t>A125198570R</t>
  </si>
  <si>
    <t>A125204186V</t>
  </si>
  <si>
    <t>A125201378J</t>
  </si>
  <si>
    <t>A125198562R</t>
  </si>
  <si>
    <t>A125204178V</t>
  </si>
  <si>
    <t>A125201370R</t>
  </si>
  <si>
    <t>A125197658R</t>
  </si>
  <si>
    <t>A125203274A</t>
  </si>
  <si>
    <t>A125200466R</t>
  </si>
  <si>
    <t>A125197638F</t>
  </si>
  <si>
    <t>A125203254T</t>
  </si>
  <si>
    <t>A125200446F</t>
  </si>
  <si>
    <t>A125197662F</t>
  </si>
  <si>
    <t>A125203278K</t>
  </si>
  <si>
    <t>A125200470F</t>
  </si>
  <si>
    <t>A125197666R</t>
  </si>
  <si>
    <t>A125203282A</t>
  </si>
  <si>
    <t>A125200474R</t>
  </si>
  <si>
    <t>A125197642W</t>
  </si>
  <si>
    <t>A125203258A</t>
  </si>
  <si>
    <t>A125200450W</t>
  </si>
  <si>
    <t>A125197646F</t>
  </si>
  <si>
    <t>A125203262T</t>
  </si>
  <si>
    <t>A125200454F</t>
  </si>
  <si>
    <t>A125197650W</t>
  </si>
  <si>
    <t>A125203266A</t>
  </si>
  <si>
    <t>A125200458R</t>
  </si>
  <si>
    <t>A125197630L</t>
  </si>
  <si>
    <t>A125203246T</t>
  </si>
  <si>
    <t>A125200438F</t>
  </si>
  <si>
    <t>A125197670F</t>
  </si>
  <si>
    <t>A125203286K</t>
  </si>
  <si>
    <t>A125200478X</t>
  </si>
  <si>
    <t>A125197654F</t>
  </si>
  <si>
    <t>A125203270T</t>
  </si>
  <si>
    <t>A125200462F</t>
  </si>
  <si>
    <t>A125197674R</t>
  </si>
  <si>
    <t>A125203290A</t>
  </si>
  <si>
    <t>A125200482R</t>
  </si>
  <si>
    <t>A125197634W</t>
  </si>
  <si>
    <t>A125203250J</t>
  </si>
  <si>
    <t>A125200442W</t>
  </si>
  <si>
    <t>A125197626W</t>
  </si>
  <si>
    <t>A125203242J</t>
  </si>
  <si>
    <t>A125200434W</t>
  </si>
  <si>
    <t>A125199062L</t>
  </si>
  <si>
    <t>A125204678R</t>
  </si>
  <si>
    <t>A125201870K</t>
  </si>
  <si>
    <t>A125199042C</t>
  </si>
  <si>
    <t>A125204658F</t>
  </si>
  <si>
    <t>A125201850A</t>
  </si>
  <si>
    <t>A125199066W</t>
  </si>
  <si>
    <t>A125204682F</t>
  </si>
  <si>
    <t>A125201874V</t>
  </si>
  <si>
    <t>A125199070L</t>
  </si>
  <si>
    <t>A125204686R</t>
  </si>
  <si>
    <t>A125201878C</t>
  </si>
  <si>
    <t>A125199046L</t>
  </si>
  <si>
    <t>A125204662W</t>
  </si>
  <si>
    <t>A125201854K</t>
  </si>
  <si>
    <t>A125199050C</t>
  </si>
  <si>
    <t>A125204666F</t>
  </si>
  <si>
    <t>A125201858V</t>
  </si>
  <si>
    <t>A125199054L</t>
  </si>
  <si>
    <t>A125204670W</t>
  </si>
  <si>
    <t>A125201862K</t>
  </si>
  <si>
    <t>A125199034C</t>
  </si>
  <si>
    <t>A125204650L</t>
  </si>
  <si>
    <t>A125201842A</t>
  </si>
  <si>
    <t>A125199074W</t>
  </si>
  <si>
    <t>A125204690F</t>
  </si>
  <si>
    <t>A125201882V</t>
  </si>
  <si>
    <t>A125199058W</t>
  </si>
  <si>
    <t>A125204674F</t>
  </si>
  <si>
    <t>A125201866V</t>
  </si>
  <si>
    <t>A125199078F</t>
  </si>
  <si>
    <t>A125204694R</t>
  </si>
  <si>
    <t>A125201886C</t>
  </si>
  <si>
    <t>A125199038L</t>
  </si>
  <si>
    <t>A125204654W</t>
  </si>
  <si>
    <t>A125201846K</t>
  </si>
  <si>
    <t>A125199030V</t>
  </si>
  <si>
    <t>A125204646W</t>
  </si>
  <si>
    <t>A125201838K</t>
  </si>
  <si>
    <t>A125199530R</t>
  </si>
  <si>
    <t>A125205146V</t>
  </si>
  <si>
    <t>A125202338J</t>
  </si>
  <si>
    <t>A125199510F</t>
  </si>
  <si>
    <t>A125205126K</t>
  </si>
  <si>
    <t>A125202318X</t>
  </si>
  <si>
    <t>A125199534X</t>
  </si>
  <si>
    <t>A125205150K</t>
  </si>
  <si>
    <t>A125202342X</t>
  </si>
  <si>
    <t>A125199538J</t>
  </si>
  <si>
    <t>A125205154V</t>
  </si>
  <si>
    <t>A125202346J</t>
  </si>
  <si>
    <t>A125199514R</t>
  </si>
  <si>
    <t>A125205130A</t>
  </si>
  <si>
    <t>A125202322R</t>
  </si>
  <si>
    <t>A125199518X</t>
  </si>
  <si>
    <t>A125205134K</t>
  </si>
  <si>
    <t>A125202326X</t>
  </si>
  <si>
    <t>A125199522R</t>
  </si>
  <si>
    <t>A125205138V</t>
  </si>
  <si>
    <t>A125202330R</t>
  </si>
  <si>
    <t>A125199502F</t>
  </si>
  <si>
    <t>A125205118K</t>
  </si>
  <si>
    <t>A125202310F</t>
  </si>
  <si>
    <t>A125199542X</t>
  </si>
  <si>
    <t>A125205158C</t>
  </si>
  <si>
    <t>A125202350X</t>
  </si>
  <si>
    <t>A125199526X</t>
  </si>
  <si>
    <t>A125205142K</t>
  </si>
  <si>
    <t>A125202334X</t>
  </si>
  <si>
    <t>A125199546J</t>
  </si>
  <si>
    <t>A125205162V</t>
  </si>
  <si>
    <t>A125202354J</t>
  </si>
  <si>
    <t>A125199506R</t>
  </si>
  <si>
    <t>A125205122A</t>
  </si>
  <si>
    <t>A125202314R</t>
  </si>
  <si>
    <t>A125199498A</t>
  </si>
  <si>
    <t>A125205114A</t>
  </si>
  <si>
    <t>A125202306R</t>
  </si>
  <si>
    <t>A125198126V</t>
  </si>
  <si>
    <t>A125203742C</t>
  </si>
  <si>
    <t>A125200934T</t>
  </si>
  <si>
    <t>A125198106K</t>
  </si>
  <si>
    <t>A125203722V</t>
  </si>
  <si>
    <t>A125200914J</t>
  </si>
  <si>
    <t>A125198130K</t>
  </si>
  <si>
    <t>A125203746L</t>
  </si>
  <si>
    <t>A125200938A</t>
  </si>
  <si>
    <t>A125198134V</t>
  </si>
  <si>
    <t>A125203750C</t>
  </si>
  <si>
    <t>A125200942T</t>
  </si>
  <si>
    <t>A125198110A</t>
  </si>
  <si>
    <t>A125203726C</t>
  </si>
  <si>
    <t>A125200918T</t>
  </si>
  <si>
    <t>A125198114K</t>
  </si>
  <si>
    <t>A125203730V</t>
  </si>
  <si>
    <t>A125200922J</t>
  </si>
  <si>
    <t>A125198118V</t>
  </si>
  <si>
    <t>A125203734C</t>
  </si>
  <si>
    <t>A125200926T</t>
  </si>
  <si>
    <t>A125198098W</t>
  </si>
  <si>
    <t>A125203714V</t>
  </si>
  <si>
    <t>A125200906J</t>
  </si>
  <si>
    <t>A125198138C</t>
  </si>
  <si>
    <t>A125203754L</t>
  </si>
  <si>
    <t>A125200946A</t>
  </si>
  <si>
    <t>A125198122K</t>
  </si>
  <si>
    <t>A125203738L</t>
  </si>
  <si>
    <t>A125200930J</t>
  </si>
  <si>
    <t>A125198142V</t>
  </si>
  <si>
    <t>A125203758W</t>
  </si>
  <si>
    <t>A125200950T</t>
  </si>
  <si>
    <t>A125198102A</t>
  </si>
  <si>
    <t>A125203718C</t>
  </si>
  <si>
    <t>A125200910X</t>
  </si>
  <si>
    <t>A125198094L</t>
  </si>
  <si>
    <t>A125203710K</t>
  </si>
  <si>
    <t>A125200902X</t>
  </si>
  <si>
    <t>A125197502V</t>
  </si>
  <si>
    <t>A125203118X</t>
  </si>
  <si>
    <t>A125200310V</t>
  </si>
  <si>
    <t>A125197482W</t>
  </si>
  <si>
    <t>A125203098A</t>
  </si>
  <si>
    <t>A125200290W</t>
  </si>
  <si>
    <t>A125197506C</t>
  </si>
  <si>
    <t>A125203122R</t>
  </si>
  <si>
    <t>A125200314C</t>
  </si>
  <si>
    <t>A125197510V</t>
  </si>
  <si>
    <t>A125203126X</t>
  </si>
  <si>
    <t>A125200318L</t>
  </si>
  <si>
    <t>A125197486F</t>
  </si>
  <si>
    <t>A125203102F</t>
  </si>
  <si>
    <t>A125200294F</t>
  </si>
  <si>
    <t>A125197490W</t>
  </si>
  <si>
    <t>New South Wales ;  &gt;&gt;&gt;&gt; Available last week and looked for more work last year ;  &gt; Males ;</t>
  </si>
  <si>
    <t>New South Wales ;  &gt;&gt;&gt;&gt; Available last week and looked for more work last year ;  &gt; Females ;</t>
  </si>
  <si>
    <t>New South Wales ;  &gt;&gt;&gt;&gt; Available last week and did not look for more work last year ;  Persons ;</t>
  </si>
  <si>
    <t>New South Wales ;  &gt;&gt;&gt;&gt; Available last week and did not look for more work last year ;  &gt; Males ;</t>
  </si>
  <si>
    <t>New South Wales ;  &gt;&gt;&gt;&gt; Available last week and did not look for more work last year ;  &gt; Females ;</t>
  </si>
  <si>
    <t>New South Wales ;  &gt;&gt;&gt; Available for more hours within four weeks (but not last week) ;  Persons ;</t>
  </si>
  <si>
    <t>New South Wales ;  &gt;&gt;&gt; Available for more hours within four weeks (but not last week) ;  &gt; Males ;</t>
  </si>
  <si>
    <t>New South Wales ;  &gt;&gt;&gt; Available for more hours within four weeks (but not last week) ;  &gt; Females ;</t>
  </si>
  <si>
    <t>New South Wales ;  &gt;&gt;&gt;&gt; Available in 1?4 weeks and looked for more work last year ;  Persons ;</t>
  </si>
  <si>
    <t>New South Wales ;  &gt;&gt;&gt;&gt; Available in 1?4 weeks and looked for more work last year ;  &gt; Males ;</t>
  </si>
  <si>
    <t>New South Wales ;  &gt;&gt;&gt;&gt; Available in 1?4 weeks and looked for more work last year ;  &gt; Females ;</t>
  </si>
  <si>
    <t>New South Wales ;  &gt;&gt;&gt;&gt; Available in 1?4 weeks and did not look for more work last year ;  Persons ;</t>
  </si>
  <si>
    <t>New South Wales ;  &gt;&gt;&gt;&gt; Available in 1?4 weeks and did not look for more work last year ;  &gt; Males ;</t>
  </si>
  <si>
    <t>New South Wales ;  &gt;&gt;&gt;&gt; Available in 1?4 weeks and did not look for more work last year ;  &gt; Females ;</t>
  </si>
  <si>
    <t>New South Wales ;  &gt; Not available for more hours within four weeks ;  Persons ;</t>
  </si>
  <si>
    <t>New South Wales ;  &gt; Not available for more hours within four weeks ;  &gt; Males ;</t>
  </si>
  <si>
    <t>New South Wales ;  &gt; Not available for more hours within four weeks ;  &gt; Females ;</t>
  </si>
  <si>
    <t>New South Wales ;  &gt;&gt; Not available within four weeks and looked for more work last year ;  Persons ;</t>
  </si>
  <si>
    <t>New South Wales ;  &gt;&gt; Not available within four weeks and looked for more work last year ;  &gt; Males ;</t>
  </si>
  <si>
    <t>New South Wales ;  &gt;&gt; Not available within four weeks and looked for more work last year ;  &gt; Females ;</t>
  </si>
  <si>
    <t>New South Wales ;  &gt;&gt; Not available within four weeks and did not look for more work last year ;  Persons ;</t>
  </si>
  <si>
    <t>New South Wales ;  &gt;&gt; Not available within four weeks and did not look for more work last year ;  &gt; Males ;</t>
  </si>
  <si>
    <t>New South Wales ;  &gt;&gt; Not available within four weeks and did not look for more work last year ;  &gt; Females ;</t>
  </si>
  <si>
    <t>Victoria ;  Part-time workers who prefer more hours ;  Persons ;</t>
  </si>
  <si>
    <t>Victoria ;  Part-time workers who prefer more hours ;  &gt; Males ;</t>
  </si>
  <si>
    <t>Victoria ;  Part-time workers who prefer more hours ;  &gt; Females ;</t>
  </si>
  <si>
    <t>Victoria ;  &gt; Available for more hours within four weeks ;  Persons ;</t>
  </si>
  <si>
    <t>Victoria ;  &gt; Available for more hours within four weeks ;  &gt; Males ;</t>
  </si>
  <si>
    <t>Victoria ;  &gt; Available for more hours within four weeks ;  &gt; Females ;</t>
  </si>
  <si>
    <t>Victoria ;  &gt;&gt; Available within four weeks and looked for more work last year ;  Persons ;</t>
  </si>
  <si>
    <t>Victoria ;  &gt;&gt; Available within four weeks and looked for more work last year ;  &gt; Males ;</t>
  </si>
  <si>
    <t>Victoria ;  &gt;&gt; Available within four weeks and looked for more work last year ;  &gt; Females ;</t>
  </si>
  <si>
    <t>Victoria ;  &gt;&gt; Available within four weeks and did not look for more work last year ;  Persons ;</t>
  </si>
  <si>
    <t>Victoria ;  &gt;&gt; Available within four weeks and did not look for more work last year ;  &gt; Males ;</t>
  </si>
  <si>
    <t>Victoria ;  &gt;&gt; Available within four weeks and did not look for more work last year ;  &gt; Females ;</t>
  </si>
  <si>
    <t>Victoria ;  &gt;&gt;&gt; Available for more hours last week ;  Persons ;</t>
  </si>
  <si>
    <t>Victoria ;  &gt;&gt;&gt; Available for more hours last week ;  &gt; Males ;</t>
  </si>
  <si>
    <t>Victoria ;  &gt;&gt;&gt; Available for more hours last week ;  &gt; Females ;</t>
  </si>
  <si>
    <t>Victoria ;  &gt;&gt;&gt;&gt; Available last week and looked for more work last year ;  Persons ;</t>
  </si>
  <si>
    <t>Victoria ;  &gt;&gt;&gt;&gt; Available last week and looked for more work last year ;  &gt; Males ;</t>
  </si>
  <si>
    <t>Victoria ;  &gt;&gt;&gt;&gt; Available last week and looked for more work last year ;  &gt; Females ;</t>
  </si>
  <si>
    <t>Victoria ;  &gt;&gt;&gt;&gt; Available last week and did not look for more work last year ;  Persons ;</t>
  </si>
  <si>
    <t>Victoria ;  &gt;&gt;&gt;&gt; Available last week and did not look for more work last year ;  &gt; Males ;</t>
  </si>
  <si>
    <t>Victoria ;  &gt;&gt;&gt;&gt; Available last week and did not look for more work last year ;  &gt; Females ;</t>
  </si>
  <si>
    <t>Victoria ;  &gt;&gt;&gt; Available for more hours within four weeks (but not last week) ;  Persons ;</t>
  </si>
  <si>
    <t>Victoria ;  &gt;&gt;&gt; Available for more hours within four weeks (but not last week) ;  &gt; Males ;</t>
  </si>
  <si>
    <t>Victoria ;  &gt;&gt;&gt; Available for more hours within four weeks (but not last week) ;  &gt; Females ;</t>
  </si>
  <si>
    <t>Victoria ;  &gt;&gt;&gt;&gt; Available in 1?4 weeks and looked for more work last year ;  Persons ;</t>
  </si>
  <si>
    <t>Victoria ;  &gt;&gt;&gt;&gt; Available in 1?4 weeks and looked for more work last year ;  &gt; Males ;</t>
  </si>
  <si>
    <t>Victoria ;  &gt;&gt;&gt;&gt; Available in 1?4 weeks and looked for more work last year ;  &gt; Females ;</t>
  </si>
  <si>
    <t>Victoria ;  &gt;&gt;&gt;&gt; Available in 1?4 weeks and did not look for more work last year ;  Persons ;</t>
  </si>
  <si>
    <t>Victoria ;  &gt;&gt;&gt;&gt; Available in 1?4 weeks and did not look for more work last year ;  &gt; Males ;</t>
  </si>
  <si>
    <t>Victoria ;  &gt;&gt;&gt;&gt; Available in 1?4 weeks and did not look for more work last year ;  &gt; Females ;</t>
  </si>
  <si>
    <t>Victoria ;  &gt; Not available for more hours within four weeks ;  Persons ;</t>
  </si>
  <si>
    <t>Victoria ;  &gt; Not available for more hours within four weeks ;  &gt; Males ;</t>
  </si>
  <si>
    <t>Victoria ;  &gt; Not available for more hours within four weeks ;  &gt; Females ;</t>
  </si>
  <si>
    <t>Victoria ;  &gt;&gt; Not available within four weeks and looked for more work last year ;  Persons ;</t>
  </si>
  <si>
    <t>Victoria ;  &gt;&gt; Not available within four weeks and looked for more work last year ;  &gt; Males ;</t>
  </si>
  <si>
    <t>Victoria ;  &gt;&gt; Not available within four weeks and looked for more work last year ;  &gt; Females ;</t>
  </si>
  <si>
    <t>Victoria ;  &gt;&gt; Not available within four weeks and did not look for more work last year ;  Persons ;</t>
  </si>
  <si>
    <t>Victoria ;  &gt;&gt; Not available within four weeks and did not look for more work last year ;  &gt; Males ;</t>
  </si>
  <si>
    <t>Victoria ;  &gt;&gt; Not available within four weeks and did not look for more work last year ;  &gt; Females ;</t>
  </si>
  <si>
    <t>Queensland ;  Part-time workers who prefer more hours ;  Persons ;</t>
  </si>
  <si>
    <t>Queensland ;  Part-time workers who prefer more hours ;  &gt; Males ;</t>
  </si>
  <si>
    <t>Queensland ;  Part-time workers who prefer more hours ;  &gt; Females ;</t>
  </si>
  <si>
    <t>Queensland ;  &gt; Available for more hours within four weeks ;  Persons ;</t>
  </si>
  <si>
    <t>Queensland ;  &gt; Available for more hours within four weeks ;  &gt; Males ;</t>
  </si>
  <si>
    <t>Queensland ;  &gt; Available for more hours within four weeks ;  &gt; Females ;</t>
  </si>
  <si>
    <t>Queensland ;  &gt;&gt; Available within four weeks and looked for more work last year ;  Persons ;</t>
  </si>
  <si>
    <t>Queensland ;  &gt;&gt; Available within four weeks and looked for more work last year ;  &gt; Males ;</t>
  </si>
  <si>
    <t>Queensland ;  &gt;&gt; Available within four weeks and looked for more work last year ;  &gt; Females ;</t>
  </si>
  <si>
    <t>Queensland ;  &gt;&gt; Available within four weeks and did not look for more work last year ;  Persons ;</t>
  </si>
  <si>
    <t>Queensland ;  &gt;&gt; Available within four weeks and did not look for more work last year ;  &gt; Males ;</t>
  </si>
  <si>
    <t>Queensland ;  &gt;&gt; Available within four weeks and did not look for more work last year ;  &gt; Females ;</t>
  </si>
  <si>
    <t>Queensland ;  &gt;&gt;&gt; Available for more hours last week ;  Persons ;</t>
  </si>
  <si>
    <t>Queensland ;  &gt;&gt;&gt; Available for more hours last week ;  &gt; Males ;</t>
  </si>
  <si>
    <t>Queensland ;  &gt;&gt;&gt; Available for more hours last week ;  &gt; Females ;</t>
  </si>
  <si>
    <t>Queensland ;  &gt;&gt;&gt;&gt; Available last week and looked for more work last year ;  Persons ;</t>
  </si>
  <si>
    <t>Queensland ;  &gt;&gt;&gt;&gt; Available last week and looked for more work last year ;  &gt; Males ;</t>
  </si>
  <si>
    <t>Queensland ;  &gt;&gt;&gt;&gt; Available last week and looked for more work last year ;  &gt; Females ;</t>
  </si>
  <si>
    <t>Queensland ;  &gt;&gt;&gt;&gt; Available last week and did not look for more work last year ;  Persons ;</t>
  </si>
  <si>
    <t>Queensland ;  &gt;&gt;&gt;&gt; Available last week and did not look for more work last year ;  &gt; Males ;</t>
  </si>
  <si>
    <t>Queensland ;  &gt;&gt;&gt;&gt; Available last week and did not look for more work last year ;  &gt; Females ;</t>
  </si>
  <si>
    <t>Queensland ;  &gt;&gt;&gt; Available for more hours within four weeks (but not last week) ;  Persons ;</t>
  </si>
  <si>
    <t>Queensland ;  &gt;&gt;&gt; Available for more hours within four weeks (but not last week) ;  &gt; Males ;</t>
  </si>
  <si>
    <t>Queensland ;  &gt;&gt;&gt; Available for more hours within four weeks (but not last week) ;  &gt; Females ;</t>
  </si>
  <si>
    <t>Queensland ;  &gt;&gt;&gt;&gt; Available in 1?4 weeks and looked for more work last year ;  Persons ;</t>
  </si>
  <si>
    <t>Queensland ;  &gt;&gt;&gt;&gt; Available in 1?4 weeks and looked for more work last year ;  &gt; Males ;</t>
  </si>
  <si>
    <t>Queensland ;  &gt;&gt;&gt;&gt; Available in 1?4 weeks and looked for more work last year ;  &gt; Females ;</t>
  </si>
  <si>
    <t>Queensland ;  &gt;&gt;&gt;&gt; Available in 1?4 weeks and did not look for more work last year ;  Persons ;</t>
  </si>
  <si>
    <t>Queensland ;  &gt;&gt;&gt;&gt; Available in 1?4 weeks and did not look for more work last year ;  &gt; Males ;</t>
  </si>
  <si>
    <t>Queensland ;  &gt;&gt;&gt;&gt; Available in 1?4 weeks and did not look for more work last year ;  &gt; Females ;</t>
  </si>
  <si>
    <t>Queensland ;  &gt; Not available for more hours within four weeks ;  Persons ;</t>
  </si>
  <si>
    <t>Queensland ;  &gt; Not available for more hours within four weeks ;  &gt; Males ;</t>
  </si>
  <si>
    <t>Queensland ;  &gt; Not available for more hours within four weeks ;  &gt; Females ;</t>
  </si>
  <si>
    <t>Queensland ;  &gt;&gt; Not available within four weeks and looked for more work last year ;  Persons ;</t>
  </si>
  <si>
    <t>Queensland ;  &gt;&gt; Not available within four weeks and looked for more work last year ;  &gt; Males ;</t>
  </si>
  <si>
    <t>Queensland ;  &gt;&gt; Not available within four weeks and looked for more work last year ;  &gt; Females ;</t>
  </si>
  <si>
    <t>Queensland ;  &gt;&gt; Not available within four weeks and did not look for more work last year ;  Persons ;</t>
  </si>
  <si>
    <t>Queensland ;  &gt;&gt; Not available within four weeks and did not look for more work last year ;  &gt; Males ;</t>
  </si>
  <si>
    <t>Queensland ;  &gt;&gt; Not available within four weeks and did not look for more work last year ;  &gt; Females ;</t>
  </si>
  <si>
    <t>South Australia ;  Part-time workers who prefer more hours ;  Persons ;</t>
  </si>
  <si>
    <t>South Australia ;  Part-time workers who prefer more hours ;  &gt; Males ;</t>
  </si>
  <si>
    <t>South Australia ;  Part-time workers who prefer more hours ;  &gt; Females ;</t>
  </si>
  <si>
    <t>South Australia ;  &gt; Available for more hours within four weeks ;  Persons ;</t>
  </si>
  <si>
    <t>South Australia ;  &gt; Available for more hours within four weeks ;  &gt; Males ;</t>
  </si>
  <si>
    <t>South Australia ;  &gt; Available for more hours within four weeks ;  &gt; Females ;</t>
  </si>
  <si>
    <t>South Australia ;  &gt;&gt; Available within four weeks and looked for more work last year ;  Persons ;</t>
  </si>
  <si>
    <t>South Australia ;  &gt;&gt; Available within four weeks and looked for more work last year ;  &gt; Males ;</t>
  </si>
  <si>
    <t>South Australia ;  &gt;&gt; Available within four weeks and looked for more work last year ;  &gt; Females ;</t>
  </si>
  <si>
    <t>South Australia ;  &gt;&gt; Available within four weeks and did not look for more work last year ;  Persons ;</t>
  </si>
  <si>
    <t>South Australia ;  &gt;&gt; Available within four weeks and did not look for more work last year ;  &gt; Males ;</t>
  </si>
  <si>
    <t>South Australia ;  &gt;&gt; Available within four weeks and did not look for more work last year ;  &gt; Females ;</t>
  </si>
  <si>
    <t>South Australia ;  &gt;&gt;&gt; Available for more hours last week ;  Persons ;</t>
  </si>
  <si>
    <t>South Australia ;  &gt;&gt;&gt; Available for more hours last week ;  &gt; Males ;</t>
  </si>
  <si>
    <t>South Australia ;  &gt;&gt;&gt; Available for more hours last week ;  &gt; Females ;</t>
  </si>
  <si>
    <t>South Australia ;  &gt;&gt;&gt;&gt; Available last week and looked for more work last year ;  Persons ;</t>
  </si>
  <si>
    <t>South Australia ;  &gt;&gt;&gt;&gt; Available last week and looked for more work last year ;  &gt; Males ;</t>
  </si>
  <si>
    <t>South Australia ;  &gt;&gt;&gt;&gt; Available last week and looked for more work last year ;  &gt; Females ;</t>
  </si>
  <si>
    <t>South Australia ;  &gt;&gt;&gt;&gt; Available last week and did not look for more work last year ;  Persons ;</t>
  </si>
  <si>
    <t>South Australia ;  &gt;&gt;&gt;&gt; Available last week and did not look for more work last year ;  &gt; Males ;</t>
  </si>
  <si>
    <t>South Australia ;  &gt;&gt;&gt;&gt; Available last week and did not look for more work last year ;  &gt; Females ;</t>
  </si>
  <si>
    <t>South Australia ;  &gt;&gt;&gt; Available for more hours within four weeks (but not last week) ;  Persons ;</t>
  </si>
  <si>
    <t>South Australia ;  &gt;&gt;&gt; Available for more hours within four weeks (but not last week) ;  &gt; Males ;</t>
  </si>
  <si>
    <t>South Australia ;  &gt;&gt;&gt; Available for more hours within four weeks (but not last week) ;  &gt; Females ;</t>
  </si>
  <si>
    <t>South Australia ;  &gt;&gt;&gt;&gt; Available in 1?4 weeks and looked for more work last year ;  Persons ;</t>
  </si>
  <si>
    <t>South Australia ;  &gt;&gt;&gt;&gt; Available in 1?4 weeks and looked for more work last year ;  &gt; Males ;</t>
  </si>
  <si>
    <t>South Australia ;  &gt;&gt;&gt;&gt; Available in 1?4 weeks and looked for more work last year ;  &gt; Females ;</t>
  </si>
  <si>
    <t>South Australia ;  &gt;&gt;&gt;&gt; Available in 1?4 weeks and did not look for more work last year ;  Persons ;</t>
  </si>
  <si>
    <t>South Australia ;  &gt;&gt;&gt;&gt; Available in 1?4 weeks and did not look for more work last year ;  &gt; Males ;</t>
  </si>
  <si>
    <t>South Australia ;  &gt;&gt;&gt;&gt; Available in 1?4 weeks and did not look for more work last year ;  &gt; Females ;</t>
  </si>
  <si>
    <t>South Australia ;  &gt; Not available for more hours within four weeks ;  Persons ;</t>
  </si>
  <si>
    <t>South Australia ;  &gt; Not available for more hours within four weeks ;  &gt; Males ;</t>
  </si>
  <si>
    <t>South Australia ;  &gt; Not available for more hours within four weeks ;  &gt; Females ;</t>
  </si>
  <si>
    <t>South Australia ;  &gt;&gt; Not available within four weeks and looked for more work last year ;  Persons ;</t>
  </si>
  <si>
    <t>South Australia ;  &gt;&gt; Not available within four weeks and looked for more work last year ;  &gt; Males ;</t>
  </si>
  <si>
    <t>South Australia ;  &gt;&gt; Not available within four weeks and looked for more work last year ;  &gt; Females ;</t>
  </si>
  <si>
    <t>South Australia ;  &gt;&gt; Not available within four weeks and did not look for more work last year ;  Persons ;</t>
  </si>
  <si>
    <t>South Australia ;  &gt;&gt; Not available within four weeks and did not look for more work last year ;  &gt; Males ;</t>
  </si>
  <si>
    <t>South Australia ;  &gt;&gt; Not available within four weeks and did not look for more work last year ;  &gt; Females ;</t>
  </si>
  <si>
    <t>Western Australia ;  Part-time workers who prefer more hours ;  Persons ;</t>
  </si>
  <si>
    <t>Western Australia ;  Part-time workers who prefer more hours ;  &gt; Males ;</t>
  </si>
  <si>
    <t>Western Australia ;  Part-time workers who prefer more hours ;  &gt; Females ;</t>
  </si>
  <si>
    <t>Western Australia ;  &gt; Available for more hours within four weeks ;  Persons ;</t>
  </si>
  <si>
    <t>Western Australia ;  &gt; Available for more hours within four weeks ;  &gt; Males ;</t>
  </si>
  <si>
    <t>Western Australia ;  &gt; Available for more hours within four weeks ;  &gt; Females ;</t>
  </si>
  <si>
    <t>Western Australia ;  &gt;&gt; Available within four weeks and looked for more work last year ;  Persons ;</t>
  </si>
  <si>
    <t>Western Australia ;  &gt;&gt; Available within four weeks and looked for more work last year ;  &gt; Males ;</t>
  </si>
  <si>
    <t>Western Australia ;  &gt;&gt; Available within four weeks and looked for more work last year ;  &gt; Females ;</t>
  </si>
  <si>
    <t>Western Australia ;  &gt;&gt; Available within four weeks and did not look for more work last year ;  Persons ;</t>
  </si>
  <si>
    <t>Western Australia ;  &gt;&gt; Available within four weeks and did not look for more work last year ;  &gt; Males ;</t>
  </si>
  <si>
    <t>Western Australia ;  &gt;&gt; Available within four weeks and did not look for more work last year ;  &gt; Females ;</t>
  </si>
  <si>
    <t>Western Australia ;  &gt;&gt;&gt; Available for more hours last week ;  Persons ;</t>
  </si>
  <si>
    <t>Western Australia ;  &gt;&gt;&gt; Available for more hours last week ;  &gt; Males ;</t>
  </si>
  <si>
    <t>Western Australia ;  &gt;&gt;&gt; Available for more hours last week ;  &gt; Females ;</t>
  </si>
  <si>
    <t>Western Australia ;  &gt;&gt;&gt;&gt; Available last week and looked for more work last year ;  Persons ;</t>
  </si>
  <si>
    <t>Western Australia ;  &gt;&gt;&gt;&gt; Available last week and looked for more work last year ;  &gt; Males ;</t>
  </si>
  <si>
    <t>Western Australia ;  &gt;&gt;&gt;&gt; Available last week and looked for more work last year ;  &gt; Females ;</t>
  </si>
  <si>
    <t>Western Australia ;  &gt;&gt;&gt;&gt; Available last week and did not look for more work last year ;  Persons ;</t>
  </si>
  <si>
    <t>Western Australia ;  &gt;&gt;&gt;&gt; Available last week and did not look for more work last year ;  &gt; Males ;</t>
  </si>
  <si>
    <t>Western Australia ;  &gt;&gt;&gt;&gt; Available last week and did not look for more work last year ;  &gt; Females ;</t>
  </si>
  <si>
    <t>Western Australia ;  &gt;&gt;&gt; Available for more hours within four weeks (but not last week) ;  Persons ;</t>
  </si>
  <si>
    <t>Western Australia ;  &gt;&gt;&gt; Available for more hours within four weeks (but not last week) ;  &gt; Males ;</t>
  </si>
  <si>
    <t>Western Australia ;  &gt;&gt;&gt; Available for more hours within four weeks (but not last week) ;  &gt; Females ;</t>
  </si>
  <si>
    <t>Western Australia ;  &gt;&gt;&gt;&gt; Available in 1?4 weeks and looked for more work last year ;  Persons ;</t>
  </si>
  <si>
    <t>Western Australia ;  &gt;&gt;&gt;&gt; Available in 1?4 weeks and looked for more work last year ;  &gt; Males ;</t>
  </si>
  <si>
    <t>Western Australia ;  &gt;&gt;&gt;&gt; Available in 1?4 weeks and looked for more work last year ;  &gt; Females ;</t>
  </si>
  <si>
    <t>Western Australia ;  &gt;&gt;&gt;&gt; Available in 1?4 weeks and did not look for more work last year ;  Persons ;</t>
  </si>
  <si>
    <t>Western Australia ;  &gt;&gt;&gt;&gt; Available in 1?4 weeks and did not look for more work last year ;  &gt; Males ;</t>
  </si>
  <si>
    <t>Western Australia ;  &gt;&gt;&gt;&gt; Available in 1?4 weeks and did not look for more work last year ;  &gt; Females ;</t>
  </si>
  <si>
    <t>Western Australia ;  &gt; Not available for more hours within four weeks ;  Persons ;</t>
  </si>
  <si>
    <t>Western Australia ;  &gt; Not available for more hours within four weeks ;  &gt; Males ;</t>
  </si>
  <si>
    <t>Western Australia ;  &gt; Not available for more hours within four weeks ;  &gt; Females ;</t>
  </si>
  <si>
    <t>Western Australia ;  &gt;&gt; Not available within four weeks and looked for more work last year ;  Persons ;</t>
  </si>
  <si>
    <t>Western Australia ;  &gt;&gt; Not available within four weeks and looked for more work last year ;  &gt; Males ;</t>
  </si>
  <si>
    <t>Western Australia ;  &gt;&gt; Not available within four weeks and looked for more work last year ;  &gt; Females ;</t>
  </si>
  <si>
    <t>Western Australia ;  &gt;&gt; Not available within four weeks and did not look for more work last year ;  Persons ;</t>
  </si>
  <si>
    <t>Western Australia ;  &gt;&gt; Not available within four weeks and did not look for more work last year ;  &gt; Males ;</t>
  </si>
  <si>
    <t>Western Australia ;  &gt;&gt; Not available within four weeks and did not look for more work last year ;  &gt; Females ;</t>
  </si>
  <si>
    <t>Tasmania ;  Part-time workers who prefer more hours ;  Persons ;</t>
  </si>
  <si>
    <t>Tasmania ;  Part-time workers who prefer more hours ;  &gt; Males ;</t>
  </si>
  <si>
    <t>Tasmania ;  Part-time workers who prefer more hours ;  &gt; Females ;</t>
  </si>
  <si>
    <t>Tasmania ;  &gt; Available for more hours within four weeks ;  Persons ;</t>
  </si>
  <si>
    <t>Tasmania ;  &gt; Available for more hours within four weeks ;  &gt; Males ;</t>
  </si>
  <si>
    <t>Tasmania ;  &gt; Available for more hours within four weeks ;  &gt; Females ;</t>
  </si>
  <si>
    <t>Tasmania ;  &gt;&gt; Available within four weeks and looked for more work last year ;  Persons ;</t>
  </si>
  <si>
    <t>Tasmania ;  &gt;&gt; Available within four weeks and looked for more work last year ;  &gt; Males ;</t>
  </si>
  <si>
    <t>Tasmania ;  &gt;&gt; Available within four weeks and looked for more work last year ;  &gt; Females ;</t>
  </si>
  <si>
    <t>Tasmania ;  &gt;&gt; Available within four weeks and did not look for more work last year ;  Persons ;</t>
  </si>
  <si>
    <t>Tasmania ;  &gt;&gt; Available within four weeks and did not look for more work last year ;  &gt; Males ;</t>
  </si>
  <si>
    <t>Tasmania ;  &gt;&gt; Available within four weeks and did not look for more work last year ;  &gt; Females ;</t>
  </si>
  <si>
    <t>Tasmania ;  &gt;&gt;&gt; Available for more hours last week ;  Persons ;</t>
  </si>
  <si>
    <t>Tasmania ;  &gt;&gt;&gt; Available for more hours last week ;  &gt; Males ;</t>
  </si>
  <si>
    <t>Tasmania ;  &gt;&gt;&gt; Available for more hours last week ;  &gt; Females ;</t>
  </si>
  <si>
    <t>Tasmania ;  &gt;&gt;&gt;&gt; Available last week and looked for more work last year ;  Persons ;</t>
  </si>
  <si>
    <t>Tasmania ;  &gt;&gt;&gt;&gt; Available last week and looked for more work last year ;  &gt; Males ;</t>
  </si>
  <si>
    <t>Tasmania ;  &gt;&gt;&gt;&gt; Available last week and looked for more work last year ;  &gt; Females ;</t>
  </si>
  <si>
    <t>Tasmania ;  &gt;&gt;&gt;&gt; Available last week and did not look for more work last year ;  Persons ;</t>
  </si>
  <si>
    <t>Tasmania ;  &gt;&gt;&gt;&gt; Available last week and did not look for more work last year ;  &gt; Males ;</t>
  </si>
  <si>
    <t>Tasmania ;  &gt;&gt;&gt;&gt; Available last week and did not look for more work last year ;  &gt; Females ;</t>
  </si>
  <si>
    <t>Tasmania ;  &gt;&gt;&gt; Available for more hours within four weeks (but not last week) ;  Persons ;</t>
  </si>
  <si>
    <t>Tasmania ;  &gt;&gt;&gt; Available for more hours within four weeks (but not last week) ;  &gt; Males ;</t>
  </si>
  <si>
    <t>Tasmania ;  &gt;&gt;&gt; Available for more hours within four weeks (but not last week) ;  &gt; Females ;</t>
  </si>
  <si>
    <t>Tasmania ;  &gt;&gt;&gt;&gt; Available in 1?4 weeks and looked for more work last year ;  Persons ;</t>
  </si>
  <si>
    <t>Tasmania ;  &gt;&gt;&gt;&gt; Available in 1?4 weeks and looked for more work last year ;  &gt; Males ;</t>
  </si>
  <si>
    <t>Tasmania ;  &gt;&gt;&gt;&gt; Available in 1?4 weeks and looked for more work last year ;  &gt; Females ;</t>
  </si>
  <si>
    <t>Tasmania ;  &gt;&gt;&gt;&gt; Available in 1?4 weeks and did not look for more work last year ;  Persons ;</t>
  </si>
  <si>
    <t>Tasmania ;  &gt;&gt;&gt;&gt; Available in 1?4 weeks and did not look for more work last year ;  &gt; Males ;</t>
  </si>
  <si>
    <t>Tasmania ;  &gt;&gt;&gt;&gt; Available in 1?4 weeks and did not look for more work last year ;  &gt; Females ;</t>
  </si>
  <si>
    <t>Tasmania ;  &gt; Not available for more hours within four weeks ;  Persons ;</t>
  </si>
  <si>
    <t>Tasmania ;  &gt; Not available for more hours within four weeks ;  &gt; Males ;</t>
  </si>
  <si>
    <t>Tasmania ;  &gt; Not available for more hours within four weeks ;  &gt; Females ;</t>
  </si>
  <si>
    <t>Tasmania ;  &gt;&gt; Not available within four weeks and looked for more work last year ;  Persons ;</t>
  </si>
  <si>
    <t>Tasmania ;  &gt;&gt; Not available within four weeks and looked for more work last year ;  &gt; Males ;</t>
  </si>
  <si>
    <t>Tasmania ;  &gt;&gt; Not available within four weeks and looked for more work last year ;  &gt; Females ;</t>
  </si>
  <si>
    <t>Tasmania ;  &gt;&gt; Not available within four weeks and did not look for more work last year ;  Persons ;</t>
  </si>
  <si>
    <t>Tasmania ;  &gt;&gt; Not available within four weeks and did not look for more work last year ;  &gt; Males ;</t>
  </si>
  <si>
    <t>Tasmania ;  &gt;&gt; Not available within four weeks and did not look for more work last year ;  &gt; Females ;</t>
  </si>
  <si>
    <t>Northern Territory ;  Part-time workers who prefer more hours ;  Persons ;</t>
  </si>
  <si>
    <t>Northern Territory ;  Part-time workers who prefer more hours ;  &gt; Males ;</t>
  </si>
  <si>
    <t>Northern Territory ;  Part-time workers who prefer more hours ;  &gt; Females ;</t>
  </si>
  <si>
    <t>Northern Territory ;  &gt; Available for more hours within four weeks ;  Persons ;</t>
  </si>
  <si>
    <t>Northern Territory ;  &gt; Available for more hours within four weeks ;  &gt; Males ;</t>
  </si>
  <si>
    <t>Northern Territory ;  &gt; Available for more hours within four weeks ;  &gt; Females ;</t>
  </si>
  <si>
    <t>Northern Territory ;  &gt;&gt; Available within four weeks and looked for more work last year ;  Persons ;</t>
  </si>
  <si>
    <t>Northern Territory ;  &gt;&gt; Available within four weeks and looked for more work last year ;  &gt; Males ;</t>
  </si>
  <si>
    <t>Northern Territory ;  &gt;&gt; Available within four weeks and looked for more work last year ;  &gt; Females ;</t>
  </si>
  <si>
    <t>Northern Territory ;  &gt;&gt; Available within four weeks and did not look for more work last year ;  Persons ;</t>
  </si>
  <si>
    <t>Northern Territory ;  &gt;&gt; Available within four weeks and did not look for more work last year ;  &gt; Males ;</t>
  </si>
  <si>
    <t>Northern Territory ;  &gt;&gt; Available within four weeks and did not look for more work last year ;  &gt; Females ;</t>
  </si>
  <si>
    <t>Northern Territory ;  &gt;&gt;&gt; Available for more hours last week ;  Persons ;</t>
  </si>
  <si>
    <t>Northern Territory ;  &gt;&gt;&gt; Available for more hours last week ;  &gt; Males ;</t>
  </si>
  <si>
    <t>Northern Territory ;  &gt;&gt;&gt; Available for more hours last week ;  &gt; Females ;</t>
  </si>
  <si>
    <t>Northern Territory ;  &gt;&gt;&gt;&gt; Available last week and looked for more work last year ;  Persons ;</t>
  </si>
  <si>
    <t>Northern Territory ;  &gt;&gt;&gt;&gt; Available last week and looked for more work last year ;  &gt; Males ;</t>
  </si>
  <si>
    <t>Northern Territory ;  &gt;&gt;&gt;&gt; Available last week and looked for more work last year ;  &gt; Females ;</t>
  </si>
  <si>
    <t>Northern Territory ;  &gt;&gt;&gt;&gt; Available last week and did not look for more work last year ;  Persons ;</t>
  </si>
  <si>
    <t>Northern Territory ;  &gt;&gt;&gt;&gt; Available last week and did not look for more work last year ;  &gt; Males ;</t>
  </si>
  <si>
    <t>Northern Territory ;  &gt;&gt;&gt;&gt; Available last week and did not look for more work last year ;  &gt; Females ;</t>
  </si>
  <si>
    <t>Northern Territory ;  &gt;&gt;&gt; Available for more hours within four weeks (but not last week) ;  Persons ;</t>
  </si>
  <si>
    <t>Northern Territory ;  &gt;&gt;&gt; Available for more hours within four weeks (but not last week) ;  &gt; Males ;</t>
  </si>
  <si>
    <t>Northern Territory ;  &gt;&gt;&gt; Available for more hours within four weeks (but not last week) ;  &gt; Females ;</t>
  </si>
  <si>
    <t>Northern Territory ;  &gt;&gt;&gt;&gt; Available in 1?4 weeks and looked for more work last year ;  Persons ;</t>
  </si>
  <si>
    <t>Northern Territory ;  &gt;&gt;&gt;&gt; Available in 1?4 weeks and looked for more work last year ;  &gt; Males ;</t>
  </si>
  <si>
    <t>Northern Territory ;  &gt;&gt;&gt;&gt; Available in 1?4 weeks and looked for more work last year ;  &gt; Females ;</t>
  </si>
  <si>
    <t>Northern Territory ;  &gt;&gt;&gt;&gt; Available in 1?4 weeks and did not look for more work last year ;  Persons ;</t>
  </si>
  <si>
    <t>Northern Territory ;  &gt;&gt;&gt;&gt; Available in 1?4 weeks and did not look for more work last year ;  &gt; Males ;</t>
  </si>
  <si>
    <t>Northern Territory ;  &gt;&gt;&gt;&gt; Available in 1?4 weeks and did not look for more work last year ;  &gt; Females ;</t>
  </si>
  <si>
    <t>Northern Territory ;  &gt; Not available for more hours within four weeks ;  Persons ;</t>
  </si>
  <si>
    <t>Northern Territory ;  &gt; Not available for more hours within four weeks ;  &gt; Males ;</t>
  </si>
  <si>
    <t>A125203106R</t>
  </si>
  <si>
    <t>A125200298R</t>
  </si>
  <si>
    <t>A125197494F</t>
  </si>
  <si>
    <t>A125203110F</t>
  </si>
  <si>
    <t>A125200302V</t>
  </si>
  <si>
    <t>A125197474W</t>
  </si>
  <si>
    <t>A125203090J</t>
  </si>
  <si>
    <t>A125200282W</t>
  </si>
  <si>
    <t>A125197514C</t>
  </si>
  <si>
    <t>A125203130R</t>
  </si>
  <si>
    <t>A125200322C</t>
  </si>
  <si>
    <t>A125197498R</t>
  </si>
  <si>
    <t>A125203114R</t>
  </si>
  <si>
    <t>A125200306C</t>
  </si>
  <si>
    <t>A125197518L</t>
  </si>
  <si>
    <t>A125203134X</t>
  </si>
  <si>
    <t>A125200326L</t>
  </si>
  <si>
    <t>A125197478F</t>
  </si>
  <si>
    <t>A125203094T</t>
  </si>
  <si>
    <t>A125200286F</t>
  </si>
  <si>
    <t>A125197470L</t>
  </si>
  <si>
    <t>A125203086T</t>
  </si>
  <si>
    <t>A125200278F</t>
  </si>
  <si>
    <t>A125197294L</t>
  </si>
  <si>
    <t>A125202910K</t>
  </si>
  <si>
    <t>A125200102A</t>
  </si>
  <si>
    <t>A125197274C</t>
  </si>
  <si>
    <t>A125202890L</t>
  </si>
  <si>
    <t>A125200082C</t>
  </si>
  <si>
    <t>A125197298W</t>
  </si>
  <si>
    <t>A125202914V</t>
  </si>
  <si>
    <t>A125200106K</t>
  </si>
  <si>
    <t>A125197302A</t>
  </si>
  <si>
    <t>A125202918C</t>
  </si>
  <si>
    <t>A125200110A</t>
  </si>
  <si>
    <t>A125197278L</t>
  </si>
  <si>
    <t>A125202894W</t>
  </si>
  <si>
    <t>A125200086L</t>
  </si>
  <si>
    <t>A125197282C</t>
  </si>
  <si>
    <t>A125202898F</t>
  </si>
  <si>
    <t>A125200090C</t>
  </si>
  <si>
    <t>A125197286L</t>
  </si>
  <si>
    <t>A125202902K</t>
  </si>
  <si>
    <t>A125200094L</t>
  </si>
  <si>
    <t>A125197266C</t>
  </si>
  <si>
    <t>A125202882L</t>
  </si>
  <si>
    <t>A125200074C</t>
  </si>
  <si>
    <t>A125197306K</t>
  </si>
  <si>
    <t>A125202922V</t>
  </si>
  <si>
    <t>A125200114K</t>
  </si>
  <si>
    <t>A125197290C</t>
  </si>
  <si>
    <t>A125202906V</t>
  </si>
  <si>
    <t>A125200098W</t>
  </si>
  <si>
    <t>A125197310A</t>
  </si>
  <si>
    <t>A125202926C</t>
  </si>
  <si>
    <t>A125200118V</t>
  </si>
  <si>
    <t>A125197270V</t>
  </si>
  <si>
    <t>A125202886W</t>
  </si>
  <si>
    <t>A125200078L</t>
  </si>
  <si>
    <t>A125197262V</t>
  </si>
  <si>
    <t>A125202878W</t>
  </si>
  <si>
    <t>A125200070V</t>
  </si>
  <si>
    <t>A125197554W</t>
  </si>
  <si>
    <t>A125203170J</t>
  </si>
  <si>
    <t>A125200362W</t>
  </si>
  <si>
    <t>A125197534L</t>
  </si>
  <si>
    <t>A125203150X</t>
  </si>
  <si>
    <t>A125200342L</t>
  </si>
  <si>
    <t>A125197558F</t>
  </si>
  <si>
    <t>A125203174T</t>
  </si>
  <si>
    <t>A125200366F</t>
  </si>
  <si>
    <t>A125197562W</t>
  </si>
  <si>
    <t>A125203178A</t>
  </si>
  <si>
    <t>A125200370W</t>
  </si>
  <si>
    <t>A125197538W</t>
  </si>
  <si>
    <t>A125203154J</t>
  </si>
  <si>
    <t>A125200346W</t>
  </si>
  <si>
    <t>A125197542L</t>
  </si>
  <si>
    <t>A125203158T</t>
  </si>
  <si>
    <t>A125200350L</t>
  </si>
  <si>
    <t>A125197546W</t>
  </si>
  <si>
    <t>A125203162J</t>
  </si>
  <si>
    <t>A125200354W</t>
  </si>
  <si>
    <t>A125197526L</t>
  </si>
  <si>
    <t>A125203142X</t>
  </si>
  <si>
    <t>A125200334L</t>
  </si>
  <si>
    <t>A125197566F</t>
  </si>
  <si>
    <t>A125203182T</t>
  </si>
  <si>
    <t>A125200374F</t>
  </si>
  <si>
    <t>A125197550L</t>
  </si>
  <si>
    <t>A125203166T</t>
  </si>
  <si>
    <t>A125200358F</t>
  </si>
  <si>
    <t>A125197570W</t>
  </si>
  <si>
    <t>A125203186A</t>
  </si>
  <si>
    <t>A125200378R</t>
  </si>
  <si>
    <t>A125197530C</t>
  </si>
  <si>
    <t>A125203146J</t>
  </si>
  <si>
    <t>A125200338W</t>
  </si>
  <si>
    <t>A125197522C</t>
  </si>
  <si>
    <t>A125203138J</t>
  </si>
  <si>
    <t>A125200330C</t>
  </si>
  <si>
    <t>A125197606L</t>
  </si>
  <si>
    <t>A125203222X</t>
  </si>
  <si>
    <t>A125200414L</t>
  </si>
  <si>
    <t>A125197586R</t>
  </si>
  <si>
    <t>A125203202R</t>
  </si>
  <si>
    <t>A125200394R</t>
  </si>
  <si>
    <t>A125197610C</t>
  </si>
  <si>
    <t>A125203226J</t>
  </si>
  <si>
    <t>A125200418W</t>
  </si>
  <si>
    <t>A125197614L</t>
  </si>
  <si>
    <t>A125203230X</t>
  </si>
  <si>
    <t>A125200422L</t>
  </si>
  <si>
    <t>A125197590F</t>
  </si>
  <si>
    <t>A125203206X</t>
  </si>
  <si>
    <t>A125200398X</t>
  </si>
  <si>
    <t>A125197594R</t>
  </si>
  <si>
    <t>A125203210R</t>
  </si>
  <si>
    <t>A125200402C</t>
  </si>
  <si>
    <t>A125197598X</t>
  </si>
  <si>
    <t>A125203214X</t>
  </si>
  <si>
    <t>A125200406L</t>
  </si>
  <si>
    <t>A125197578R</t>
  </si>
  <si>
    <t>A125203194A</t>
  </si>
  <si>
    <t>A125200386R</t>
  </si>
  <si>
    <t>A125197618W</t>
  </si>
  <si>
    <t>A125203234J</t>
  </si>
  <si>
    <t>A125200426W</t>
  </si>
  <si>
    <t>A125197602C</t>
  </si>
  <si>
    <t>A125203218J</t>
  </si>
  <si>
    <t>A125200410C</t>
  </si>
  <si>
    <t>A125197622L</t>
  </si>
  <si>
    <t>A125203238T</t>
  </si>
  <si>
    <t>A125200430L</t>
  </si>
  <si>
    <t>A125197582F</t>
  </si>
  <si>
    <t>A125203198K</t>
  </si>
  <si>
    <t>A125200390F</t>
  </si>
  <si>
    <t>A125197574F</t>
  </si>
  <si>
    <t>A125203190T</t>
  </si>
  <si>
    <t>A125200382F</t>
  </si>
  <si>
    <t>A125197346C</t>
  </si>
  <si>
    <t>A125202962L</t>
  </si>
  <si>
    <t>A125200154C</t>
  </si>
  <si>
    <t>A125197326V</t>
  </si>
  <si>
    <t>A125202942C</t>
  </si>
  <si>
    <t>A125200134V</t>
  </si>
  <si>
    <t>A125197350V</t>
  </si>
  <si>
    <t>A125202966W</t>
  </si>
  <si>
    <t>A125200158L</t>
  </si>
  <si>
    <t>A125197354C</t>
  </si>
  <si>
    <t>A125202970L</t>
  </si>
  <si>
    <t>A125200162C</t>
  </si>
  <si>
    <t>A125197330K</t>
  </si>
  <si>
    <t>A125202946L</t>
  </si>
  <si>
    <t>A125200138C</t>
  </si>
  <si>
    <t>A125197334V</t>
  </si>
  <si>
    <t>A125202950C</t>
  </si>
  <si>
    <t>A125200142V</t>
  </si>
  <si>
    <t>A125197338C</t>
  </si>
  <si>
    <t>A125202954L</t>
  </si>
  <si>
    <t>A125200146C</t>
  </si>
  <si>
    <t>A125197318V</t>
  </si>
  <si>
    <t>A125202934C</t>
  </si>
  <si>
    <t>A125200126V</t>
  </si>
  <si>
    <t>A125197358L</t>
  </si>
  <si>
    <t>A125202974W</t>
  </si>
  <si>
    <t>A125200166L</t>
  </si>
  <si>
    <t>A125197342V</t>
  </si>
  <si>
    <t>A125202958W</t>
  </si>
  <si>
    <t>A125200150V</t>
  </si>
  <si>
    <t>A125197362C</t>
  </si>
  <si>
    <t>A125202978F</t>
  </si>
  <si>
    <t>A125200170C</t>
  </si>
  <si>
    <t>A125197322K</t>
  </si>
  <si>
    <t>A125202938L</t>
  </si>
  <si>
    <t>A125200130K</t>
  </si>
  <si>
    <t>A125197314K</t>
  </si>
  <si>
    <t>A125202930V</t>
  </si>
  <si>
    <t>A125200122K</t>
  </si>
  <si>
    <t>A125197398F</t>
  </si>
  <si>
    <t>A125203014F</t>
  </si>
  <si>
    <t>A125200206V</t>
  </si>
  <si>
    <t>A125197378W</t>
  </si>
  <si>
    <t>A125202994F</t>
  </si>
  <si>
    <t>A125200186W</t>
  </si>
  <si>
    <t>A125197402K</t>
  </si>
  <si>
    <t>A125203018R</t>
  </si>
  <si>
    <t>A125200210K</t>
  </si>
  <si>
    <t>A125197406V</t>
  </si>
  <si>
    <t>A125203022F</t>
  </si>
  <si>
    <t>A125200214V</t>
  </si>
  <si>
    <t>A125197382L</t>
  </si>
  <si>
    <t>A125202998R</t>
  </si>
  <si>
    <t>A125200190L</t>
  </si>
  <si>
    <t>A125197386W</t>
  </si>
  <si>
    <t>A125203002W</t>
  </si>
  <si>
    <t>A125200194W</t>
  </si>
  <si>
    <t>A125197390L</t>
  </si>
  <si>
    <t>A125203006F</t>
  </si>
  <si>
    <t>A125200198F</t>
  </si>
  <si>
    <t>A125197370C</t>
  </si>
  <si>
    <t>A125202986F</t>
  </si>
  <si>
    <t>A125200178W</t>
  </si>
  <si>
    <t>A125197410K</t>
  </si>
  <si>
    <t>A125203026R</t>
  </si>
  <si>
    <t>A125200218C</t>
  </si>
  <si>
    <t>A125197394W</t>
  </si>
  <si>
    <t>A125203010W</t>
  </si>
  <si>
    <t>A125200202K</t>
  </si>
  <si>
    <t>A125197414V</t>
  </si>
  <si>
    <t>A125203030F</t>
  </si>
  <si>
    <t>A125200222V</t>
  </si>
  <si>
    <t>A125197374L</t>
  </si>
  <si>
    <t>A125202990W</t>
  </si>
  <si>
    <t>A125200182L</t>
  </si>
  <si>
    <t>A125197366L</t>
  </si>
  <si>
    <t>A125202982W</t>
  </si>
  <si>
    <t>A125200174L</t>
  </si>
  <si>
    <t>A125197450C</t>
  </si>
  <si>
    <t>A125203066J</t>
  </si>
  <si>
    <t>A125200258W</t>
  </si>
  <si>
    <t>A125197430V</t>
  </si>
  <si>
    <t>A125203046X</t>
  </si>
  <si>
    <t>A125200238L</t>
  </si>
  <si>
    <t>A125197454L</t>
  </si>
  <si>
    <t>A125203070X</t>
  </si>
  <si>
    <t>A125200262L</t>
  </si>
  <si>
    <t>A125197458W</t>
  </si>
  <si>
    <t>A125203074J</t>
  </si>
  <si>
    <t>A125200266W</t>
  </si>
  <si>
    <t>A125197434C</t>
  </si>
  <si>
    <t>A125203050R</t>
  </si>
  <si>
    <t>A125200242C</t>
  </si>
  <si>
    <t>A125197438L</t>
  </si>
  <si>
    <t>A125203054X</t>
  </si>
  <si>
    <t>A125200246L</t>
  </si>
  <si>
    <t>A125197442C</t>
  </si>
  <si>
    <t>A125203058J</t>
  </si>
  <si>
    <t>A125200250C</t>
  </si>
  <si>
    <t>A125197422V</t>
  </si>
  <si>
    <t>A125203038X</t>
  </si>
  <si>
    <t>A125200230V</t>
  </si>
  <si>
    <t>A125197462L</t>
  </si>
  <si>
    <t>A125203078T</t>
  </si>
  <si>
    <t>A125200270L</t>
  </si>
  <si>
    <t>A125197446L</t>
  </si>
  <si>
    <t>A125203062X</t>
  </si>
  <si>
    <t>A125200254L</t>
  </si>
  <si>
    <t>A125197466W</t>
  </si>
  <si>
    <t>A125203082J</t>
  </si>
  <si>
    <t>Northern Territory ;  &gt; Not available for more hours within four weeks ;  &gt; Females ;</t>
  </si>
  <si>
    <t>Northern Territory ;  &gt;&gt; Not available within four weeks and looked for more work last year ;  Persons ;</t>
  </si>
  <si>
    <t>Northern Territory ;  &gt;&gt; Not available within four weeks and looked for more work last year ;  &gt; Males ;</t>
  </si>
  <si>
    <t>Northern Territory ;  &gt;&gt; Not available within four weeks and looked for more work last year ;  &gt; Females ;</t>
  </si>
  <si>
    <t>Northern Territory ;  &gt;&gt; Not available within four weeks and did not look for more work last year ;  Persons ;</t>
  </si>
  <si>
    <t>Northern Territory ;  &gt;&gt; Not available within four weeks and did not look for more work last year ;  &gt; Males ;</t>
  </si>
  <si>
    <t>Northern Territory ;  &gt;&gt; Not available within four weeks and did not look for more work last year ;  &gt; Females ;</t>
  </si>
  <si>
    <t>Australian Capital Territory ;  Part-time workers who prefer more hours ;  Persons ;</t>
  </si>
  <si>
    <t>Australian Capital Territory ;  Part-time workers who prefer more hours ;  &gt; Males ;</t>
  </si>
  <si>
    <t>Australian Capital Territory ;  Part-time workers who prefer more hours ;  &gt; Females ;</t>
  </si>
  <si>
    <t>Australian Capital Territory ;  &gt; Available for more hours within four weeks ;  Persons ;</t>
  </si>
  <si>
    <t>Australian Capital Territory ;  &gt; Available for more hours within four weeks ;  &gt; Males ;</t>
  </si>
  <si>
    <t>Australian Capital Territory ;  &gt; Available for more hours within four weeks ;  &gt; Females ;</t>
  </si>
  <si>
    <t>Australian Capital Territory ;  &gt;&gt; Available within four weeks and looked for more work last year ;  Persons ;</t>
  </si>
  <si>
    <t>Australian Capital Territory ;  &gt;&gt; Available within four weeks and looked for more work last year ;  &gt; Males ;</t>
  </si>
  <si>
    <t>Australian Capital Territory ;  &gt;&gt; Available within four weeks and looked for more work last year ;  &gt; Females ;</t>
  </si>
  <si>
    <t>Australian Capital Territory ;  &gt;&gt; Available within four weeks and did not look for more work last year ;  Persons ;</t>
  </si>
  <si>
    <t>Australian Capital Territory ;  &gt;&gt; Available within four weeks and did not look for more work last year ;  &gt; Males ;</t>
  </si>
  <si>
    <t>Australian Capital Territory ;  &gt;&gt; Available within four weeks and did not look for more work last year ;  &gt; Females ;</t>
  </si>
  <si>
    <t>Australian Capital Territory ;  &gt;&gt;&gt; Available for more hours last week ;  Persons ;</t>
  </si>
  <si>
    <t>Australian Capital Territory ;  &gt;&gt;&gt; Available for more hours last week ;  &gt; Males ;</t>
  </si>
  <si>
    <t>Australian Capital Territory ;  &gt;&gt;&gt; Available for more hours last week ;  &gt; Females ;</t>
  </si>
  <si>
    <t>Australian Capital Territory ;  &gt;&gt;&gt;&gt; Available last week and looked for more work last year ;  Persons ;</t>
  </si>
  <si>
    <t>Australian Capital Territory ;  &gt;&gt;&gt;&gt; Available last week and looked for more work last year ;  &gt; Males ;</t>
  </si>
  <si>
    <t>Australian Capital Territory ;  &gt;&gt;&gt;&gt; Available last week and looked for more work last year ;  &gt; Females ;</t>
  </si>
  <si>
    <t>Australian Capital Territory ;  &gt;&gt;&gt;&gt; Available last week and did not look for more work last year ;  Persons ;</t>
  </si>
  <si>
    <t>Australian Capital Territory ;  &gt;&gt;&gt;&gt; Available last week and did not look for more work last year ;  &gt; Males ;</t>
  </si>
  <si>
    <t>Australian Capital Territory ;  &gt;&gt;&gt;&gt; Available last week and did not look for more work last year ;  &gt; Females ;</t>
  </si>
  <si>
    <t>Australian Capital Territory ;  &gt;&gt;&gt; Available for more hours within four weeks (but not last week) ;  Persons ;</t>
  </si>
  <si>
    <t>Australian Capital Territory ;  &gt;&gt;&gt; Available for more hours within four weeks (but not last week) ;  &gt; Males ;</t>
  </si>
  <si>
    <t>Australian Capital Territory ;  &gt;&gt;&gt; Available for more hours within four weeks (but not last week) ;  &gt; Females ;</t>
  </si>
  <si>
    <t>Australian Capital Territory ;  &gt;&gt;&gt;&gt; Available in 1?4 weeks and looked for more work last year ;  Persons ;</t>
  </si>
  <si>
    <t>Australian Capital Territory ;  &gt;&gt;&gt;&gt; Available in 1?4 weeks and looked for more work last year ;  &gt; Males ;</t>
  </si>
  <si>
    <t>Australian Capital Territory ;  &gt;&gt;&gt;&gt; Available in 1?4 weeks and looked for more work last year ;  &gt; Females ;</t>
  </si>
  <si>
    <t>Australian Capital Territory ;  &gt;&gt;&gt;&gt; Available in 1?4 weeks and did not look for more work last year ;  Persons ;</t>
  </si>
  <si>
    <t>Australian Capital Territory ;  &gt;&gt;&gt;&gt; Available in 1?4 weeks and did not look for more work last year ;  &gt; Males ;</t>
  </si>
  <si>
    <t>Australian Capital Territory ;  &gt;&gt;&gt;&gt; Available in 1?4 weeks and did not look for more work last year ;  &gt; Females ;</t>
  </si>
  <si>
    <t>Australian Capital Territory ;  &gt; Not available for more hours within four weeks ;  Persons ;</t>
  </si>
  <si>
    <t>Australian Capital Territory ;  &gt; Not available for more hours within four weeks ;  &gt; Males ;</t>
  </si>
  <si>
    <t>Australian Capital Territory ;  &gt; Not available for more hours within four weeks ;  &gt; Females ;</t>
  </si>
  <si>
    <t>Australian Capital Territory ;  &gt;&gt; Not available within four weeks and looked for more work last year ;  Persons ;</t>
  </si>
  <si>
    <t>Australian Capital Territory ;  &gt;&gt; Not available within four weeks and looked for more work last year ;  &gt; Males ;</t>
  </si>
  <si>
    <t>Australian Capital Territory ;  &gt;&gt; Not available within four weeks and looked for more work last year ;  &gt; Females ;</t>
  </si>
  <si>
    <t>Australian Capital Territory ;  &gt;&gt; Not available within four weeks and did not look for more work last year ;  Persons ;</t>
  </si>
  <si>
    <t>Australian Capital Territory ;  &gt;&gt; Not available within four weeks and did not look for more work last year ;  &gt; Males ;</t>
  </si>
  <si>
    <t>Australian Capital Territory ;  &gt;&gt; Not available within four weeks and did not look for more work last year ;  &gt; Females ;</t>
  </si>
  <si>
    <t>A125200274W</t>
  </si>
  <si>
    <t>A125197426C</t>
  </si>
  <si>
    <t>A125203042R</t>
  </si>
  <si>
    <t>A125200234C</t>
  </si>
  <si>
    <t>A125197418C</t>
  </si>
  <si>
    <t>A125203034R</t>
  </si>
  <si>
    <t>A125200226C</t>
  </si>
  <si>
    <t>A125197242K</t>
  </si>
  <si>
    <t>A125202858L</t>
  </si>
  <si>
    <t>A125200050K</t>
  </si>
  <si>
    <t>A125197222A</t>
  </si>
  <si>
    <t>A125202838C</t>
  </si>
  <si>
    <t>A125200030A</t>
  </si>
  <si>
    <t>A125197246V</t>
  </si>
  <si>
    <t>A125202862C</t>
  </si>
  <si>
    <t>A125200054V</t>
  </si>
  <si>
    <t>A125197250K</t>
  </si>
  <si>
    <t>A125202866L</t>
  </si>
  <si>
    <t>A125200058C</t>
  </si>
  <si>
    <t>A125197226K</t>
  </si>
  <si>
    <t>A125202842V</t>
  </si>
  <si>
    <t>A125200034K</t>
  </si>
  <si>
    <t>A125197230A</t>
  </si>
  <si>
    <t>A125202846C</t>
  </si>
  <si>
    <t>A125200038V</t>
  </si>
  <si>
    <t>A125197234K</t>
  </si>
  <si>
    <t>A125202850V</t>
  </si>
  <si>
    <t>A125200042K</t>
  </si>
  <si>
    <t>A125197214A</t>
  </si>
  <si>
    <t>A125202830K</t>
  </si>
  <si>
    <t>A125200022A</t>
  </si>
  <si>
    <t>A125197254V</t>
  </si>
  <si>
    <t>A125202870C</t>
  </si>
  <si>
    <t>A125200062V</t>
  </si>
  <si>
    <t>A125197238V</t>
  </si>
  <si>
    <t>A125202854C</t>
  </si>
  <si>
    <t>A125200046V</t>
  </si>
  <si>
    <t>A125197258C</t>
  </si>
  <si>
    <t>A125202874L</t>
  </si>
  <si>
    <t>A125200066C</t>
  </si>
  <si>
    <t>A125197218K</t>
  </si>
  <si>
    <t>A125202834V</t>
  </si>
  <si>
    <t>A125200026K</t>
  </si>
  <si>
    <t>A125197210T</t>
  </si>
  <si>
    <t>A125202826V</t>
  </si>
  <si>
    <t>A125200018K</t>
  </si>
  <si>
    <t>Time Series Workbook</t>
  </si>
  <si>
    <t>6229.0 Underemployed workers</t>
  </si>
  <si>
    <t>Table 4. Part-time workers who prefer more hours</t>
  </si>
  <si>
    <t>E N Q U I R I E S</t>
  </si>
  <si>
    <t>Enquiries</t>
  </si>
  <si>
    <t>Data Item Description</t>
  </si>
  <si>
    <t>No. Obs.</t>
  </si>
  <si>
    <t>Freq.</t>
  </si>
  <si>
    <t>© Commonwealth of Australia  2022</t>
  </si>
  <si>
    <t>Annual</t>
  </si>
  <si>
    <t>Released at 11:30 am (Canberra time) Fri 29 Apr 2022</t>
  </si>
  <si>
    <t>Contents</t>
  </si>
  <si>
    <t>Tables</t>
  </si>
  <si>
    <t>Table 4.1 - Part-time workers who prefer more hours by age, February 2021</t>
  </si>
  <si>
    <t>Table 4.2 - Part-time workers who prefer more hours by state and territory, February 2021</t>
  </si>
  <si>
    <t>Index</t>
  </si>
  <si>
    <t>Time Series Index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</si>
  <si>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</si>
  <si>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Underemployed workers, February 2021</t>
  </si>
  <si>
    <t>Summary</t>
  </si>
  <si>
    <t>Methodology</t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</si>
  <si>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</si>
  <si>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r>
      <t xml:space="preserve">or contact the Labour Surveys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</si>
  <si>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t>Select an age group:</t>
  </si>
  <si>
    <t>15 years and over</t>
  </si>
  <si>
    <t>Time Series IDs</t>
  </si>
  <si>
    <t>Persons</t>
  </si>
  <si>
    <t>Males</t>
  </si>
  <si>
    <t>Females</t>
  </si>
  <si>
    <t>'000</t>
  </si>
  <si>
    <t>Whether looked last year and available to start work with more hours</t>
  </si>
  <si>
    <t>Part-time workers who prefer more hours</t>
  </si>
  <si>
    <t xml:space="preserve"> Available for more hours within four weeks</t>
  </si>
  <si>
    <t xml:space="preserve"> Available within four weeks and looked for more work last year</t>
  </si>
  <si>
    <t xml:space="preserve"> Available within four weeks and did not look for more work last year</t>
  </si>
  <si>
    <t xml:space="preserve"> Available for more hours last week</t>
  </si>
  <si>
    <t xml:space="preserve"> Available last week and looked for more work last year</t>
  </si>
  <si>
    <t xml:space="preserve"> Available last week and did not look for more work last year</t>
  </si>
  <si>
    <t xml:space="preserve"> Available for more hours within four weeks (but not last week)</t>
  </si>
  <si>
    <t xml:space="preserve"> Available in 1–4 weeks and looked for more work last year</t>
  </si>
  <si>
    <t xml:space="preserve"> Available in 1–4 weeks and did not look for more work last year</t>
  </si>
  <si>
    <t xml:space="preserve"> Not available for more hours within four weeks</t>
  </si>
  <si>
    <t xml:space="preserve"> Not available within four weeks and looked for more work last year</t>
  </si>
  <si>
    <t xml:space="preserve"> Not available within four weeks and did not look for more work last year</t>
  </si>
  <si>
    <t>15 to 64 years</t>
  </si>
  <si>
    <t>15 to 24 years</t>
  </si>
  <si>
    <t>25 to 44 years</t>
  </si>
  <si>
    <t>45 to 64 years</t>
  </si>
  <si>
    <t>65 years and over</t>
  </si>
  <si>
    <t>Select a state or territory:</t>
  </si>
  <si>
    <t>Australia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</si>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</sst>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m\-yyyy"/>
    <numFmt numFmtId="165" formatCode="0.0;\-0.0;0.0;@"/>
    <numFmt numFmtId="166" formatCode="#,##0.0"/>
  </numFmts>
  <fonts count="36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9"/>
      <color indexed="81"/>
      <name val="Tahoma"/>
      <family val="2"/>
    </font>
    <font>
      <b/>
      <sz val="10"/>
      <color theme="1"/>
      <name val="Arial"/>
      <family val="2"/>
    </font>
    <font>
      <b/>
      <sz val="10"/>
      <color rgb="FFFFFFFF"/>
      <name val="Arial"/>
      <family val="2"/>
    </font>
    <font>
      <b/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Tahoma"/>
      <family val="2"/>
    </font>
    <font>
      <sz val="11"/>
      <color theme="1"/>
      <name val="Arial"/>
      <family val="2"/>
    </font>
    <font>
      <b/>
      <sz val="12"/>
      <color rgb="FF000000"/>
      <name val="Arial"/>
      <family val="2"/>
    </font>
    <font>
      <b/>
      <sz val="8"/>
      <color rgb="FF000000"/>
      <name val="Arial"/>
      <family val="2"/>
    </font>
    <font>
      <u/>
      <sz val="10"/>
      <color indexed="12"/>
      <name val="Tahoma"/>
      <family val="2"/>
    </font>
    <font>
      <sz val="8"/>
      <color indexed="12"/>
      <name val="Arial"/>
      <family val="2"/>
    </font>
    <font>
      <sz val="8"/>
      <color rgb="FF000000"/>
      <name val="Arial"/>
      <family val="2"/>
    </font>
    <font>
      <sz val="12"/>
      <color rgb="FF000000"/>
      <name val="Arial"/>
      <family val="2"/>
    </font>
    <font>
      <b/>
      <sz val="12"/>
      <color indexed="12"/>
      <name val="Arial"/>
      <family val="2"/>
    </font>
    <font>
      <b/>
      <sz val="10"/>
      <color rgb="FF000000"/>
      <name val="Arial"/>
      <family val="2"/>
    </font>
    <font>
      <sz val="8"/>
      <color rgb="FF0000FF"/>
      <name val="Arial"/>
      <family val="2"/>
    </font>
    <font>
      <i/>
      <sz val="8"/>
      <name val="FrnkGothITC Bk BT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8"/>
      <name val="Microsoft Sans Serif"/>
      <family val="2"/>
    </font>
    <font>
      <b/>
      <sz val="8"/>
      <name val="Arial"/>
      <family val="2"/>
    </font>
    <font>
      <b/>
      <sz val="9"/>
      <name val="Arial"/>
      <family val="2"/>
    </font>
    <font>
      <b/>
      <sz val="8"/>
      <color rgb="FFFF0000"/>
      <name val="Arial"/>
      <family val="2"/>
    </font>
    <font>
      <u/>
      <sz val="8"/>
      <color theme="10"/>
      <name val="Arial"/>
      <family val="2"/>
    </font>
    <font>
      <b/>
      <sz val="10"/>
      <name val="Tahoma"/>
      <family val="2"/>
    </font>
    <font>
      <sz val="8"/>
      <color rgb="FFFF0000"/>
      <name val="Arial"/>
      <family val="2"/>
    </font>
    <font>
      <b/>
      <sz val="10"/>
      <color rgb="FFFF0000"/>
      <name val="Tahoma"/>
      <family val="2"/>
    </font>
    <font>
      <sz val="10"/>
      <color rgb="FFFF000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2">
    <xf numFmtId="0" fontId="0" fillId="0" borderId="0"/>
    <xf numFmtId="0" fontId="7" fillId="0" borderId="0" applyNumberFormat="0" applyFill="0" applyBorder="0" applyAlignment="0" applyProtection="0"/>
    <xf numFmtId="0" fontId="11" fillId="0" borderId="0"/>
    <xf numFmtId="0" fontId="13" fillId="0" borderId="0"/>
    <xf numFmtId="0" fontId="14" fillId="0" borderId="0"/>
    <xf numFmtId="0" fontId="17" fillId="0" borderId="0"/>
    <xf numFmtId="0" fontId="24" fillId="0" borderId="0">
      <alignment horizontal="left"/>
    </xf>
    <xf numFmtId="0" fontId="13" fillId="0" borderId="0"/>
    <xf numFmtId="0" fontId="27" fillId="0" borderId="0">
      <alignment horizontal="center"/>
    </xf>
    <xf numFmtId="0" fontId="27" fillId="0" borderId="0">
      <alignment horizontal="center" vertical="center" wrapText="1"/>
    </xf>
    <xf numFmtId="0" fontId="11" fillId="0" borderId="0">
      <alignment horizontal="left" vertical="center" wrapText="1"/>
    </xf>
    <xf numFmtId="0" fontId="9" fillId="0" borderId="0"/>
  </cellStyleXfs>
  <cellXfs count="74">
    <xf numFmtId="0" fontId="0" fillId="0" borderId="0" xfId="0"/>
    <xf numFmtId="0" fontId="1" fillId="0" borderId="0" xfId="0" applyFont="1" applyAlignment="1"/>
    <xf numFmtId="0" fontId="1" fillId="0" borderId="0" xfId="0" applyFont="1" applyAlignment="1">
      <alignment wrapText="1"/>
    </xf>
    <xf numFmtId="0" fontId="1" fillId="0" borderId="0" xfId="0" applyFont="1" applyAlignment="1">
      <alignment horizontal="right" wrapText="1"/>
    </xf>
    <xf numFmtId="0" fontId="2" fillId="0" borderId="0" xfId="0" applyFont="1" applyAlignment="1"/>
    <xf numFmtId="164" fontId="2" fillId="0" borderId="0" xfId="0" applyNumberFormat="1" applyFont="1" applyAlignment="1"/>
    <xf numFmtId="164" fontId="1" fillId="0" borderId="0" xfId="0" applyNumberFormat="1" applyFont="1" applyAlignment="1"/>
    <xf numFmtId="0" fontId="1" fillId="0" borderId="0" xfId="0" quotePrefix="1" applyFont="1" applyAlignment="1">
      <alignment horizontal="right"/>
    </xf>
    <xf numFmtId="0" fontId="1" fillId="0" borderId="0" xfId="0" applyFont="1" applyAlignment="1">
      <alignment horizontal="right"/>
    </xf>
    <xf numFmtId="165" fontId="1" fillId="0" borderId="0" xfId="0" applyNumberFormat="1" applyFont="1" applyAlignment="1"/>
    <xf numFmtId="164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0" fontId="1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49" fontId="6" fillId="0" borderId="0" xfId="0" applyNumberFormat="1" applyFont="1" applyAlignment="1">
      <alignment horizontal="left"/>
    </xf>
    <xf numFmtId="0" fontId="4" fillId="0" borderId="0" xfId="0" applyFont="1" applyAlignment="1">
      <alignment horizontal="left"/>
    </xf>
    <xf numFmtId="0" fontId="7" fillId="0" borderId="0" xfId="1" applyAlignment="1">
      <alignment horizontal="left"/>
    </xf>
    <xf numFmtId="0" fontId="1" fillId="0" borderId="1" xfId="0" applyFont="1" applyBorder="1" applyAlignment="1">
      <alignment horizontal="left"/>
    </xf>
    <xf numFmtId="0" fontId="2" fillId="0" borderId="0" xfId="0" applyFont="1" applyAlignment="1">
      <alignment horizontal="left" wrapText="1"/>
    </xf>
    <xf numFmtId="0" fontId="8" fillId="0" borderId="0" xfId="1" applyFont="1" applyAlignment="1">
      <alignment horizontal="left"/>
    </xf>
    <xf numFmtId="0" fontId="1" fillId="0" borderId="0" xfId="0" quotePrefix="1" applyFont="1" applyAlignment="1">
      <alignment horizontal="left"/>
    </xf>
    <xf numFmtId="0" fontId="1" fillId="0" borderId="0" xfId="0" applyFont="1" applyAlignment="1">
      <alignment horizontal="left"/>
    </xf>
    <xf numFmtId="0" fontId="12" fillId="0" borderId="0" xfId="2" applyFont="1" applyAlignment="1">
      <alignment horizontal="left" vertical="center"/>
    </xf>
    <xf numFmtId="0" fontId="13" fillId="0" borderId="0" xfId="3"/>
    <xf numFmtId="0" fontId="14" fillId="0" borderId="0" xfId="4"/>
    <xf numFmtId="0" fontId="15" fillId="0" borderId="0" xfId="4" applyFont="1" applyAlignment="1">
      <alignment horizontal="left"/>
    </xf>
    <xf numFmtId="0" fontId="16" fillId="0" borderId="0" xfId="4" applyFont="1" applyAlignment="1">
      <alignment horizontal="left"/>
    </xf>
    <xf numFmtId="0" fontId="18" fillId="0" borderId="0" xfId="5" applyFont="1" applyAlignment="1">
      <alignment horizontal="center"/>
    </xf>
    <xf numFmtId="0" fontId="19" fillId="0" borderId="0" xfId="4" applyFont="1" applyAlignment="1">
      <alignment horizontal="left"/>
    </xf>
    <xf numFmtId="0" fontId="22" fillId="0" borderId="0" xfId="4" applyFont="1" applyAlignment="1">
      <alignment horizontal="left"/>
    </xf>
    <xf numFmtId="0" fontId="23" fillId="0" borderId="0" xfId="4" applyFont="1" applyAlignment="1">
      <alignment horizontal="left"/>
    </xf>
    <xf numFmtId="0" fontId="1" fillId="3" borderId="0" xfId="0" applyFont="1" applyFill="1" applyAlignment="1">
      <alignment horizontal="left"/>
    </xf>
    <xf numFmtId="0" fontId="5" fillId="2" borderId="0" xfId="0" applyFont="1" applyFill="1" applyAlignment="1">
      <alignment horizontal="left" indent="11"/>
    </xf>
    <xf numFmtId="49" fontId="6" fillId="3" borderId="0" xfId="0" applyNumberFormat="1" applyFont="1" applyFill="1" applyAlignment="1">
      <alignment horizontal="left" indent="11"/>
    </xf>
    <xf numFmtId="0" fontId="12" fillId="3" borderId="0" xfId="2" applyFont="1" applyFill="1" applyAlignment="1">
      <alignment horizontal="left" vertical="center" indent="11"/>
    </xf>
    <xf numFmtId="1" fontId="26" fillId="3" borderId="1" xfId="6" applyNumberFormat="1" applyFont="1" applyFill="1" applyBorder="1" applyAlignment="1">
      <alignment horizontal="center" vertical="center" wrapText="1"/>
    </xf>
    <xf numFmtId="0" fontId="25" fillId="3" borderId="1" xfId="7" applyFont="1" applyFill="1" applyBorder="1" applyAlignment="1">
      <alignment vertical="center"/>
    </xf>
    <xf numFmtId="0" fontId="27" fillId="0" borderId="0" xfId="8">
      <alignment horizontal="center"/>
    </xf>
    <xf numFmtId="17" fontId="28" fillId="0" borderId="0" xfId="9" quotePrefix="1" applyNumberFormat="1" applyFont="1" applyAlignment="1">
      <alignment horizontal="right" wrapText="1"/>
    </xf>
    <xf numFmtId="0" fontId="29" fillId="4" borderId="3" xfId="7" applyFont="1" applyFill="1" applyBorder="1" applyAlignment="1">
      <alignment horizontal="center"/>
    </xf>
    <xf numFmtId="17" fontId="28" fillId="0" borderId="0" xfId="9" quotePrefix="1" applyNumberFormat="1" applyFont="1" applyAlignment="1">
      <alignment wrapText="1"/>
    </xf>
    <xf numFmtId="0" fontId="11" fillId="0" borderId="0" xfId="3" applyFont="1" applyAlignment="1">
      <alignment horizontal="right"/>
    </xf>
    <xf numFmtId="0" fontId="28" fillId="0" borderId="0" xfId="8" applyFont="1" applyAlignment="1">
      <alignment horizontal="left"/>
    </xf>
    <xf numFmtId="1" fontId="30" fillId="0" borderId="0" xfId="4" quotePrefix="1" applyNumberFormat="1" applyFont="1" applyAlignment="1">
      <alignment horizontal="center"/>
    </xf>
    <xf numFmtId="166" fontId="11" fillId="0" borderId="0" xfId="10" applyNumberFormat="1" applyAlignment="1">
      <alignment horizontal="left" vertical="center"/>
    </xf>
    <xf numFmtId="0" fontId="11" fillId="0" borderId="0" xfId="7" applyFont="1"/>
    <xf numFmtId="166" fontId="19" fillId="0" borderId="0" xfId="7" applyNumberFormat="1" applyFont="1" applyAlignment="1">
      <alignment horizontal="right"/>
    </xf>
    <xf numFmtId="0" fontId="12" fillId="0" borderId="0" xfId="7" applyFont="1"/>
    <xf numFmtId="0" fontId="11" fillId="0" borderId="0" xfId="11" applyFont="1" applyAlignment="1">
      <alignment horizontal="left" indent="1"/>
    </xf>
    <xf numFmtId="0" fontId="11" fillId="0" borderId="0" xfId="11" applyFont="1" applyAlignment="1">
      <alignment horizontal="left" indent="2"/>
    </xf>
    <xf numFmtId="0" fontId="11" fillId="0" borderId="0" xfId="11" applyFont="1" applyAlignment="1">
      <alignment horizontal="left" indent="4"/>
    </xf>
    <xf numFmtId="0" fontId="11" fillId="0" borderId="0" xfId="11" applyFont="1" applyAlignment="1">
      <alignment horizontal="left" indent="5"/>
    </xf>
    <xf numFmtId="0" fontId="1" fillId="0" borderId="0" xfId="11" applyFont="1" applyAlignment="1">
      <alignment horizontal="left" indent="5"/>
    </xf>
    <xf numFmtId="0" fontId="1" fillId="0" borderId="0" xfId="11" applyFont="1" applyAlignment="1">
      <alignment horizontal="left" indent="4"/>
    </xf>
    <xf numFmtId="0" fontId="1" fillId="0" borderId="0" xfId="11" applyFont="1" applyAlignment="1">
      <alignment horizontal="left" indent="2"/>
    </xf>
    <xf numFmtId="0" fontId="31" fillId="0" borderId="0" xfId="1" applyFont="1" applyAlignment="1">
      <alignment horizontal="left"/>
    </xf>
    <xf numFmtId="0" fontId="32" fillId="0" borderId="0" xfId="7" applyFont="1"/>
    <xf numFmtId="0" fontId="13" fillId="0" borderId="0" xfId="7"/>
    <xf numFmtId="0" fontId="10" fillId="0" borderId="0" xfId="0" applyFont="1"/>
    <xf numFmtId="3" fontId="33" fillId="0" borderId="0" xfId="7" applyNumberFormat="1" applyFont="1" applyAlignment="1">
      <alignment horizontal="right"/>
    </xf>
    <xf numFmtId="166" fontId="33" fillId="0" borderId="0" xfId="7" applyNumberFormat="1" applyFont="1" applyAlignment="1">
      <alignment horizontal="right"/>
    </xf>
    <xf numFmtId="0" fontId="34" fillId="0" borderId="0" xfId="7" applyFont="1"/>
    <xf numFmtId="0" fontId="35" fillId="0" borderId="0" xfId="7" applyFont="1"/>
    <xf numFmtId="0" fontId="16" fillId="0" borderId="0" xfId="4" quotePrefix="1" applyFont="1" applyAlignment="1">
      <alignment horizontal="right"/>
    </xf>
    <xf numFmtId="0" fontId="1" fillId="0" borderId="0" xfId="0" applyFont="1" applyAlignment="1">
      <alignment horizontal="left"/>
    </xf>
    <xf numFmtId="0" fontId="6" fillId="0" borderId="0" xfId="0" applyFont="1" applyAlignment="1">
      <alignment horizontal="left" vertical="top" wrapText="1"/>
    </xf>
    <xf numFmtId="0" fontId="20" fillId="0" borderId="2" xfId="4" applyFont="1" applyBorder="1" applyAlignment="1">
      <alignment horizontal="left"/>
    </xf>
    <xf numFmtId="0" fontId="15" fillId="0" borderId="0" xfId="4" applyFont="1" applyAlignment="1">
      <alignment horizontal="left"/>
    </xf>
    <xf numFmtId="0" fontId="18" fillId="0" borderId="0" xfId="5" applyFont="1"/>
    <xf numFmtId="17" fontId="29" fillId="4" borderId="3" xfId="9" quotePrefix="1" applyNumberFormat="1" applyFont="1" applyFill="1" applyBorder="1" applyAlignment="1">
      <alignment horizontal="center" wrapText="1"/>
    </xf>
    <xf numFmtId="17" fontId="28" fillId="4" borderId="3" xfId="9" quotePrefix="1" applyNumberFormat="1" applyFont="1" applyFill="1" applyBorder="1" applyAlignment="1">
      <alignment horizontal="center" wrapText="1"/>
    </xf>
    <xf numFmtId="0" fontId="6" fillId="3" borderId="0" xfId="0" applyFont="1" applyFill="1" applyAlignment="1">
      <alignment horizontal="left" vertical="top" wrapText="1" indent="11"/>
    </xf>
    <xf numFmtId="0" fontId="25" fillId="3" borderId="1" xfId="6" applyFont="1" applyFill="1" applyBorder="1" applyAlignment="1">
      <alignment horizontal="left" vertical="center" indent="13"/>
    </xf>
    <xf numFmtId="17" fontId="28" fillId="0" borderId="4" xfId="9" quotePrefix="1" applyNumberFormat="1" applyFont="1" applyBorder="1" applyAlignment="1">
      <alignment horizontal="center" wrapText="1"/>
    </xf>
  </cellXfs>
  <cellStyles count="12">
    <cellStyle name="Hyperlink" xfId="1" builtinId="8"/>
    <cellStyle name="Hyperlink 2" xfId="5" xr:uid="{AE37DE65-09C4-4A9D-93BF-0092C8454608}"/>
    <cellStyle name="Normal" xfId="0" builtinId="0"/>
    <cellStyle name="Normal 10" xfId="3" xr:uid="{517D2214-9C24-4434-BE57-88D98DFB8B4A}"/>
    <cellStyle name="Normal 2" xfId="7" xr:uid="{20AC32EF-0040-4AF1-A6BA-8F3D6EAC322B}"/>
    <cellStyle name="Normal 2 2 2" xfId="11" xr:uid="{678CEFE0-B2B5-4C06-A274-78FD0090DBBF}"/>
    <cellStyle name="Normal 2 4" xfId="4" xr:uid="{F655373E-8EAD-49FE-8E8E-F9F2BFA3D8ED}"/>
    <cellStyle name="Normal 3 5 4" xfId="2" xr:uid="{DA91BDA9-39F8-4880-85C7-96F1A33FBEA9}"/>
    <cellStyle name="Style1" xfId="6" xr:uid="{22B379DB-15A4-4DDC-B6D9-541FB05F0944}"/>
    <cellStyle name="Style4" xfId="8" xr:uid="{3191FB31-BABE-4729-8407-13B2F8F31461}"/>
    <cellStyle name="Style5" xfId="9" xr:uid="{A5EE8B20-93A0-4CE2-A972-55547285728A}"/>
    <cellStyle name="Style9" xfId="10" xr:uid="{3EFE7718-5FE7-4D2E-A2D4-C5CBABB002E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0</xdr:col>
      <xdr:colOff>1171575</xdr:colOff>
      <xdr:row>5</xdr:row>
      <xdr:rowOff>95250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9EE87E3-8AFE-4F71-A7BD-BB4214BA508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10C64B9-9C23-453A-8D65-62F3832598B1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90C9335-B339-4DD7-84D6-01976EF976E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0</xdr:row>
      <xdr:rowOff>0</xdr:rowOff>
    </xdr:from>
    <xdr:to>
      <xdr:col>0</xdr:col>
      <xdr:colOff>1168400</xdr:colOff>
      <xdr:row>6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400" y="0"/>
          <a:ext cx="1143000" cy="1016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abs.gov.au/methodologies/participation-job-search-and-mobility-australia-methodology/feb-2021" TargetMode="External"/><Relationship Id="rId3" Type="http://schemas.openxmlformats.org/officeDocument/2006/relationships/hyperlink" Target="mailto:labour.statistics@abs.gov.au" TargetMode="External"/><Relationship Id="rId7" Type="http://schemas.openxmlformats.org/officeDocument/2006/relationships/hyperlink" Target="https://www.abs.gov.au/statistics/labour/employment-and-unemployment/underemployed-workers/latest-release" TargetMode="External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://www.abs.gov.au/ausstats/abs@.nsf/mf/6333.0" TargetMode="External"/><Relationship Id="rId5" Type="http://schemas.openxmlformats.org/officeDocument/2006/relationships/hyperlink" Target="http://www.abs.gov.au/ausstats/abs@.nsf/exnote/6333.0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://www.abs.gov.au/about/contact-us" TargetMode="External"/><Relationship Id="rId9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DF18A-C6CC-4CBB-B041-857686B29B7E}">
  <dimension ref="A1:E27"/>
  <sheetViews>
    <sheetView showGridLines="0" tabSelected="1" workbookViewId="0">
      <pane ySplit="7" topLeftCell="A8" activePane="bottomLeft" state="frozen"/>
      <selection pane="bottomLeft"/>
    </sheetView>
  </sheetViews>
  <sheetFormatPr defaultColWidth="7.7109375" defaultRowHeight="15" customHeight="1"/>
  <cols>
    <col min="1" max="1" width="17.85546875" customWidth="1"/>
    <col min="2" max="2" width="9.140625" customWidth="1"/>
    <col min="3" max="3" width="98.85546875" customWidth="1"/>
    <col min="5" max="5" width="11" bestFit="1" customWidth="1"/>
    <col min="12" max="12" width="7.7109375" customWidth="1"/>
    <col min="26" max="26" width="7.7109375" customWidth="1"/>
  </cols>
  <sheetData>
    <row r="1" spans="1:5">
      <c r="A1" s="21"/>
      <c r="B1" s="21"/>
      <c r="C1" s="21"/>
      <c r="D1" s="21"/>
      <c r="E1" s="21"/>
    </row>
    <row r="2" spans="1:5">
      <c r="A2" s="21"/>
      <c r="B2" s="13" t="s">
        <v>1104</v>
      </c>
      <c r="C2" s="12"/>
      <c r="D2" s="12"/>
      <c r="E2" s="12"/>
    </row>
    <row r="3" spans="1:5" ht="12" customHeight="1">
      <c r="A3" s="21"/>
      <c r="B3" s="12"/>
      <c r="C3" s="12"/>
      <c r="D3" s="12"/>
      <c r="E3" s="12"/>
    </row>
    <row r="4" spans="1:5">
      <c r="A4" s="21"/>
      <c r="B4" s="12"/>
      <c r="C4" s="12"/>
      <c r="D4" s="12"/>
      <c r="E4" s="12"/>
    </row>
    <row r="5" spans="1:5" ht="15.75">
      <c r="A5" s="21"/>
      <c r="B5" s="14" t="s">
        <v>1105</v>
      </c>
      <c r="C5" s="21"/>
      <c r="D5" s="21"/>
      <c r="E5" s="21"/>
    </row>
    <row r="6" spans="1:5" ht="15.75" customHeight="1">
      <c r="A6" s="21"/>
      <c r="B6" s="65" t="s">
        <v>1106</v>
      </c>
      <c r="C6" s="65"/>
      <c r="D6" s="65"/>
      <c r="E6" s="65"/>
    </row>
    <row r="7" spans="1:5" ht="15.75" customHeight="1">
      <c r="A7" s="21"/>
      <c r="B7" s="22" t="s">
        <v>1114</v>
      </c>
      <c r="C7" s="21"/>
      <c r="D7" s="21"/>
      <c r="E7" s="21"/>
    </row>
    <row r="8" spans="1:5">
      <c r="A8" s="23"/>
      <c r="B8" s="23"/>
      <c r="C8" s="23"/>
      <c r="D8" s="21"/>
      <c r="E8" s="21"/>
    </row>
    <row r="9" spans="1:5" ht="15.75">
      <c r="A9" s="24"/>
      <c r="B9" s="25" t="s">
        <v>1115</v>
      </c>
      <c r="C9" s="25"/>
      <c r="D9" s="21"/>
      <c r="E9" s="21"/>
    </row>
    <row r="10" spans="1:5">
      <c r="A10" s="24"/>
      <c r="B10" s="26" t="s">
        <v>1116</v>
      </c>
      <c r="C10" s="24"/>
      <c r="D10" s="21"/>
      <c r="E10" s="21"/>
    </row>
    <row r="11" spans="1:5">
      <c r="A11" s="24"/>
      <c r="B11" s="27">
        <v>4.0999999999999996</v>
      </c>
      <c r="C11" s="28" t="s">
        <v>1117</v>
      </c>
      <c r="D11" s="21"/>
      <c r="E11" s="21"/>
    </row>
    <row r="12" spans="1:5">
      <c r="A12" s="24"/>
      <c r="B12" s="27">
        <v>4.2</v>
      </c>
      <c r="C12" s="28" t="s">
        <v>1118</v>
      </c>
      <c r="D12" s="21"/>
      <c r="E12" s="21"/>
    </row>
    <row r="13" spans="1:5">
      <c r="A13" s="24"/>
      <c r="B13" s="27" t="s">
        <v>1119</v>
      </c>
      <c r="C13" s="28" t="s">
        <v>1120</v>
      </c>
      <c r="D13" s="21"/>
      <c r="E13" s="21"/>
    </row>
    <row r="14" spans="1:5">
      <c r="A14" s="23"/>
      <c r="B14" s="23"/>
      <c r="C14" s="23"/>
      <c r="D14" s="21"/>
      <c r="E14" s="21"/>
    </row>
    <row r="15" spans="1:5" ht="15.75">
      <c r="A15" s="24"/>
      <c r="B15" s="66"/>
      <c r="C15" s="66"/>
      <c r="D15" s="21"/>
      <c r="E15" s="21"/>
    </row>
    <row r="16" spans="1:5" ht="15.75">
      <c r="A16" s="24"/>
      <c r="B16" s="67" t="s">
        <v>1121</v>
      </c>
      <c r="C16" s="67"/>
      <c r="D16" s="21"/>
      <c r="E16" s="21"/>
    </row>
    <row r="17" spans="1:5">
      <c r="A17" s="23"/>
      <c r="B17" s="23"/>
      <c r="C17" s="23"/>
      <c r="D17" s="21"/>
      <c r="E17" s="21"/>
    </row>
    <row r="18" spans="1:5">
      <c r="A18" s="24"/>
      <c r="B18" s="29" t="s">
        <v>1122</v>
      </c>
      <c r="C18" s="24"/>
      <c r="D18" s="21"/>
      <c r="E18" s="21"/>
    </row>
    <row r="19" spans="1:5">
      <c r="A19" s="24"/>
      <c r="B19" s="68" t="s">
        <v>1123</v>
      </c>
      <c r="C19" s="68"/>
      <c r="D19" s="21"/>
      <c r="E19" s="21"/>
    </row>
    <row r="20" spans="1:5">
      <c r="A20" s="24"/>
      <c r="B20" s="68" t="s">
        <v>1124</v>
      </c>
      <c r="C20" s="68"/>
      <c r="D20" s="21"/>
      <c r="E20" s="21"/>
    </row>
    <row r="21" spans="1:5">
      <c r="A21" s="23"/>
      <c r="B21" s="23"/>
      <c r="C21" s="23"/>
      <c r="D21" s="21"/>
      <c r="E21" s="21"/>
    </row>
    <row r="22" spans="1:5">
      <c r="A22" s="23"/>
      <c r="B22" s="15" t="s">
        <v>1107</v>
      </c>
      <c r="C22" s="21"/>
      <c r="D22" s="21"/>
      <c r="E22" s="21"/>
    </row>
    <row r="23" spans="1:5">
      <c r="A23" s="23"/>
      <c r="B23" s="64" t="s">
        <v>1125</v>
      </c>
      <c r="C23" s="64"/>
      <c r="D23" s="64"/>
      <c r="E23" s="64"/>
    </row>
    <row r="24" spans="1:5">
      <c r="A24" s="23"/>
      <c r="B24" s="64" t="s">
        <v>1126</v>
      </c>
      <c r="C24" s="64"/>
      <c r="D24" s="64"/>
      <c r="E24" s="64"/>
    </row>
    <row r="25" spans="1:5">
      <c r="A25" s="23"/>
      <c r="B25" s="21"/>
      <c r="C25" s="21"/>
      <c r="D25" s="21"/>
      <c r="E25" s="21"/>
    </row>
    <row r="26" spans="1:5">
      <c r="A26" s="23"/>
      <c r="B26" s="23"/>
      <c r="C26" s="23"/>
      <c r="D26" s="21"/>
      <c r="E26" s="21"/>
    </row>
    <row r="27" spans="1:5">
      <c r="A27" s="23"/>
      <c r="B27" s="30" t="str">
        <f ca="1">"© Commonwealth of Australia "&amp;YEAR(TODAY())</f>
        <v>© Commonwealth of Australia 2022</v>
      </c>
      <c r="C27" s="24"/>
      <c r="D27" s="21"/>
      <c r="E27" s="21"/>
    </row>
  </sheetData>
  <mergeCells count="7">
    <mergeCell ref="B24:E24"/>
    <mergeCell ref="B6:E6"/>
    <mergeCell ref="B15:C15"/>
    <mergeCell ref="B16:C16"/>
    <mergeCell ref="B19:C19"/>
    <mergeCell ref="B20:C20"/>
    <mergeCell ref="B23:E23"/>
  </mergeCells>
  <hyperlinks>
    <hyperlink ref="B16" r:id="rId1" xr:uid="{F3F8644A-3D1E-40B7-A731-6C151C5F5D8E}"/>
    <hyperlink ref="B13" location="Index!A12" display="Index" xr:uid="{0A471946-36E3-4E29-8418-423D6A5D8BFD}"/>
    <hyperlink ref="B27" r:id="rId2" display="© Commonwealth of Australia 2015" xr:uid="{B36598F2-6AD3-4E02-9C21-D75F99B41B3C}"/>
    <hyperlink ref="B12" location="'Table 4.2'!C10" display="'Table 4.2'!C10" xr:uid="{5628781D-D3A5-4B22-81AF-66E1B057EB2C}"/>
    <hyperlink ref="B24" r:id="rId3" display="or the Labour Surveys Branch at labour.statistics@abs.gov.au." xr:uid="{69459FB9-C6EA-44D6-9133-E07B57C8B6FC}"/>
    <hyperlink ref="B23:E23" r:id="rId4" display="For further information about these and related statistics visit www.abs.gov.au/about/contact-us" xr:uid="{6CDFEBAE-6EC4-4165-AC35-8FF243D13ACC}"/>
    <hyperlink ref="B11" location="'Table 4.1'!C10" display="'Table 4.1'!C10" xr:uid="{12EF9236-6C58-405C-B750-AEC8A4AAB8DC}"/>
    <hyperlink ref="B20" r:id="rId5" display="Explanatory Notes" xr:uid="{E58319A4-1605-4A18-B199-A931092DB545}"/>
    <hyperlink ref="B19" r:id="rId6" xr:uid="{8B4485EF-9383-4539-8E43-0DC1396FA875}"/>
    <hyperlink ref="B19:C19" r:id="rId7" display="Summary" xr:uid="{2BF862F6-F31C-4CCA-B98D-A93E004E2656}"/>
    <hyperlink ref="B20:C20" r:id="rId8" display="Methodology" xr:uid="{D1F1C322-9F0B-433B-88BC-8F727A5BABA4}"/>
  </hyperlinks>
  <pageMargins left="0.7" right="0.7" top="0.75" bottom="0.75" header="0.3" footer="0.3"/>
  <pageSetup paperSize="9" orientation="portrait" r:id="rId9"/>
  <drawing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0C422A-8030-4FD6-8164-F2AADB8DD2BB}">
  <sheetPr>
    <pageSetUpPr fitToPage="1"/>
  </sheetPr>
  <dimension ref="A1:U91"/>
  <sheetViews>
    <sheetView zoomScaleNormal="100" workbookViewId="0">
      <pane ySplit="12" topLeftCell="A13" activePane="bottomLeft" state="frozen"/>
      <selection pane="bottomLeft" activeCell="C10" sqref="C10:E10"/>
    </sheetView>
  </sheetViews>
  <sheetFormatPr defaultRowHeight="15" customHeight="1"/>
  <cols>
    <col min="1" max="1" width="3" customWidth="1"/>
    <col min="2" max="2" width="77" bestFit="1" customWidth="1"/>
    <col min="3" max="20" width="11" customWidth="1"/>
    <col min="216" max="227" width="9.140625" customWidth="1"/>
    <col min="231" max="231" width="9.140625" customWidth="1"/>
    <col min="472" max="483" width="9.140625" customWidth="1"/>
    <col min="487" max="487" width="9.140625" customWidth="1"/>
    <col min="728" max="739" width="9.140625" customWidth="1"/>
    <col min="743" max="743" width="9.140625" customWidth="1"/>
    <col min="984" max="995" width="9.140625" customWidth="1"/>
    <col min="999" max="999" width="9.140625" customWidth="1"/>
    <col min="1240" max="1251" width="9.140625" customWidth="1"/>
    <col min="1255" max="1255" width="9.140625" customWidth="1"/>
    <col min="1496" max="1507" width="9.140625" customWidth="1"/>
    <col min="1511" max="1511" width="9.140625" customWidth="1"/>
    <col min="1752" max="1763" width="9.140625" customWidth="1"/>
    <col min="1767" max="1767" width="9.140625" customWidth="1"/>
    <col min="2008" max="2019" width="9.140625" customWidth="1"/>
    <col min="2023" max="2023" width="9.140625" customWidth="1"/>
    <col min="2264" max="2275" width="9.140625" customWidth="1"/>
    <col min="2279" max="2279" width="9.140625" customWidth="1"/>
    <col min="2520" max="2531" width="9.140625" customWidth="1"/>
    <col min="2535" max="2535" width="9.140625" customWidth="1"/>
    <col min="2776" max="2787" width="9.140625" customWidth="1"/>
    <col min="2791" max="2791" width="9.140625" customWidth="1"/>
    <col min="3032" max="3043" width="9.140625" customWidth="1"/>
    <col min="3047" max="3047" width="9.140625" customWidth="1"/>
    <col min="3288" max="3299" width="9.140625" customWidth="1"/>
    <col min="3303" max="3303" width="9.140625" customWidth="1"/>
    <col min="3544" max="3555" width="9.140625" customWidth="1"/>
    <col min="3559" max="3559" width="9.140625" customWidth="1"/>
    <col min="3800" max="3811" width="9.140625" customWidth="1"/>
    <col min="3815" max="3815" width="9.140625" customWidth="1"/>
    <col min="4056" max="4067" width="9.140625" customWidth="1"/>
    <col min="4071" max="4071" width="9.140625" customWidth="1"/>
    <col min="4312" max="4323" width="9.140625" customWidth="1"/>
    <col min="4327" max="4327" width="9.140625" customWidth="1"/>
    <col min="4568" max="4579" width="9.140625" customWidth="1"/>
    <col min="4583" max="4583" width="9.140625" customWidth="1"/>
    <col min="4824" max="4835" width="9.140625" customWidth="1"/>
    <col min="4839" max="4839" width="9.140625" customWidth="1"/>
    <col min="5080" max="5091" width="9.140625" customWidth="1"/>
    <col min="5095" max="5095" width="9.140625" customWidth="1"/>
    <col min="5336" max="5347" width="9.140625" customWidth="1"/>
    <col min="5351" max="5351" width="9.140625" customWidth="1"/>
    <col min="5592" max="5603" width="9.140625" customWidth="1"/>
    <col min="5607" max="5607" width="9.140625" customWidth="1"/>
    <col min="5848" max="5859" width="9.140625" customWidth="1"/>
    <col min="5863" max="5863" width="9.140625" customWidth="1"/>
    <col min="6104" max="6115" width="9.140625" customWidth="1"/>
    <col min="6119" max="6119" width="9.140625" customWidth="1"/>
    <col min="6360" max="6371" width="9.140625" customWidth="1"/>
    <col min="6375" max="6375" width="9.140625" customWidth="1"/>
    <col min="6616" max="6627" width="9.140625" customWidth="1"/>
    <col min="6631" max="6631" width="9.140625" customWidth="1"/>
    <col min="6872" max="6883" width="9.140625" customWidth="1"/>
    <col min="6887" max="6887" width="9.140625" customWidth="1"/>
    <col min="7128" max="7139" width="9.140625" customWidth="1"/>
    <col min="7143" max="7143" width="9.140625" customWidth="1"/>
    <col min="7384" max="7395" width="9.140625" customWidth="1"/>
    <col min="7399" max="7399" width="9.140625" customWidth="1"/>
    <col min="7640" max="7651" width="9.140625" customWidth="1"/>
    <col min="7655" max="7655" width="9.140625" customWidth="1"/>
    <col min="7896" max="7907" width="9.140625" customWidth="1"/>
    <col min="7911" max="7911" width="9.140625" customWidth="1"/>
    <col min="8152" max="8163" width="9.140625" customWidth="1"/>
    <col min="8167" max="8167" width="9.140625" customWidth="1"/>
    <col min="8408" max="8419" width="9.140625" customWidth="1"/>
    <col min="8423" max="8423" width="9.140625" customWidth="1"/>
    <col min="8664" max="8675" width="9.140625" customWidth="1"/>
    <col min="8679" max="8679" width="9.140625" customWidth="1"/>
    <col min="8920" max="8931" width="9.140625" customWidth="1"/>
    <col min="8935" max="8935" width="9.140625" customWidth="1"/>
    <col min="9176" max="9187" width="9.140625" customWidth="1"/>
    <col min="9191" max="9191" width="9.140625" customWidth="1"/>
    <col min="9432" max="9443" width="9.140625" customWidth="1"/>
    <col min="9447" max="9447" width="9.140625" customWidth="1"/>
    <col min="9688" max="9699" width="9.140625" customWidth="1"/>
    <col min="9703" max="9703" width="9.140625" customWidth="1"/>
    <col min="9944" max="9955" width="9.140625" customWidth="1"/>
    <col min="9959" max="9959" width="9.140625" customWidth="1"/>
    <col min="10200" max="10211" width="9.140625" customWidth="1"/>
    <col min="10215" max="10215" width="9.140625" customWidth="1"/>
    <col min="10456" max="10467" width="9.140625" customWidth="1"/>
    <col min="10471" max="10471" width="9.140625" customWidth="1"/>
    <col min="10712" max="10723" width="9.140625" customWidth="1"/>
    <col min="10727" max="10727" width="9.140625" customWidth="1"/>
    <col min="10968" max="10979" width="9.140625" customWidth="1"/>
    <col min="10983" max="10983" width="9.140625" customWidth="1"/>
    <col min="11224" max="11235" width="9.140625" customWidth="1"/>
    <col min="11239" max="11239" width="9.140625" customWidth="1"/>
    <col min="11480" max="11491" width="9.140625" customWidth="1"/>
    <col min="11495" max="11495" width="9.140625" customWidth="1"/>
    <col min="11736" max="11747" width="9.140625" customWidth="1"/>
    <col min="11751" max="11751" width="9.140625" customWidth="1"/>
    <col min="11992" max="12003" width="9.140625" customWidth="1"/>
    <col min="12007" max="12007" width="9.140625" customWidth="1"/>
    <col min="12248" max="12259" width="9.140625" customWidth="1"/>
    <col min="12263" max="12263" width="9.140625" customWidth="1"/>
    <col min="12504" max="12515" width="9.140625" customWidth="1"/>
    <col min="12519" max="12519" width="9.140625" customWidth="1"/>
    <col min="12760" max="12771" width="9.140625" customWidth="1"/>
    <col min="12775" max="12775" width="9.140625" customWidth="1"/>
    <col min="13016" max="13027" width="9.140625" customWidth="1"/>
    <col min="13031" max="13031" width="9.140625" customWidth="1"/>
    <col min="13272" max="13283" width="9.140625" customWidth="1"/>
    <col min="13287" max="13287" width="9.140625" customWidth="1"/>
    <col min="13528" max="13539" width="9.140625" customWidth="1"/>
    <col min="13543" max="13543" width="9.140625" customWidth="1"/>
    <col min="13784" max="13795" width="9.140625" customWidth="1"/>
    <col min="13799" max="13799" width="9.140625" customWidth="1"/>
    <col min="14040" max="14051" width="9.140625" customWidth="1"/>
    <col min="14055" max="14055" width="9.140625" customWidth="1"/>
    <col min="14296" max="14307" width="9.140625" customWidth="1"/>
    <col min="14311" max="14311" width="9.140625" customWidth="1"/>
    <col min="14552" max="14563" width="9.140625" customWidth="1"/>
    <col min="14567" max="14567" width="9.140625" customWidth="1"/>
    <col min="14808" max="14819" width="9.140625" customWidth="1"/>
    <col min="14823" max="14823" width="9.140625" customWidth="1"/>
    <col min="15064" max="15075" width="9.140625" customWidth="1"/>
    <col min="15079" max="15079" width="9.140625" customWidth="1"/>
    <col min="15320" max="15331" width="9.140625" customWidth="1"/>
    <col min="15335" max="15335" width="9.140625" customWidth="1"/>
    <col min="15576" max="15587" width="9.140625" customWidth="1"/>
    <col min="15591" max="15591" width="9.140625" customWidth="1"/>
    <col min="15832" max="15843" width="9.140625" customWidth="1"/>
    <col min="15847" max="15847" width="9.140625" customWidth="1"/>
    <col min="16088" max="16099" width="9.140625" customWidth="1"/>
    <col min="16103" max="16103" width="9.140625" customWidth="1"/>
  </cols>
  <sheetData>
    <row r="1" spans="1:20" ht="11.25" customHeight="1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</row>
    <row r="2" spans="1:20" ht="15.95" customHeight="1">
      <c r="A2" s="21"/>
      <c r="B2" s="32" t="s">
        <v>1104</v>
      </c>
      <c r="C2" s="12"/>
      <c r="D2" s="12"/>
      <c r="E2" s="12"/>
      <c r="F2" s="12"/>
      <c r="G2" s="12"/>
      <c r="H2" s="12"/>
      <c r="I2" s="12"/>
      <c r="J2" s="12"/>
      <c r="K2" s="12"/>
      <c r="L2" s="32"/>
      <c r="M2" s="12"/>
      <c r="N2" s="12"/>
      <c r="O2" s="12"/>
      <c r="P2" s="12"/>
      <c r="Q2" s="12"/>
      <c r="R2" s="12"/>
      <c r="S2" s="12"/>
      <c r="T2" s="12"/>
    </row>
    <row r="3" spans="1:20" ht="11.25" customHeight="1">
      <c r="A3" s="2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spans="1:20" ht="11.25" customHeight="1">
      <c r="A4" s="2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pans="1:20" ht="15.95" customHeight="1">
      <c r="A5" s="31"/>
      <c r="B5" s="71" t="str">
        <f>Contents!B5</f>
        <v>6229.0 Underemployed workers</v>
      </c>
      <c r="C5" s="71"/>
      <c r="D5" s="71"/>
      <c r="E5" s="71"/>
      <c r="F5" s="71"/>
      <c r="G5" s="71"/>
      <c r="H5" s="71"/>
      <c r="I5" s="71"/>
      <c r="J5" s="71"/>
      <c r="K5" s="71"/>
      <c r="L5" s="33"/>
      <c r="M5" s="31"/>
      <c r="N5" s="31"/>
      <c r="O5" s="31"/>
      <c r="P5" s="31"/>
      <c r="Q5" s="31"/>
      <c r="R5" s="31"/>
      <c r="S5" s="31"/>
      <c r="T5" s="31"/>
    </row>
    <row r="6" spans="1:20" ht="15.95" customHeight="1">
      <c r="A6" s="31"/>
      <c r="B6" s="71" t="str">
        <f>Contents!B6</f>
        <v>Table 4. Part-time workers who prefer more hours</v>
      </c>
      <c r="C6" s="71"/>
      <c r="D6" s="71"/>
      <c r="E6" s="71"/>
      <c r="F6" s="71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</row>
    <row r="7" spans="1:20" ht="15.95" customHeight="1">
      <c r="A7" s="31"/>
      <c r="B7" s="34" t="str">
        <f>Contents!B7</f>
        <v>Released at 11:30 am (Canberra time) Fri 29 Apr 2022</v>
      </c>
      <c r="C7" s="31"/>
      <c r="D7" s="31"/>
      <c r="E7" s="31"/>
      <c r="F7" s="31"/>
      <c r="G7" s="31"/>
      <c r="H7" s="31"/>
      <c r="I7" s="31"/>
      <c r="J7" s="31"/>
      <c r="K7" s="31"/>
      <c r="L7" s="34"/>
      <c r="M7" s="31"/>
      <c r="N7" s="31"/>
      <c r="O7" s="31"/>
      <c r="P7" s="31"/>
      <c r="Q7" s="31"/>
      <c r="R7" s="31"/>
      <c r="S7" s="31"/>
      <c r="T7" s="31"/>
    </row>
    <row r="8" spans="1:20" ht="15.75" customHeight="1">
      <c r="A8" s="72" t="str">
        <f>Contents!C11</f>
        <v>Table 4.1 - Part-time workers who prefer more hours by age, February 2021</v>
      </c>
      <c r="B8" s="72"/>
      <c r="C8" s="72"/>
      <c r="D8" s="72"/>
      <c r="E8" s="72"/>
      <c r="F8" s="72"/>
      <c r="G8" s="72"/>
      <c r="H8" s="72"/>
      <c r="I8" s="35"/>
      <c r="J8" s="36"/>
      <c r="K8" s="36"/>
      <c r="L8" s="72"/>
      <c r="M8" s="72"/>
      <c r="N8" s="72"/>
      <c r="O8" s="72"/>
      <c r="P8" s="72"/>
      <c r="Q8" s="72"/>
      <c r="R8" s="72"/>
      <c r="S8" s="35"/>
      <c r="T8" s="36"/>
    </row>
    <row r="9" spans="1:20" ht="15.75" customHeight="1">
      <c r="A9" s="37"/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</row>
    <row r="10" spans="1:20" ht="15" customHeight="1">
      <c r="A10" s="37"/>
      <c r="B10" s="39" t="s">
        <v>1127</v>
      </c>
      <c r="C10" s="69" t="s">
        <v>1128</v>
      </c>
      <c r="D10" s="69"/>
      <c r="E10" s="69"/>
      <c r="F10" s="40"/>
      <c r="G10" s="70" t="s">
        <v>1129</v>
      </c>
      <c r="H10" s="70"/>
      <c r="I10" s="70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</row>
    <row r="11" spans="1:20">
      <c r="A11" s="37"/>
      <c r="B11" s="37"/>
      <c r="C11" s="38" t="s">
        <v>1130</v>
      </c>
      <c r="D11" s="38" t="s">
        <v>1131</v>
      </c>
      <c r="E11" s="38" t="s">
        <v>1132</v>
      </c>
      <c r="F11" s="38"/>
      <c r="G11" s="38" t="s">
        <v>1130</v>
      </c>
      <c r="H11" s="38" t="s">
        <v>1131</v>
      </c>
      <c r="I11" s="38" t="s">
        <v>1132</v>
      </c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</row>
    <row r="12" spans="1:20">
      <c r="A12" s="37"/>
      <c r="B12" s="37"/>
      <c r="C12" s="41" t="s">
        <v>1133</v>
      </c>
      <c r="D12" s="41" t="s">
        <v>1133</v>
      </c>
      <c r="E12" s="41" t="s">
        <v>1133</v>
      </c>
      <c r="F12" s="41"/>
      <c r="G12" s="41" t="s">
        <v>1133</v>
      </c>
      <c r="H12" s="41" t="s">
        <v>1133</v>
      </c>
      <c r="I12" s="41" t="s">
        <v>1133</v>
      </c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</row>
    <row r="13" spans="1:20">
      <c r="A13" s="42" t="s">
        <v>1134</v>
      </c>
      <c r="B13" s="37"/>
      <c r="C13" s="41"/>
      <c r="D13" s="41"/>
      <c r="E13" s="41"/>
      <c r="F13" s="43"/>
      <c r="G13" s="41"/>
      <c r="H13" s="41"/>
      <c r="I13" s="41"/>
    </row>
    <row r="14" spans="1:20">
      <c r="A14" s="44"/>
      <c r="B14" s="45" t="s">
        <v>1135</v>
      </c>
      <c r="C14" s="46" cm="1">
        <f t="array" ref="C14">INDEX($C$52:$T$64,$U52,C$38)</f>
        <v>1064.377</v>
      </c>
      <c r="D14" s="46" cm="1">
        <f t="array" ref="D14">INDEX($C$52:$T$64,$U52,D$38)</f>
        <v>436.22199999999998</v>
      </c>
      <c r="E14" s="46" cm="1">
        <f t="array" ref="E14">INDEX($C$52:$T$64,$U52,E$38)</f>
        <v>628.15499999999997</v>
      </c>
      <c r="F14" s="46"/>
      <c r="G14" s="19" t="str" cm="1">
        <f t="array" ref="G14">HYPERLINK(TEXT("#"&amp;INDEX($C$73:$T$85,$U73,C$38),),INDEX($C$73:$T$85,$U73,C$38))</f>
        <v>A125197190V</v>
      </c>
      <c r="H14" s="19" t="str" cm="1">
        <f t="array" ref="H14">HYPERLINK(TEXT("#"&amp;INDEX($C$73:$T$85,$U73,D$38),),INDEX($C$73:$T$85,$U73,D$38))</f>
        <v>A125202806K</v>
      </c>
      <c r="I14" s="19" t="str" cm="1">
        <f t="array" ref="I14">HYPERLINK(TEXT("#"&amp;INDEX($C$73:$T$85,$U73,E$38),),INDEX($C$73:$T$85,$U73,E$38))</f>
        <v>A125199998W</v>
      </c>
    </row>
    <row r="15" spans="1:20">
      <c r="A15" s="47"/>
      <c r="B15" s="48" t="s">
        <v>1136</v>
      </c>
      <c r="C15" s="46" cm="1">
        <f t="array" ref="C15">INDEX($C$52:$T$64,$U53,C$38)</f>
        <v>1010.2</v>
      </c>
      <c r="D15" s="46" cm="1">
        <f t="array" ref="D15">INDEX($C$52:$T$64,$U53,D$38)</f>
        <v>421.40100000000001</v>
      </c>
      <c r="E15" s="46" cm="1">
        <f t="array" ref="E15">INDEX($C$52:$T$64,$U53,E$38)</f>
        <v>588.79899999999998</v>
      </c>
      <c r="F15" s="46"/>
      <c r="G15" s="19" t="str" cm="1">
        <f t="array" ref="G15">HYPERLINK(TEXT("#"&amp;INDEX($C$73:$T$85,$U74,C$38),),INDEX($C$73:$T$85,$U74,C$38))</f>
        <v>A125197170K</v>
      </c>
      <c r="H15" s="19" t="str" cm="1">
        <f t="array" ref="H15">HYPERLINK(TEXT("#"&amp;INDEX($C$73:$T$85,$U74,D$38),),INDEX($C$73:$T$85,$U74,D$38))</f>
        <v>A125202786L</v>
      </c>
      <c r="I15" s="19" t="str" cm="1">
        <f t="array" ref="I15">HYPERLINK(TEXT("#"&amp;INDEX($C$73:$T$85,$U74,E$38),),INDEX($C$73:$T$85,$U74,E$38))</f>
        <v>A125199978L</v>
      </c>
    </row>
    <row r="16" spans="1:20">
      <c r="A16" s="47"/>
      <c r="B16" s="49" t="s">
        <v>1137</v>
      </c>
      <c r="C16" s="46" cm="1">
        <f t="array" ref="C16">INDEX($C$52:$T$64,$U54,C$38)</f>
        <v>488.11399999999998</v>
      </c>
      <c r="D16" s="46" cm="1">
        <f t="array" ref="D16">INDEX($C$52:$T$64,$U54,D$38)</f>
        <v>210.85499999999999</v>
      </c>
      <c r="E16" s="46" cm="1">
        <f t="array" ref="E16">INDEX($C$52:$T$64,$U54,E$38)</f>
        <v>277.26</v>
      </c>
      <c r="F16" s="46"/>
      <c r="G16" s="19" t="str" cm="1">
        <f t="array" ref="G16">HYPERLINK(TEXT("#"&amp;INDEX($C$73:$T$85,$U75,C$38),),INDEX($C$73:$T$85,$U75,C$38))</f>
        <v>A125197194C</v>
      </c>
      <c r="H16" s="19" t="str" cm="1">
        <f t="array" ref="H16">HYPERLINK(TEXT("#"&amp;INDEX($C$73:$T$85,$U75,D$38),),INDEX($C$73:$T$85,$U75,D$38))</f>
        <v>A125202810A</v>
      </c>
      <c r="I16" s="19" t="str" cm="1">
        <f t="array" ref="I16">HYPERLINK(TEXT("#"&amp;INDEX($C$73:$T$85,$U75,E$38),),INDEX($C$73:$T$85,$U75,E$38))</f>
        <v>A125200002T</v>
      </c>
    </row>
    <row r="17" spans="1:20">
      <c r="A17" s="47"/>
      <c r="B17" s="49" t="s">
        <v>1138</v>
      </c>
      <c r="C17" s="46" cm="1">
        <f t="array" ref="C17">INDEX($C$52:$T$64,$U55,C$38)</f>
        <v>522.08600000000001</v>
      </c>
      <c r="D17" s="46" cm="1">
        <f t="array" ref="D17">INDEX($C$52:$T$64,$U55,D$38)</f>
        <v>210.547</v>
      </c>
      <c r="E17" s="46" cm="1">
        <f t="array" ref="E17">INDEX($C$52:$T$64,$U55,E$38)</f>
        <v>311.53899999999999</v>
      </c>
      <c r="F17" s="46"/>
      <c r="G17" s="19" t="str" cm="1">
        <f t="array" ref="G17">HYPERLINK(TEXT("#"&amp;INDEX($C$73:$T$85,$U76,C$38),),INDEX($C$73:$T$85,$U76,C$38))</f>
        <v>A125197198L</v>
      </c>
      <c r="H17" s="19" t="str" cm="1">
        <f t="array" ref="H17">HYPERLINK(TEXT("#"&amp;INDEX($C$73:$T$85,$U76,D$38),),INDEX($C$73:$T$85,$U76,D$38))</f>
        <v>A125202814K</v>
      </c>
      <c r="I17" s="19" t="str" cm="1">
        <f t="array" ref="I17">HYPERLINK(TEXT("#"&amp;INDEX($C$73:$T$85,$U76,E$38),),INDEX($C$73:$T$85,$U76,E$38))</f>
        <v>A125200006A</v>
      </c>
    </row>
    <row r="18" spans="1:20">
      <c r="A18" s="47"/>
      <c r="B18" s="50" t="s">
        <v>1139</v>
      </c>
      <c r="C18" s="46" cm="1">
        <f t="array" ref="C18">INDEX($C$52:$T$64,$U56,C$38)</f>
        <v>892.54100000000005</v>
      </c>
      <c r="D18" s="46" cm="1">
        <f t="array" ref="D18">INDEX($C$52:$T$64,$U56,D$38)</f>
        <v>382.815</v>
      </c>
      <c r="E18" s="46" cm="1">
        <f t="array" ref="E18">INDEX($C$52:$T$64,$U56,E$38)</f>
        <v>509.72699999999998</v>
      </c>
      <c r="F18" s="46"/>
      <c r="G18" s="19" t="str" cm="1">
        <f t="array" ref="G18">HYPERLINK(TEXT("#"&amp;INDEX($C$73:$T$85,$U77,C$38),),INDEX($C$73:$T$85,$U77,C$38))</f>
        <v>A125197174V</v>
      </c>
      <c r="H18" s="19" t="str" cm="1">
        <f t="array" ref="H18">HYPERLINK(TEXT("#"&amp;INDEX($C$73:$T$85,$U77,D$38),),INDEX($C$73:$T$85,$U77,D$38))</f>
        <v>A125202790C</v>
      </c>
      <c r="I18" s="19" t="str" cm="1">
        <f t="array" ref="I18">HYPERLINK(TEXT("#"&amp;INDEX($C$73:$T$85,$U77,E$38),),INDEX($C$73:$T$85,$U77,E$38))</f>
        <v>A125199982C</v>
      </c>
    </row>
    <row r="19" spans="1:20">
      <c r="A19" s="47"/>
      <c r="B19" s="51" t="s">
        <v>1140</v>
      </c>
      <c r="C19" s="46" cm="1">
        <f t="array" ref="C19">INDEX($C$52:$T$64,$U57,C$38)</f>
        <v>435.19</v>
      </c>
      <c r="D19" s="46" cm="1">
        <f t="array" ref="D19">INDEX($C$52:$T$64,$U57,D$38)</f>
        <v>192.05099999999999</v>
      </c>
      <c r="E19" s="46" cm="1">
        <f t="array" ref="E19">INDEX($C$52:$T$64,$U57,E$38)</f>
        <v>243.13900000000001</v>
      </c>
      <c r="F19" s="46"/>
      <c r="G19" s="19" t="str" cm="1">
        <f t="array" ref="G19">HYPERLINK(TEXT("#"&amp;INDEX($C$73:$T$85,$U78,C$38),),INDEX($C$73:$T$85,$U78,C$38))</f>
        <v>A125197178C</v>
      </c>
      <c r="H19" s="19" t="str" cm="1">
        <f t="array" ref="H19">HYPERLINK(TEXT("#"&amp;INDEX($C$73:$T$85,$U78,D$38),),INDEX($C$73:$T$85,$U78,D$38))</f>
        <v>A125202794L</v>
      </c>
      <c r="I19" s="19" t="str" cm="1">
        <f t="array" ref="I19">HYPERLINK(TEXT("#"&amp;INDEX($C$73:$T$85,$U78,E$38),),INDEX($C$73:$T$85,$U78,E$38))</f>
        <v>A125199986L</v>
      </c>
    </row>
    <row r="20" spans="1:20">
      <c r="A20" s="47"/>
      <c r="B20" s="52" t="s">
        <v>1141</v>
      </c>
      <c r="C20" s="46" cm="1">
        <f t="array" ref="C20">INDEX($C$52:$T$64,$U58,C$38)</f>
        <v>457.351</v>
      </c>
      <c r="D20" s="46" cm="1">
        <f t="array" ref="D20">INDEX($C$52:$T$64,$U58,D$38)</f>
        <v>190.76300000000001</v>
      </c>
      <c r="E20" s="46" cm="1">
        <f t="array" ref="E20">INDEX($C$52:$T$64,$U58,E$38)</f>
        <v>266.58800000000002</v>
      </c>
      <c r="F20" s="46"/>
      <c r="G20" s="19" t="str" cm="1">
        <f t="array" ref="G20">HYPERLINK(TEXT("#"&amp;INDEX($C$73:$T$85,$U79,C$38),),INDEX($C$73:$T$85,$U79,C$38))</f>
        <v>A125197182V</v>
      </c>
      <c r="H20" s="19" t="str" cm="1">
        <f t="array" ref="H20">HYPERLINK(TEXT("#"&amp;INDEX($C$73:$T$85,$U79,D$38),),INDEX($C$73:$T$85,$U79,D$38))</f>
        <v>A125202798W</v>
      </c>
      <c r="I20" s="19" t="str" cm="1">
        <f t="array" ref="I20">HYPERLINK(TEXT("#"&amp;INDEX($C$73:$T$85,$U79,E$38),),INDEX($C$73:$T$85,$U79,E$38))</f>
        <v>A125199990C</v>
      </c>
    </row>
    <row r="21" spans="1:20">
      <c r="A21" s="47"/>
      <c r="B21" s="53" t="s">
        <v>1142</v>
      </c>
      <c r="C21" s="46" cm="1">
        <f t="array" ref="C21">INDEX($C$52:$T$64,$U59,C$38)</f>
        <v>117.65900000000001</v>
      </c>
      <c r="D21" s="46" cm="1">
        <f t="array" ref="D21">INDEX($C$52:$T$64,$U59,D$38)</f>
        <v>38.585999999999999</v>
      </c>
      <c r="E21" s="46" cm="1">
        <f t="array" ref="E21">INDEX($C$52:$T$64,$U59,E$38)</f>
        <v>79.072999999999993</v>
      </c>
      <c r="F21" s="46"/>
      <c r="G21" s="19" t="str" cm="1">
        <f t="array" ref="G21">HYPERLINK(TEXT("#"&amp;INDEX($C$73:$T$85,$U80,C$38),),INDEX($C$73:$T$85,$U80,C$38))</f>
        <v>A125197162K</v>
      </c>
      <c r="H21" s="19" t="str" cm="1">
        <f t="array" ref="H21">HYPERLINK(TEXT("#"&amp;INDEX($C$73:$T$85,$U80,D$38),),INDEX($C$73:$T$85,$U80,D$38))</f>
        <v>A125202778L</v>
      </c>
      <c r="I21" s="19" t="str" cm="1">
        <f t="array" ref="I21">HYPERLINK(TEXT("#"&amp;INDEX($C$73:$T$85,$U80,E$38),),INDEX($C$73:$T$85,$U80,E$38))</f>
        <v>A125199970V</v>
      </c>
    </row>
    <row r="22" spans="1:20">
      <c r="A22" s="47"/>
      <c r="B22" s="52" t="s">
        <v>1143</v>
      </c>
      <c r="C22" s="46" cm="1">
        <f t="array" ref="C22">INDEX($C$52:$T$64,$U60,C$38)</f>
        <v>52.923999999999999</v>
      </c>
      <c r="D22" s="46" cm="1">
        <f t="array" ref="D22">INDEX($C$52:$T$64,$U60,D$38)</f>
        <v>18.803000000000001</v>
      </c>
      <c r="E22" s="46" cm="1">
        <f t="array" ref="E22">INDEX($C$52:$T$64,$U60,E$38)</f>
        <v>34.121000000000002</v>
      </c>
      <c r="F22" s="46"/>
      <c r="G22" s="19" t="str" cm="1">
        <f t="array" ref="G22">HYPERLINK(TEXT("#"&amp;INDEX($C$73:$T$85,$U81,C$38),),INDEX($C$73:$T$85,$U81,C$38))</f>
        <v>A125197202T</v>
      </c>
      <c r="H22" s="19" t="str" cm="1">
        <f t="array" ref="H22">HYPERLINK(TEXT("#"&amp;INDEX($C$73:$T$85,$U81,D$38),),INDEX($C$73:$T$85,$U81,D$38))</f>
        <v>A125202818V</v>
      </c>
      <c r="I22" s="19" t="str" cm="1">
        <f t="array" ref="I22">HYPERLINK(TEXT("#"&amp;INDEX($C$73:$T$85,$U81,E$38),),INDEX($C$73:$T$85,$U81,E$38))</f>
        <v>A125200010T</v>
      </c>
    </row>
    <row r="23" spans="1:20">
      <c r="A23" s="47"/>
      <c r="B23" s="52" t="s">
        <v>1144</v>
      </c>
      <c r="C23" s="46" cm="1">
        <f t="array" ref="C23">INDEX($C$52:$T$64,$U61,C$38)</f>
        <v>64.734999999999999</v>
      </c>
      <c r="D23" s="46" cm="1">
        <f t="array" ref="D23">INDEX($C$52:$T$64,$U61,D$38)</f>
        <v>19.783000000000001</v>
      </c>
      <c r="E23" s="46" cm="1">
        <f t="array" ref="E23">INDEX($C$52:$T$64,$U61,E$38)</f>
        <v>44.951000000000001</v>
      </c>
      <c r="F23" s="46"/>
      <c r="G23" s="19" t="str" cm="1">
        <f t="array" ref="G23">HYPERLINK(TEXT("#"&amp;INDEX($C$73:$T$85,$U82,C$38),),INDEX($C$73:$T$85,$U82,C$38))</f>
        <v>A125197186C</v>
      </c>
      <c r="H23" s="19" t="str" cm="1">
        <f t="array" ref="H23">HYPERLINK(TEXT("#"&amp;INDEX($C$73:$T$85,$U82,D$38),),INDEX($C$73:$T$85,$U82,D$38))</f>
        <v>A125202802A</v>
      </c>
      <c r="I23" s="19" t="str" cm="1">
        <f t="array" ref="I23">HYPERLINK(TEXT("#"&amp;INDEX($C$73:$T$85,$U82,E$38),),INDEX($C$73:$T$85,$U82,E$38))</f>
        <v>A125199994L</v>
      </c>
    </row>
    <row r="24" spans="1:20">
      <c r="A24" s="47"/>
      <c r="B24" s="48" t="s">
        <v>1145</v>
      </c>
      <c r="C24" s="46" cm="1">
        <f t="array" ref="C24">INDEX($C$52:$T$64,$U62,C$38)</f>
        <v>54.177</v>
      </c>
      <c r="D24" s="46" cm="1">
        <f t="array" ref="D24">INDEX($C$52:$T$64,$U62,D$38)</f>
        <v>14.821</v>
      </c>
      <c r="E24" s="46" cm="1">
        <f t="array" ref="E24">INDEX($C$52:$T$64,$U62,E$38)</f>
        <v>39.356000000000002</v>
      </c>
      <c r="F24" s="46"/>
      <c r="G24" s="19" t="str" cm="1">
        <f t="array" ref="G24">HYPERLINK(TEXT("#"&amp;INDEX($C$73:$T$85,$U83,C$38),),INDEX($C$73:$T$85,$U83,C$38))</f>
        <v>A125197206A</v>
      </c>
      <c r="H24" s="19" t="str" cm="1">
        <f t="array" ref="H24">HYPERLINK(TEXT("#"&amp;INDEX($C$73:$T$85,$U83,D$38),),INDEX($C$73:$T$85,$U83,D$38))</f>
        <v>A125202822K</v>
      </c>
      <c r="I24" s="19" t="str" cm="1">
        <f t="array" ref="I24">HYPERLINK(TEXT("#"&amp;INDEX($C$73:$T$85,$U83,E$38),),INDEX($C$73:$T$85,$U83,E$38))</f>
        <v>A125200014A</v>
      </c>
    </row>
    <row r="25" spans="1:20">
      <c r="A25" s="47"/>
      <c r="B25" s="54" t="s">
        <v>1146</v>
      </c>
      <c r="C25" s="46" cm="1">
        <f t="array" ref="C25">INDEX($C$52:$T$64,$U63,C$38)</f>
        <v>17.123999999999999</v>
      </c>
      <c r="D25" s="46" cm="1">
        <f t="array" ref="D25">INDEX($C$52:$T$64,$U63,D$38)</f>
        <v>4.0620000000000003</v>
      </c>
      <c r="E25" s="46" cm="1">
        <f t="array" ref="E25">INDEX($C$52:$T$64,$U63,E$38)</f>
        <v>13.063000000000001</v>
      </c>
      <c r="F25" s="46"/>
      <c r="G25" s="19" t="str" cm="1">
        <f t="array" ref="G25">HYPERLINK(TEXT("#"&amp;INDEX($C$73:$T$85,$U84,C$38),),INDEX($C$73:$T$85,$U84,C$38))</f>
        <v>A125197166V</v>
      </c>
      <c r="H25" s="19" t="str" cm="1">
        <f t="array" ref="H25">HYPERLINK(TEXT("#"&amp;INDEX($C$73:$T$85,$U84,D$38),),INDEX($C$73:$T$85,$U84,D$38))</f>
        <v>A125202782C</v>
      </c>
      <c r="I25" s="19" t="str" cm="1">
        <f t="array" ref="I25">HYPERLINK(TEXT("#"&amp;INDEX($C$73:$T$85,$U84,E$38),),INDEX($C$73:$T$85,$U84,E$38))</f>
        <v>A125199974C</v>
      </c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</row>
    <row r="26" spans="1:20">
      <c r="A26" s="47"/>
      <c r="B26" s="54" t="s">
        <v>1147</v>
      </c>
      <c r="C26" s="46" cm="1">
        <f t="array" ref="C26">INDEX($C$52:$T$64,$U64,C$38)</f>
        <v>37.052</v>
      </c>
      <c r="D26" s="46" cm="1">
        <f t="array" ref="D26">INDEX($C$52:$T$64,$U64,D$38)</f>
        <v>10.759</v>
      </c>
      <c r="E26" s="46" cm="1">
        <f t="array" ref="E26">INDEX($C$52:$T$64,$U64,E$38)</f>
        <v>26.292999999999999</v>
      </c>
      <c r="F26" s="46"/>
      <c r="G26" s="19" t="str" cm="1">
        <f t="array" ref="G26">HYPERLINK(TEXT("#"&amp;INDEX($C$73:$T$85,$U85,C$38),),INDEX($C$73:$T$85,$U85,C$38))</f>
        <v>A125197158V</v>
      </c>
      <c r="H26" s="19" t="str" cm="1">
        <f t="array" ref="H26">HYPERLINK(TEXT("#"&amp;INDEX($C$73:$T$85,$U85,D$38),),INDEX($C$73:$T$85,$U85,D$38))</f>
        <v>A125202774C</v>
      </c>
      <c r="I26" s="19" t="str" cm="1">
        <f t="array" ref="I26">HYPERLINK(TEXT("#"&amp;INDEX($C$73:$T$85,$U85,E$38),),INDEX($C$73:$T$85,$U85,E$38))</f>
        <v>A125199966C</v>
      </c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</row>
    <row r="27" spans="1:20">
      <c r="A27" s="47"/>
      <c r="B27" s="54"/>
      <c r="C27" s="46"/>
      <c r="D27" s="46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</row>
    <row r="28" spans="1:20">
      <c r="A28" s="47"/>
      <c r="B28" s="54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</row>
    <row r="29" spans="1:20">
      <c r="A29" s="55" t="str">
        <f ca="1">Contents!B27</f>
        <v>© Commonwealth of Australia 2022</v>
      </c>
      <c r="B29" s="5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</row>
    <row r="30" spans="1:20">
      <c r="A30" s="55"/>
      <c r="B30" s="56"/>
      <c r="C30" s="46"/>
      <c r="D30" s="46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</row>
    <row r="31" spans="1:20" hidden="1">
      <c r="A31" s="57"/>
      <c r="B31" s="58" t="s">
        <v>1128</v>
      </c>
      <c r="C31" s="59">
        <v>1</v>
      </c>
      <c r="D31" s="60"/>
      <c r="E31" s="60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</row>
    <row r="32" spans="1:20" hidden="1">
      <c r="A32" s="57"/>
      <c r="B32" s="58" t="s">
        <v>1148</v>
      </c>
      <c r="C32" s="59">
        <v>4</v>
      </c>
      <c r="D32" s="60"/>
      <c r="E32" s="60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</row>
    <row r="33" spans="1:21" hidden="1">
      <c r="A33" s="57"/>
      <c r="B33" s="58" t="s">
        <v>1149</v>
      </c>
      <c r="C33" s="59">
        <v>7</v>
      </c>
      <c r="D33" s="60"/>
      <c r="E33" s="60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</row>
    <row r="34" spans="1:21" hidden="1">
      <c r="A34" s="57"/>
      <c r="B34" s="58" t="s">
        <v>1150</v>
      </c>
      <c r="C34" s="59">
        <v>10</v>
      </c>
      <c r="D34" s="60"/>
      <c r="E34" s="60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</row>
    <row r="35" spans="1:21" hidden="1">
      <c r="A35" s="57"/>
      <c r="B35" s="58" t="s">
        <v>1151</v>
      </c>
      <c r="C35" s="59">
        <v>13</v>
      </c>
      <c r="D35" s="60"/>
      <c r="E35" s="60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</row>
    <row r="36" spans="1:21" hidden="1">
      <c r="A36" s="57"/>
      <c r="B36" s="58" t="s">
        <v>1152</v>
      </c>
      <c r="C36" s="59">
        <v>16</v>
      </c>
      <c r="D36" s="60"/>
      <c r="E36" s="60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</row>
    <row r="37" spans="1:21" hidden="1">
      <c r="A37" s="57"/>
      <c r="B37" s="61"/>
      <c r="C37" s="60"/>
      <c r="D37" s="60"/>
      <c r="E37" s="60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</row>
    <row r="38" spans="1:21" hidden="1">
      <c r="A38" s="57"/>
      <c r="B38" s="62"/>
      <c r="C38" s="59">
        <f>VLOOKUP(C10,B31:C36,2,FALSE)</f>
        <v>1</v>
      </c>
      <c r="D38" s="59">
        <f>C38+1</f>
        <v>2</v>
      </c>
      <c r="E38" s="59">
        <f>D38+1</f>
        <v>3</v>
      </c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</row>
    <row r="39" spans="1:21" hidden="1">
      <c r="A39" s="57"/>
      <c r="B39" s="56"/>
      <c r="C39" s="46"/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</row>
    <row r="40" spans="1:21" hidden="1">
      <c r="A40" s="57"/>
      <c r="B40" s="5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</row>
    <row r="41" spans="1:21" hidden="1">
      <c r="A41" s="57"/>
      <c r="B41" s="56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</row>
    <row r="42" spans="1:21" hidden="1">
      <c r="A42" s="57"/>
      <c r="B42" s="56"/>
      <c r="C42" s="46"/>
      <c r="D42" s="46"/>
      <c r="E42" s="46"/>
      <c r="F42" s="46"/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</row>
    <row r="43" spans="1:21" hidden="1">
      <c r="A43" s="57"/>
      <c r="B43" s="56"/>
      <c r="C43" s="46"/>
      <c r="D43" s="46"/>
      <c r="E43" s="46"/>
      <c r="F43" s="46"/>
      <c r="G43" s="46"/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  <c r="T43" s="46"/>
    </row>
    <row r="44" spans="1:21" hidden="1">
      <c r="A44" s="57"/>
      <c r="B44" s="56"/>
      <c r="C44" s="46"/>
      <c r="D44" s="46"/>
      <c r="E44" s="46"/>
      <c r="F44" s="46"/>
      <c r="G44" s="46"/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  <c r="T44" s="46"/>
    </row>
    <row r="45" spans="1:21" hidden="1">
      <c r="A45" s="57"/>
      <c r="B45" s="5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</row>
    <row r="46" spans="1:21" hidden="1">
      <c r="A46" s="57"/>
      <c r="B46" s="56"/>
      <c r="C46" s="46"/>
      <c r="D46" s="46"/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</row>
    <row r="47" spans="1:21" hidden="1">
      <c r="A47" s="57"/>
      <c r="B47" s="56"/>
      <c r="C47" s="59">
        <v>1</v>
      </c>
      <c r="D47" s="59">
        <v>2</v>
      </c>
      <c r="E47" s="59">
        <v>3</v>
      </c>
      <c r="F47" s="59">
        <v>4</v>
      </c>
      <c r="G47" s="59">
        <v>5</v>
      </c>
      <c r="H47" s="59">
        <v>6</v>
      </c>
      <c r="I47" s="59">
        <v>7</v>
      </c>
      <c r="J47" s="59">
        <v>8</v>
      </c>
      <c r="K47" s="59">
        <v>9</v>
      </c>
      <c r="L47" s="59">
        <v>10</v>
      </c>
      <c r="M47" s="59">
        <v>11</v>
      </c>
      <c r="N47" s="59">
        <v>12</v>
      </c>
      <c r="O47" s="59">
        <v>13</v>
      </c>
      <c r="P47" s="59">
        <v>14</v>
      </c>
      <c r="Q47" s="59">
        <v>15</v>
      </c>
      <c r="R47" s="59">
        <v>16</v>
      </c>
      <c r="S47" s="59">
        <v>17</v>
      </c>
      <c r="T47" s="59">
        <v>18</v>
      </c>
    </row>
    <row r="48" spans="1:21" ht="15" hidden="1" customHeight="1">
      <c r="A48" s="37"/>
      <c r="B48" s="37"/>
      <c r="C48" s="73" t="s">
        <v>1128</v>
      </c>
      <c r="D48" s="73"/>
      <c r="E48" s="73"/>
      <c r="F48" s="73" t="s">
        <v>1148</v>
      </c>
      <c r="G48" s="73"/>
      <c r="H48" s="73"/>
      <c r="I48" s="73" t="s">
        <v>1149</v>
      </c>
      <c r="J48" s="73"/>
      <c r="K48" s="73"/>
      <c r="L48" s="73" t="s">
        <v>1150</v>
      </c>
      <c r="M48" s="73"/>
      <c r="N48" s="73"/>
      <c r="O48" s="73" t="s">
        <v>1151</v>
      </c>
      <c r="P48" s="73"/>
      <c r="Q48" s="73"/>
      <c r="R48" s="73" t="s">
        <v>1152</v>
      </c>
      <c r="S48" s="73"/>
      <c r="T48" s="73"/>
    </row>
    <row r="49" spans="1:21" hidden="1">
      <c r="A49" s="37"/>
      <c r="B49" s="37"/>
      <c r="C49" s="38" t="s">
        <v>1130</v>
      </c>
      <c r="D49" s="38" t="s">
        <v>1131</v>
      </c>
      <c r="E49" s="38" t="s">
        <v>1132</v>
      </c>
      <c r="F49" s="38" t="s">
        <v>1130</v>
      </c>
      <c r="G49" s="38" t="s">
        <v>1131</v>
      </c>
      <c r="H49" s="38" t="s">
        <v>1132</v>
      </c>
      <c r="I49" s="38" t="s">
        <v>1130</v>
      </c>
      <c r="J49" s="38" t="s">
        <v>1131</v>
      </c>
      <c r="K49" s="38" t="s">
        <v>1132</v>
      </c>
      <c r="L49" s="38" t="s">
        <v>1130</v>
      </c>
      <c r="M49" s="38" t="s">
        <v>1131</v>
      </c>
      <c r="N49" s="38" t="s">
        <v>1132</v>
      </c>
      <c r="O49" s="38" t="s">
        <v>1130</v>
      </c>
      <c r="P49" s="38" t="s">
        <v>1131</v>
      </c>
      <c r="Q49" s="38" t="s">
        <v>1132</v>
      </c>
      <c r="R49" s="38" t="s">
        <v>1130</v>
      </c>
      <c r="S49" s="38" t="s">
        <v>1131</v>
      </c>
      <c r="T49" s="38" t="s">
        <v>1132</v>
      </c>
    </row>
    <row r="50" spans="1:21" hidden="1">
      <c r="A50" s="37"/>
      <c r="B50" s="37"/>
      <c r="C50" s="41" t="s">
        <v>1133</v>
      </c>
      <c r="D50" s="41" t="s">
        <v>1133</v>
      </c>
      <c r="E50" s="41" t="s">
        <v>1133</v>
      </c>
      <c r="F50" s="41" t="s">
        <v>1133</v>
      </c>
      <c r="G50" s="41" t="s">
        <v>1133</v>
      </c>
      <c r="H50" s="41" t="s">
        <v>1133</v>
      </c>
      <c r="I50" s="41" t="s">
        <v>1133</v>
      </c>
      <c r="J50" s="41" t="s">
        <v>1133</v>
      </c>
      <c r="K50" s="41" t="s">
        <v>1133</v>
      </c>
      <c r="L50" s="41" t="s">
        <v>1133</v>
      </c>
      <c r="M50" s="41" t="s">
        <v>1133</v>
      </c>
      <c r="N50" s="41" t="s">
        <v>1133</v>
      </c>
      <c r="O50" s="41" t="s">
        <v>1133</v>
      </c>
      <c r="P50" s="41" t="s">
        <v>1133</v>
      </c>
      <c r="Q50" s="41" t="s">
        <v>1133</v>
      </c>
      <c r="R50" s="41" t="s">
        <v>1133</v>
      </c>
      <c r="S50" s="41" t="s">
        <v>1133</v>
      </c>
      <c r="T50" s="41" t="s">
        <v>1133</v>
      </c>
    </row>
    <row r="51" spans="1:21" hidden="1">
      <c r="A51" s="42" t="s">
        <v>1134</v>
      </c>
      <c r="B51" s="37"/>
      <c r="C51" s="41"/>
      <c r="D51" s="41"/>
      <c r="E51" s="41"/>
      <c r="F51" s="43"/>
      <c r="G51" s="63"/>
      <c r="H51" s="63"/>
    </row>
    <row r="52" spans="1:21" hidden="1">
      <c r="A52" s="44"/>
      <c r="B52" s="45" t="s">
        <v>1135</v>
      </c>
      <c r="C52" s="46">
        <f>A125197190V_Latest</f>
        <v>1064.377</v>
      </c>
      <c r="D52" s="46">
        <f>A125202806K_Latest</f>
        <v>436.22199999999998</v>
      </c>
      <c r="E52" s="46">
        <f>A125199998W_Latest</f>
        <v>628.15499999999997</v>
      </c>
      <c r="F52" s="46">
        <f>A125198594J_Latest</f>
        <v>1026.856</v>
      </c>
      <c r="G52" s="46">
        <f>A125204210J_Latest</f>
        <v>416.42200000000003</v>
      </c>
      <c r="H52" s="46">
        <f>A125201402W_Latest</f>
        <v>610.43399999999997</v>
      </c>
      <c r="I52" s="46">
        <f>A125197658R_Latest</f>
        <v>347.33300000000003</v>
      </c>
      <c r="J52" s="46">
        <f>A125203274A_Latest</f>
        <v>161.94200000000001</v>
      </c>
      <c r="K52" s="46">
        <f>A125200466R_Latest</f>
        <v>185.39099999999999</v>
      </c>
      <c r="L52" s="46">
        <f>A125199062L_Latest</f>
        <v>397.25</v>
      </c>
      <c r="M52" s="46">
        <f>A125204678R_Latest</f>
        <v>145.06899999999999</v>
      </c>
      <c r="N52" s="46">
        <f>A125201870K_Latest</f>
        <v>252.18100000000001</v>
      </c>
      <c r="O52" s="46">
        <f>A125199530R_Latest</f>
        <v>282.274</v>
      </c>
      <c r="P52" s="46">
        <f>A125205146V_Latest</f>
        <v>109.411</v>
      </c>
      <c r="Q52" s="46">
        <f>A125202338J_Latest</f>
        <v>172.863</v>
      </c>
      <c r="R52" s="46">
        <f>A125198126V_Latest</f>
        <v>37.521000000000001</v>
      </c>
      <c r="S52" s="46">
        <f>A125203742C_Latest</f>
        <v>19.8</v>
      </c>
      <c r="T52" s="46">
        <f>A125200934T_Latest</f>
        <v>17.72</v>
      </c>
      <c r="U52" s="58">
        <v>1</v>
      </c>
    </row>
    <row r="53" spans="1:21" hidden="1">
      <c r="A53" s="47"/>
      <c r="B53" s="48" t="s">
        <v>1136</v>
      </c>
      <c r="C53" s="46">
        <f>A125197170K_Latest</f>
        <v>1010.2</v>
      </c>
      <c r="D53" s="46">
        <f>A125202786L_Latest</f>
        <v>421.40100000000001</v>
      </c>
      <c r="E53" s="46">
        <f>A125199978L_Latest</f>
        <v>588.79899999999998</v>
      </c>
      <c r="F53" s="46">
        <f>A125198574X_Latest</f>
        <v>974.06100000000004</v>
      </c>
      <c r="G53" s="46">
        <f>A125204190K_Latest</f>
        <v>402.98200000000003</v>
      </c>
      <c r="H53" s="46">
        <f>A125201382X_Latest</f>
        <v>571.07899999999995</v>
      </c>
      <c r="I53" s="46">
        <f>A125197638F_Latest</f>
        <v>338.96</v>
      </c>
      <c r="J53" s="46">
        <f>A125203254T_Latest</f>
        <v>158.143</v>
      </c>
      <c r="K53" s="46">
        <f>A125200446F_Latest</f>
        <v>180.816</v>
      </c>
      <c r="L53" s="46">
        <f>A125199042C_Latest</f>
        <v>367.65</v>
      </c>
      <c r="M53" s="46">
        <f>A125204658F_Latest</f>
        <v>140.30500000000001</v>
      </c>
      <c r="N53" s="46">
        <f>A125201850A_Latest</f>
        <v>227.345</v>
      </c>
      <c r="O53" s="46">
        <f>A125199510F_Latest</f>
        <v>267.45100000000002</v>
      </c>
      <c r="P53" s="46">
        <f>A125205126K_Latest</f>
        <v>104.533</v>
      </c>
      <c r="Q53" s="46">
        <f>A125202318X_Latest</f>
        <v>162.91800000000001</v>
      </c>
      <c r="R53" s="46">
        <f>A125198106K_Latest</f>
        <v>36.14</v>
      </c>
      <c r="S53" s="46">
        <f>A125203722V_Latest</f>
        <v>18.420000000000002</v>
      </c>
      <c r="T53" s="46">
        <f>A125200914J_Latest</f>
        <v>17.72</v>
      </c>
      <c r="U53" s="58">
        <v>2</v>
      </c>
    </row>
    <row r="54" spans="1:21" hidden="1">
      <c r="A54" s="47"/>
      <c r="B54" s="49" t="s">
        <v>1137</v>
      </c>
      <c r="C54" s="46">
        <f>A125197194C_Latest</f>
        <v>488.11399999999998</v>
      </c>
      <c r="D54" s="46">
        <f>A125202810A_Latest</f>
        <v>210.85499999999999</v>
      </c>
      <c r="E54" s="46">
        <f>A125200002T_Latest</f>
        <v>277.26</v>
      </c>
      <c r="F54" s="46">
        <f>A125198598T_Latest</f>
        <v>478.57299999999998</v>
      </c>
      <c r="G54" s="46">
        <f>A125204214T_Latest</f>
        <v>206.268</v>
      </c>
      <c r="H54" s="46">
        <f>A125201406F_Latest</f>
        <v>272.30500000000001</v>
      </c>
      <c r="I54" s="46">
        <f>A125197662F_Latest</f>
        <v>159.79599999999999</v>
      </c>
      <c r="J54" s="46">
        <f>A125203278K_Latest</f>
        <v>78.894000000000005</v>
      </c>
      <c r="K54" s="46">
        <f>A125200470F_Latest</f>
        <v>80.902000000000001</v>
      </c>
      <c r="L54" s="46">
        <f>A125199066W_Latest</f>
        <v>190.292</v>
      </c>
      <c r="M54" s="46">
        <f>A125204682F_Latest</f>
        <v>75.935000000000002</v>
      </c>
      <c r="N54" s="46">
        <f>A125201874V_Latest</f>
        <v>114.357</v>
      </c>
      <c r="O54" s="46">
        <f>A125199534X_Latest</f>
        <v>128.48500000000001</v>
      </c>
      <c r="P54" s="46">
        <f>A125205150K_Latest</f>
        <v>51.439</v>
      </c>
      <c r="Q54" s="46">
        <f>A125202342X_Latest</f>
        <v>77.046000000000006</v>
      </c>
      <c r="R54" s="46">
        <f>A125198130K_Latest</f>
        <v>9.5419999999999998</v>
      </c>
      <c r="S54" s="46">
        <f>A125203746L_Latest</f>
        <v>4.5869999999999997</v>
      </c>
      <c r="T54" s="46">
        <f>A125200938A_Latest</f>
        <v>4.9550000000000001</v>
      </c>
      <c r="U54" s="58">
        <v>3</v>
      </c>
    </row>
    <row r="55" spans="1:21" hidden="1">
      <c r="A55" s="47"/>
      <c r="B55" s="49" t="s">
        <v>1138</v>
      </c>
      <c r="C55" s="46">
        <f>A125197198L_Latest</f>
        <v>522.08600000000001</v>
      </c>
      <c r="D55" s="46">
        <f>A125202814K_Latest</f>
        <v>210.547</v>
      </c>
      <c r="E55" s="46">
        <f>A125200006A_Latest</f>
        <v>311.53899999999999</v>
      </c>
      <c r="F55" s="46">
        <f>A125198602W_Latest</f>
        <v>495.488</v>
      </c>
      <c r="G55" s="46">
        <f>A125204218A_Latest</f>
        <v>196.714</v>
      </c>
      <c r="H55" s="46">
        <f>A125201410W_Latest</f>
        <v>298.774</v>
      </c>
      <c r="I55" s="46">
        <f>A125197666R_Latest</f>
        <v>179.16399999999999</v>
      </c>
      <c r="J55" s="46">
        <f>A125203282A_Latest</f>
        <v>79.248999999999995</v>
      </c>
      <c r="K55" s="46">
        <f>A125200474R_Latest</f>
        <v>99.915000000000006</v>
      </c>
      <c r="L55" s="46">
        <f>A125199070L_Latest</f>
        <v>177.358</v>
      </c>
      <c r="M55" s="46">
        <f>A125204686R_Latest</f>
        <v>64.37</v>
      </c>
      <c r="N55" s="46">
        <f>A125201878C_Latest</f>
        <v>112.988</v>
      </c>
      <c r="O55" s="46">
        <f>A125199538J_Latest</f>
        <v>138.965</v>
      </c>
      <c r="P55" s="46">
        <f>A125205154V_Latest</f>
        <v>53.094000000000001</v>
      </c>
      <c r="Q55" s="46">
        <f>A125202346J_Latest</f>
        <v>85.870999999999995</v>
      </c>
      <c r="R55" s="46">
        <f>A125198134V_Latest</f>
        <v>26.597999999999999</v>
      </c>
      <c r="S55" s="46">
        <f>A125203750C_Latest</f>
        <v>13.833</v>
      </c>
      <c r="T55" s="46">
        <f>A125200942T_Latest</f>
        <v>12.765000000000001</v>
      </c>
      <c r="U55" s="58">
        <v>4</v>
      </c>
    </row>
    <row r="56" spans="1:21" hidden="1">
      <c r="A56" s="47"/>
      <c r="B56" s="50" t="s">
        <v>1139</v>
      </c>
      <c r="C56" s="46">
        <f>A125197174V_Latest</f>
        <v>892.54100000000005</v>
      </c>
      <c r="D56" s="46">
        <f>A125202790C_Latest</f>
        <v>382.815</v>
      </c>
      <c r="E56" s="46">
        <f>A125199982C_Latest</f>
        <v>509.72699999999998</v>
      </c>
      <c r="F56" s="46">
        <f>A125198578J_Latest</f>
        <v>861.33199999999999</v>
      </c>
      <c r="G56" s="46">
        <f>A125204194V_Latest</f>
        <v>365.88400000000001</v>
      </c>
      <c r="H56" s="46">
        <f>A125201386J_Latest</f>
        <v>495.44900000000001</v>
      </c>
      <c r="I56" s="46">
        <f>A125197642W_Latest</f>
        <v>305.50799999999998</v>
      </c>
      <c r="J56" s="46">
        <f>A125203258A_Latest</f>
        <v>148.13800000000001</v>
      </c>
      <c r="K56" s="46">
        <f>A125200450W_Latest</f>
        <v>157.37</v>
      </c>
      <c r="L56" s="46">
        <f>A125199046L_Latest</f>
        <v>324.142</v>
      </c>
      <c r="M56" s="46">
        <f>A125204662W_Latest</f>
        <v>126.32299999999999</v>
      </c>
      <c r="N56" s="46">
        <f>A125201854K_Latest</f>
        <v>197.81899999999999</v>
      </c>
      <c r="O56" s="46">
        <f>A125199514R_Latest</f>
        <v>231.68299999999999</v>
      </c>
      <c r="P56" s="46">
        <f>A125205130A_Latest</f>
        <v>91.423000000000002</v>
      </c>
      <c r="Q56" s="46">
        <f>A125202322R_Latest</f>
        <v>140.26</v>
      </c>
      <c r="R56" s="46">
        <f>A125198110A_Latest</f>
        <v>31.209</v>
      </c>
      <c r="S56" s="46">
        <f>A125203726C_Latest</f>
        <v>16.931000000000001</v>
      </c>
      <c r="T56" s="46">
        <f>A125200918T_Latest</f>
        <v>14.278</v>
      </c>
      <c r="U56" s="58">
        <v>5</v>
      </c>
    </row>
    <row r="57" spans="1:21" hidden="1">
      <c r="A57" s="47"/>
      <c r="B57" s="51" t="s">
        <v>1140</v>
      </c>
      <c r="C57" s="46">
        <f>A125197178C_Latest</f>
        <v>435.19</v>
      </c>
      <c r="D57" s="46">
        <f>A125202794L_Latest</f>
        <v>192.05099999999999</v>
      </c>
      <c r="E57" s="46">
        <f>A125199986L_Latest</f>
        <v>243.13900000000001</v>
      </c>
      <c r="F57" s="46">
        <f>A125198582X_Latest</f>
        <v>427.40199999999999</v>
      </c>
      <c r="G57" s="46">
        <f>A125204198C_Latest</f>
        <v>188.22800000000001</v>
      </c>
      <c r="H57" s="46">
        <f>A125201390X_Latest</f>
        <v>239.17400000000001</v>
      </c>
      <c r="I57" s="46">
        <f>A125197646F_Latest</f>
        <v>143.96700000000001</v>
      </c>
      <c r="J57" s="46">
        <f>A125203262T_Latest</f>
        <v>73.239000000000004</v>
      </c>
      <c r="K57" s="46">
        <f>A125200454F_Latest</f>
        <v>70.727000000000004</v>
      </c>
      <c r="L57" s="46">
        <f>A125199050C_Latest</f>
        <v>169.923</v>
      </c>
      <c r="M57" s="46">
        <f>A125204666F_Latest</f>
        <v>68.495999999999995</v>
      </c>
      <c r="N57" s="46">
        <f>A125201858V_Latest</f>
        <v>101.42700000000001</v>
      </c>
      <c r="O57" s="46">
        <f>A125199518X_Latest</f>
        <v>113.512</v>
      </c>
      <c r="P57" s="46">
        <f>A125205134K_Latest</f>
        <v>46.493000000000002</v>
      </c>
      <c r="Q57" s="46">
        <f>A125202326X_Latest</f>
        <v>67.02</v>
      </c>
      <c r="R57" s="46">
        <f>A125198114K_Latest</f>
        <v>7.7880000000000003</v>
      </c>
      <c r="S57" s="46">
        <f>A125203730V_Latest</f>
        <v>3.823</v>
      </c>
      <c r="T57" s="46">
        <f>A125200922J_Latest</f>
        <v>3.9649999999999999</v>
      </c>
      <c r="U57" s="58">
        <v>6</v>
      </c>
    </row>
    <row r="58" spans="1:21" hidden="1">
      <c r="A58" s="47"/>
      <c r="B58" s="52" t="s">
        <v>1141</v>
      </c>
      <c r="C58" s="46">
        <f>A125197182V_Latest</f>
        <v>457.351</v>
      </c>
      <c r="D58" s="46">
        <f>A125202798W_Latest</f>
        <v>190.76300000000001</v>
      </c>
      <c r="E58" s="46">
        <f>A125199990C_Latest</f>
        <v>266.58800000000002</v>
      </c>
      <c r="F58" s="46">
        <f>A125198586J_Latest</f>
        <v>433.93099999999998</v>
      </c>
      <c r="G58" s="46">
        <f>A125204202J_Latest</f>
        <v>177.65600000000001</v>
      </c>
      <c r="H58" s="46">
        <f>A125201394J_Latest</f>
        <v>256.27499999999998</v>
      </c>
      <c r="I58" s="46">
        <f>A125197650W_Latest</f>
        <v>161.542</v>
      </c>
      <c r="J58" s="46">
        <f>A125203266A_Latest</f>
        <v>74.897999999999996</v>
      </c>
      <c r="K58" s="46">
        <f>A125200458R_Latest</f>
        <v>86.643000000000001</v>
      </c>
      <c r="L58" s="46">
        <f>A125199054L_Latest</f>
        <v>154.21899999999999</v>
      </c>
      <c r="M58" s="46">
        <f>A125204670W_Latest</f>
        <v>57.826999999999998</v>
      </c>
      <c r="N58" s="46">
        <f>A125201862K_Latest</f>
        <v>96.391000000000005</v>
      </c>
      <c r="O58" s="46">
        <f>A125199522R_Latest</f>
        <v>118.17</v>
      </c>
      <c r="P58" s="46">
        <f>A125205138V_Latest</f>
        <v>44.93</v>
      </c>
      <c r="Q58" s="46">
        <f>A125202330R_Latest</f>
        <v>73.239999999999995</v>
      </c>
      <c r="R58" s="46">
        <f>A125198118V_Latest</f>
        <v>23.420999999999999</v>
      </c>
      <c r="S58" s="46">
        <f>A125203734C_Latest</f>
        <v>13.108000000000001</v>
      </c>
      <c r="T58" s="46">
        <f>A125200926T_Latest</f>
        <v>10.313000000000001</v>
      </c>
      <c r="U58" s="58">
        <v>7</v>
      </c>
    </row>
    <row r="59" spans="1:21" hidden="1">
      <c r="A59" s="47"/>
      <c r="B59" s="53" t="s">
        <v>1142</v>
      </c>
      <c r="C59" s="46">
        <f>A125197162K_Latest</f>
        <v>117.65900000000001</v>
      </c>
      <c r="D59" s="46">
        <f>A125202778L_Latest</f>
        <v>38.585999999999999</v>
      </c>
      <c r="E59" s="46">
        <f>A125199970V_Latest</f>
        <v>79.072999999999993</v>
      </c>
      <c r="F59" s="46">
        <f>A125198566X_Latest</f>
        <v>112.72799999999999</v>
      </c>
      <c r="G59" s="46">
        <f>A125204182K_Latest</f>
        <v>37.097999999999999</v>
      </c>
      <c r="H59" s="46">
        <f>A125201374X_Latest</f>
        <v>75.63</v>
      </c>
      <c r="I59" s="46">
        <f>A125197630L_Latest</f>
        <v>33.451999999999998</v>
      </c>
      <c r="J59" s="46">
        <f>A125203246T_Latest</f>
        <v>10.006</v>
      </c>
      <c r="K59" s="46">
        <f>A125200438F_Latest</f>
        <v>23.446000000000002</v>
      </c>
      <c r="L59" s="46">
        <f>A125199034C_Latest</f>
        <v>43.509</v>
      </c>
      <c r="M59" s="46">
        <f>A125204650L_Latest</f>
        <v>13.981999999999999</v>
      </c>
      <c r="N59" s="46">
        <f>A125201842A_Latest</f>
        <v>29.526</v>
      </c>
      <c r="O59" s="46">
        <f>A125199502F_Latest</f>
        <v>35.768000000000001</v>
      </c>
      <c r="P59" s="46">
        <f>A125205118K_Latest</f>
        <v>13.11</v>
      </c>
      <c r="Q59" s="46">
        <f>A125202310F_Latest</f>
        <v>22.658000000000001</v>
      </c>
      <c r="R59" s="46">
        <f>A125198098W_Latest</f>
        <v>4.931</v>
      </c>
      <c r="S59" s="46">
        <f>A125203714V_Latest</f>
        <v>1.4890000000000001</v>
      </c>
      <c r="T59" s="46">
        <f>A125200906J_Latest</f>
        <v>3.4420000000000002</v>
      </c>
      <c r="U59" s="58">
        <v>8</v>
      </c>
    </row>
    <row r="60" spans="1:21" hidden="1">
      <c r="A60" s="47"/>
      <c r="B60" s="52" t="s">
        <v>1143</v>
      </c>
      <c r="C60" s="46">
        <f>A125197202T_Latest</f>
        <v>52.923999999999999</v>
      </c>
      <c r="D60" s="46">
        <f>A125202818V_Latest</f>
        <v>18.803000000000001</v>
      </c>
      <c r="E60" s="46">
        <f>A125200010T_Latest</f>
        <v>34.121000000000002</v>
      </c>
      <c r="F60" s="46">
        <f>A125198606F_Latest</f>
        <v>51.170999999999999</v>
      </c>
      <c r="G60" s="46">
        <f>A125204222T_Latest</f>
        <v>18.04</v>
      </c>
      <c r="H60" s="46">
        <f>A125201414F_Latest</f>
        <v>33.131</v>
      </c>
      <c r="I60" s="46">
        <f>A125197670F_Latest</f>
        <v>15.829000000000001</v>
      </c>
      <c r="J60" s="46">
        <f>A125203286K_Latest</f>
        <v>5.6550000000000002</v>
      </c>
      <c r="K60" s="46">
        <f>A125200478X_Latest</f>
        <v>10.173999999999999</v>
      </c>
      <c r="L60" s="46">
        <f>A125199074W_Latest</f>
        <v>20.369</v>
      </c>
      <c r="M60" s="46">
        <f>A125204690F_Latest</f>
        <v>7.4390000000000001</v>
      </c>
      <c r="N60" s="46">
        <f>A125201882V_Latest</f>
        <v>12.929</v>
      </c>
      <c r="O60" s="46">
        <f>A125199542X_Latest</f>
        <v>14.973000000000001</v>
      </c>
      <c r="P60" s="46">
        <f>A125205158C_Latest</f>
        <v>4.9459999999999997</v>
      </c>
      <c r="Q60" s="46">
        <f>A125202350X_Latest</f>
        <v>10.026999999999999</v>
      </c>
      <c r="R60" s="46">
        <f>A125198138C_Latest</f>
        <v>1.754</v>
      </c>
      <c r="S60" s="46">
        <f>A125203754L_Latest</f>
        <v>0.76300000000000001</v>
      </c>
      <c r="T60" s="46">
        <f>A125200946A_Latest</f>
        <v>0.99</v>
      </c>
      <c r="U60" s="58">
        <v>9</v>
      </c>
    </row>
    <row r="61" spans="1:21" hidden="1">
      <c r="A61" s="47"/>
      <c r="B61" s="52" t="s">
        <v>1144</v>
      </c>
      <c r="C61" s="46">
        <f>A125197186C_Latest</f>
        <v>64.734999999999999</v>
      </c>
      <c r="D61" s="46">
        <f>A125202802A_Latest</f>
        <v>19.783000000000001</v>
      </c>
      <c r="E61" s="46">
        <f>A125199994L_Latest</f>
        <v>44.951000000000001</v>
      </c>
      <c r="F61" s="46">
        <f>A125198590X_Latest</f>
        <v>61.557000000000002</v>
      </c>
      <c r="G61" s="46">
        <f>A125204206T_Latest</f>
        <v>19.058</v>
      </c>
      <c r="H61" s="46">
        <f>A125201398T_Latest</f>
        <v>42.5</v>
      </c>
      <c r="I61" s="46">
        <f>A125197654F_Latest</f>
        <v>17.623000000000001</v>
      </c>
      <c r="J61" s="46">
        <f>A125203270T_Latest</f>
        <v>4.351</v>
      </c>
      <c r="K61" s="46">
        <f>A125200462F_Latest</f>
        <v>13.272</v>
      </c>
      <c r="L61" s="46">
        <f>A125199058W_Latest</f>
        <v>23.14</v>
      </c>
      <c r="M61" s="46">
        <f>A125204674F_Latest</f>
        <v>6.5430000000000001</v>
      </c>
      <c r="N61" s="46">
        <f>A125201866V_Latest</f>
        <v>16.597000000000001</v>
      </c>
      <c r="O61" s="46">
        <f>A125199526X_Latest</f>
        <v>20.795000000000002</v>
      </c>
      <c r="P61" s="46">
        <f>A125205142K_Latest</f>
        <v>8.1639999999999997</v>
      </c>
      <c r="Q61" s="46">
        <f>A125202334X_Latest</f>
        <v>12.631</v>
      </c>
      <c r="R61" s="46">
        <f>A125198122K_Latest</f>
        <v>3.177</v>
      </c>
      <c r="S61" s="46">
        <f>A125203738L_Latest</f>
        <v>0.72499999999999998</v>
      </c>
      <c r="T61" s="46">
        <f>A125200930J_Latest</f>
        <v>2.452</v>
      </c>
      <c r="U61" s="58">
        <v>10</v>
      </c>
    </row>
    <row r="62" spans="1:21" hidden="1">
      <c r="A62" s="47"/>
      <c r="B62" s="48" t="s">
        <v>1145</v>
      </c>
      <c r="C62" s="46">
        <f>A125197206A_Latest</f>
        <v>54.177</v>
      </c>
      <c r="D62" s="46">
        <f>A125202822K_Latest</f>
        <v>14.821</v>
      </c>
      <c r="E62" s="46">
        <f>A125200014A_Latest</f>
        <v>39.356000000000002</v>
      </c>
      <c r="F62" s="46">
        <f>A125198610W_Latest</f>
        <v>52.795999999999999</v>
      </c>
      <c r="G62" s="46">
        <f>A125204226A_Latest</f>
        <v>13.44</v>
      </c>
      <c r="H62" s="46">
        <f>A125201418R_Latest</f>
        <v>39.356000000000002</v>
      </c>
      <c r="I62" s="46">
        <f>A125197674R_Latest</f>
        <v>8.3729999999999993</v>
      </c>
      <c r="J62" s="46">
        <f>A125203290A_Latest</f>
        <v>3.798</v>
      </c>
      <c r="K62" s="46">
        <f>A125200482R_Latest</f>
        <v>4.5750000000000002</v>
      </c>
      <c r="L62" s="46">
        <f>A125199078F_Latest</f>
        <v>29.6</v>
      </c>
      <c r="M62" s="46">
        <f>A125204694R_Latest</f>
        <v>4.7640000000000002</v>
      </c>
      <c r="N62" s="46">
        <f>A125201886C_Latest</f>
        <v>24.835999999999999</v>
      </c>
      <c r="O62" s="46">
        <f>A125199546J_Latest</f>
        <v>14.823</v>
      </c>
      <c r="P62" s="46">
        <f>A125205162V_Latest</f>
        <v>4.8780000000000001</v>
      </c>
      <c r="Q62" s="46">
        <f>A125202354J_Latest</f>
        <v>9.9450000000000003</v>
      </c>
      <c r="R62" s="46">
        <f>A125198142V_Latest</f>
        <v>1.381</v>
      </c>
      <c r="S62" s="46">
        <f>A125203758W_Latest</f>
        <v>1.381</v>
      </c>
      <c r="T62" s="46">
        <f>A125200950T_Latest</f>
        <v>0</v>
      </c>
      <c r="U62" s="58">
        <v>11</v>
      </c>
    </row>
    <row r="63" spans="1:21" hidden="1">
      <c r="A63" s="47"/>
      <c r="B63" s="54" t="s">
        <v>1146</v>
      </c>
      <c r="C63" s="46">
        <f>A125197166V_Latest</f>
        <v>17.123999999999999</v>
      </c>
      <c r="D63" s="46">
        <f>A125202782C_Latest</f>
        <v>4.0620000000000003</v>
      </c>
      <c r="E63" s="46">
        <f>A125199974C_Latest</f>
        <v>13.063000000000001</v>
      </c>
      <c r="F63" s="46">
        <f>A125198570R_Latest</f>
        <v>16.96</v>
      </c>
      <c r="G63" s="46">
        <f>A125204186V_Latest</f>
        <v>3.8969999999999998</v>
      </c>
      <c r="H63" s="46">
        <f>A125201378J_Latest</f>
        <v>13.063000000000001</v>
      </c>
      <c r="I63" s="46">
        <f>A125197634W_Latest</f>
        <v>2.6339999999999999</v>
      </c>
      <c r="J63" s="46">
        <f>A125203250J_Latest</f>
        <v>0.90400000000000003</v>
      </c>
      <c r="K63" s="46">
        <f>A125200442W_Latest</f>
        <v>1.7290000000000001</v>
      </c>
      <c r="L63" s="46">
        <f>A125199038L_Latest</f>
        <v>9.17</v>
      </c>
      <c r="M63" s="46">
        <f>A125204654W_Latest</f>
        <v>2.0459999999999998</v>
      </c>
      <c r="N63" s="46">
        <f>A125201846K_Latest</f>
        <v>7.1239999999999997</v>
      </c>
      <c r="O63" s="46">
        <f>A125199506R_Latest</f>
        <v>5.157</v>
      </c>
      <c r="P63" s="46">
        <f>A125205122A_Latest</f>
        <v>0.94699999999999995</v>
      </c>
      <c r="Q63" s="46">
        <f>A125202314R_Latest</f>
        <v>4.2089999999999996</v>
      </c>
      <c r="R63" s="46">
        <f>A125198102A_Latest</f>
        <v>0.16400000000000001</v>
      </c>
      <c r="S63" s="46">
        <f>A125203718C_Latest</f>
        <v>0.16400000000000001</v>
      </c>
      <c r="T63" s="46">
        <f>A125200910X_Latest</f>
        <v>0</v>
      </c>
      <c r="U63" s="58">
        <v>12</v>
      </c>
    </row>
    <row r="64" spans="1:21" hidden="1">
      <c r="A64" s="47"/>
      <c r="B64" s="54" t="s">
        <v>1147</v>
      </c>
      <c r="C64" s="46">
        <f>A125197158V_Latest</f>
        <v>37.052</v>
      </c>
      <c r="D64" s="46">
        <f>A125202774C_Latest</f>
        <v>10.759</v>
      </c>
      <c r="E64" s="46">
        <f>A125199966C_Latest</f>
        <v>26.292999999999999</v>
      </c>
      <c r="F64" s="46">
        <f>A125198562R_Latest</f>
        <v>35.835999999999999</v>
      </c>
      <c r="G64" s="46">
        <f>A125204178V_Latest</f>
        <v>9.5429999999999993</v>
      </c>
      <c r="H64" s="46">
        <f>A125201370R_Latest</f>
        <v>26.292999999999999</v>
      </c>
      <c r="I64" s="46">
        <f>A125197626W_Latest</f>
        <v>5.7389999999999999</v>
      </c>
      <c r="J64" s="46">
        <f>A125203242J_Latest</f>
        <v>2.8940000000000001</v>
      </c>
      <c r="K64" s="46">
        <f>A125200434W_Latest</f>
        <v>2.8450000000000002</v>
      </c>
      <c r="L64" s="46">
        <f>A125199030V_Latest</f>
        <v>20.43</v>
      </c>
      <c r="M64" s="46">
        <f>A125204646W_Latest</f>
        <v>2.718</v>
      </c>
      <c r="N64" s="46">
        <f>A125201838K_Latest</f>
        <v>17.712</v>
      </c>
      <c r="O64" s="46">
        <f>A125199498A_Latest</f>
        <v>9.6660000000000004</v>
      </c>
      <c r="P64" s="46">
        <f>A125205114A_Latest</f>
        <v>3.931</v>
      </c>
      <c r="Q64" s="46">
        <f>A125202306R_Latest</f>
        <v>5.7359999999999998</v>
      </c>
      <c r="R64" s="46">
        <f>A125198094L_Latest</f>
        <v>1.2170000000000001</v>
      </c>
      <c r="S64" s="46">
        <f>A125203710K_Latest</f>
        <v>1.2170000000000001</v>
      </c>
      <c r="T64" s="46">
        <f>A125200902X_Latest</f>
        <v>0</v>
      </c>
      <c r="U64" s="58">
        <v>13</v>
      </c>
    </row>
    <row r="65" spans="1:21" hidden="1">
      <c r="A65" s="47"/>
      <c r="B65" s="54"/>
      <c r="C65" s="46"/>
      <c r="D65" s="46"/>
      <c r="E65" s="46"/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</row>
    <row r="66" spans="1:21" hidden="1">
      <c r="A66" s="47"/>
      <c r="B66" s="54"/>
      <c r="C66" s="46"/>
      <c r="D66" s="46"/>
      <c r="E66" s="46"/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</row>
    <row r="67" spans="1:21" hidden="1">
      <c r="A67" s="47"/>
      <c r="B67" s="48"/>
      <c r="C67" s="46"/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  <c r="T67" s="46"/>
    </row>
    <row r="68" spans="1:21" hidden="1">
      <c r="A68" s="57"/>
      <c r="B68" s="56"/>
      <c r="C68" s="59">
        <v>1</v>
      </c>
      <c r="D68" s="59">
        <v>2</v>
      </c>
      <c r="E68" s="59">
        <v>3</v>
      </c>
      <c r="F68" s="59">
        <v>4</v>
      </c>
      <c r="G68" s="59">
        <v>5</v>
      </c>
      <c r="H68" s="59">
        <v>6</v>
      </c>
      <c r="I68" s="59">
        <v>7</v>
      </c>
      <c r="J68" s="59">
        <v>8</v>
      </c>
      <c r="K68" s="59">
        <v>9</v>
      </c>
      <c r="L68" s="59">
        <v>10</v>
      </c>
      <c r="M68" s="59">
        <v>11</v>
      </c>
      <c r="N68" s="59">
        <v>12</v>
      </c>
      <c r="O68" s="59">
        <v>13</v>
      </c>
      <c r="P68" s="59">
        <v>14</v>
      </c>
      <c r="Q68" s="59">
        <v>15</v>
      </c>
      <c r="R68" s="59">
        <v>16</v>
      </c>
      <c r="S68" s="59">
        <v>17</v>
      </c>
      <c r="T68" s="59">
        <v>18</v>
      </c>
    </row>
    <row r="69" spans="1:21" hidden="1">
      <c r="A69" s="37"/>
      <c r="B69" s="37"/>
      <c r="C69" s="73" t="s">
        <v>1128</v>
      </c>
      <c r="D69" s="73"/>
      <c r="E69" s="73"/>
      <c r="F69" s="73" t="s">
        <v>1148</v>
      </c>
      <c r="G69" s="73"/>
      <c r="H69" s="73"/>
      <c r="I69" s="73" t="s">
        <v>1149</v>
      </c>
      <c r="J69" s="73"/>
      <c r="K69" s="73"/>
      <c r="L69" s="73" t="s">
        <v>1150</v>
      </c>
      <c r="M69" s="73"/>
      <c r="N69" s="73"/>
      <c r="O69" s="73" t="s">
        <v>1151</v>
      </c>
      <c r="P69" s="73"/>
      <c r="Q69" s="73"/>
      <c r="R69" s="73" t="s">
        <v>1152</v>
      </c>
      <c r="S69" s="73"/>
      <c r="T69" s="73"/>
    </row>
    <row r="70" spans="1:21" hidden="1">
      <c r="A70" s="37"/>
      <c r="B70" s="37"/>
      <c r="C70" s="38" t="s">
        <v>1130</v>
      </c>
      <c r="D70" s="38" t="s">
        <v>1131</v>
      </c>
      <c r="E70" s="38" t="s">
        <v>1132</v>
      </c>
      <c r="F70" s="38" t="s">
        <v>1130</v>
      </c>
      <c r="G70" s="38" t="s">
        <v>1131</v>
      </c>
      <c r="H70" s="38" t="s">
        <v>1132</v>
      </c>
      <c r="I70" s="38" t="s">
        <v>1130</v>
      </c>
      <c r="J70" s="38" t="s">
        <v>1131</v>
      </c>
      <c r="K70" s="38" t="s">
        <v>1132</v>
      </c>
      <c r="L70" s="38" t="s">
        <v>1130</v>
      </c>
      <c r="M70" s="38" t="s">
        <v>1131</v>
      </c>
      <c r="N70" s="38" t="s">
        <v>1132</v>
      </c>
      <c r="O70" s="38" t="s">
        <v>1130</v>
      </c>
      <c r="P70" s="38" t="s">
        <v>1131</v>
      </c>
      <c r="Q70" s="38" t="s">
        <v>1132</v>
      </c>
      <c r="R70" s="38" t="s">
        <v>1130</v>
      </c>
      <c r="S70" s="38" t="s">
        <v>1131</v>
      </c>
      <c r="T70" s="38" t="s">
        <v>1132</v>
      </c>
    </row>
    <row r="71" spans="1:21" hidden="1">
      <c r="A71" s="37"/>
      <c r="B71" s="37"/>
      <c r="C71" s="41" t="s">
        <v>1133</v>
      </c>
      <c r="D71" s="41" t="s">
        <v>1133</v>
      </c>
      <c r="E71" s="41" t="s">
        <v>1133</v>
      </c>
      <c r="F71" s="41" t="s">
        <v>1133</v>
      </c>
      <c r="G71" s="41" t="s">
        <v>1133</v>
      </c>
      <c r="H71" s="41" t="s">
        <v>1133</v>
      </c>
      <c r="I71" s="41" t="s">
        <v>1133</v>
      </c>
      <c r="J71" s="41" t="s">
        <v>1133</v>
      </c>
      <c r="K71" s="41" t="s">
        <v>1133</v>
      </c>
      <c r="L71" s="41" t="s">
        <v>1133</v>
      </c>
      <c r="M71" s="41" t="s">
        <v>1133</v>
      </c>
      <c r="N71" s="41" t="s">
        <v>1133</v>
      </c>
      <c r="O71" s="41" t="s">
        <v>1133</v>
      </c>
      <c r="P71" s="41" t="s">
        <v>1133</v>
      </c>
      <c r="Q71" s="41" t="s">
        <v>1133</v>
      </c>
      <c r="R71" s="41" t="s">
        <v>1133</v>
      </c>
      <c r="S71" s="41" t="s">
        <v>1133</v>
      </c>
      <c r="T71" s="41" t="s">
        <v>1133</v>
      </c>
    </row>
    <row r="72" spans="1:21" hidden="1">
      <c r="A72" s="42" t="s">
        <v>1134</v>
      </c>
      <c r="B72" s="37"/>
      <c r="C72" s="41"/>
      <c r="D72" s="41"/>
      <c r="E72" s="41"/>
      <c r="F72" s="43"/>
      <c r="G72" s="63"/>
      <c r="H72" s="63"/>
    </row>
    <row r="73" spans="1:21" hidden="1">
      <c r="A73" s="44"/>
      <c r="B73" s="45" t="s">
        <v>1135</v>
      </c>
      <c r="C73" s="19" t="s">
        <v>262</v>
      </c>
      <c r="D73" s="19" t="s">
        <v>263</v>
      </c>
      <c r="E73" s="19" t="s">
        <v>264</v>
      </c>
      <c r="F73" s="19" t="s">
        <v>301</v>
      </c>
      <c r="G73" s="19" t="s">
        <v>302</v>
      </c>
      <c r="H73" s="19" t="s">
        <v>303</v>
      </c>
      <c r="I73" s="19" t="s">
        <v>340</v>
      </c>
      <c r="J73" s="19" t="s">
        <v>341</v>
      </c>
      <c r="K73" s="19" t="s">
        <v>342</v>
      </c>
      <c r="L73" s="19" t="s">
        <v>379</v>
      </c>
      <c r="M73" s="19" t="s">
        <v>380</v>
      </c>
      <c r="N73" s="19" t="s">
        <v>381</v>
      </c>
      <c r="O73" s="19" t="s">
        <v>418</v>
      </c>
      <c r="P73" s="19" t="s">
        <v>419</v>
      </c>
      <c r="Q73" s="19" t="s">
        <v>420</v>
      </c>
      <c r="R73" s="19" t="s">
        <v>457</v>
      </c>
      <c r="S73" s="19" t="s">
        <v>458</v>
      </c>
      <c r="T73" s="19" t="s">
        <v>459</v>
      </c>
      <c r="U73" s="58">
        <v>1</v>
      </c>
    </row>
    <row r="74" spans="1:21" hidden="1">
      <c r="A74" s="47"/>
      <c r="B74" s="48" t="s">
        <v>1136</v>
      </c>
      <c r="C74" s="19" t="s">
        <v>265</v>
      </c>
      <c r="D74" s="19" t="s">
        <v>266</v>
      </c>
      <c r="E74" s="19" t="s">
        <v>267</v>
      </c>
      <c r="F74" s="19" t="s">
        <v>304</v>
      </c>
      <c r="G74" s="19" t="s">
        <v>305</v>
      </c>
      <c r="H74" s="19" t="s">
        <v>306</v>
      </c>
      <c r="I74" s="19" t="s">
        <v>343</v>
      </c>
      <c r="J74" s="19" t="s">
        <v>344</v>
      </c>
      <c r="K74" s="19" t="s">
        <v>345</v>
      </c>
      <c r="L74" s="19" t="s">
        <v>382</v>
      </c>
      <c r="M74" s="19" t="s">
        <v>383</v>
      </c>
      <c r="N74" s="19" t="s">
        <v>384</v>
      </c>
      <c r="O74" s="19" t="s">
        <v>421</v>
      </c>
      <c r="P74" s="19" t="s">
        <v>422</v>
      </c>
      <c r="Q74" s="19" t="s">
        <v>423</v>
      </c>
      <c r="R74" s="19" t="s">
        <v>460</v>
      </c>
      <c r="S74" s="19" t="s">
        <v>461</v>
      </c>
      <c r="T74" s="19" t="s">
        <v>462</v>
      </c>
      <c r="U74" s="58">
        <v>2</v>
      </c>
    </row>
    <row r="75" spans="1:21" hidden="1">
      <c r="A75" s="47"/>
      <c r="B75" s="49" t="s">
        <v>1137</v>
      </c>
      <c r="C75" s="19" t="s">
        <v>268</v>
      </c>
      <c r="D75" s="19" t="s">
        <v>269</v>
      </c>
      <c r="E75" s="19" t="s">
        <v>270</v>
      </c>
      <c r="F75" s="19" t="s">
        <v>307</v>
      </c>
      <c r="G75" s="19" t="s">
        <v>308</v>
      </c>
      <c r="H75" s="19" t="s">
        <v>309</v>
      </c>
      <c r="I75" s="19" t="s">
        <v>346</v>
      </c>
      <c r="J75" s="19" t="s">
        <v>347</v>
      </c>
      <c r="K75" s="19" t="s">
        <v>348</v>
      </c>
      <c r="L75" s="19" t="s">
        <v>385</v>
      </c>
      <c r="M75" s="19" t="s">
        <v>386</v>
      </c>
      <c r="N75" s="19" t="s">
        <v>387</v>
      </c>
      <c r="O75" s="19" t="s">
        <v>424</v>
      </c>
      <c r="P75" s="19" t="s">
        <v>425</v>
      </c>
      <c r="Q75" s="19" t="s">
        <v>426</v>
      </c>
      <c r="R75" s="19" t="s">
        <v>463</v>
      </c>
      <c r="S75" s="19" t="s">
        <v>464</v>
      </c>
      <c r="T75" s="19" t="s">
        <v>465</v>
      </c>
      <c r="U75" s="58">
        <v>3</v>
      </c>
    </row>
    <row r="76" spans="1:21" hidden="1">
      <c r="A76" s="47"/>
      <c r="B76" s="49" t="s">
        <v>1138</v>
      </c>
      <c r="C76" s="19" t="s">
        <v>271</v>
      </c>
      <c r="D76" s="19" t="s">
        <v>272</v>
      </c>
      <c r="E76" s="19" t="s">
        <v>273</v>
      </c>
      <c r="F76" s="19" t="s">
        <v>310</v>
      </c>
      <c r="G76" s="19" t="s">
        <v>311</v>
      </c>
      <c r="H76" s="19" t="s">
        <v>312</v>
      </c>
      <c r="I76" s="19" t="s">
        <v>349</v>
      </c>
      <c r="J76" s="19" t="s">
        <v>350</v>
      </c>
      <c r="K76" s="19" t="s">
        <v>351</v>
      </c>
      <c r="L76" s="19" t="s">
        <v>388</v>
      </c>
      <c r="M76" s="19" t="s">
        <v>389</v>
      </c>
      <c r="N76" s="19" t="s">
        <v>390</v>
      </c>
      <c r="O76" s="19" t="s">
        <v>427</v>
      </c>
      <c r="P76" s="19" t="s">
        <v>428</v>
      </c>
      <c r="Q76" s="19" t="s">
        <v>429</v>
      </c>
      <c r="R76" s="19" t="s">
        <v>466</v>
      </c>
      <c r="S76" s="19" t="s">
        <v>467</v>
      </c>
      <c r="T76" s="19" t="s">
        <v>468</v>
      </c>
      <c r="U76" s="58">
        <v>4</v>
      </c>
    </row>
    <row r="77" spans="1:21" hidden="1">
      <c r="A77" s="47"/>
      <c r="B77" s="50" t="s">
        <v>1139</v>
      </c>
      <c r="C77" s="19" t="s">
        <v>274</v>
      </c>
      <c r="D77" s="19" t="s">
        <v>275</v>
      </c>
      <c r="E77" s="19" t="s">
        <v>276</v>
      </c>
      <c r="F77" s="19" t="s">
        <v>313</v>
      </c>
      <c r="G77" s="19" t="s">
        <v>314</v>
      </c>
      <c r="H77" s="19" t="s">
        <v>315</v>
      </c>
      <c r="I77" s="19" t="s">
        <v>352</v>
      </c>
      <c r="J77" s="19" t="s">
        <v>353</v>
      </c>
      <c r="K77" s="19" t="s">
        <v>354</v>
      </c>
      <c r="L77" s="19" t="s">
        <v>391</v>
      </c>
      <c r="M77" s="19" t="s">
        <v>392</v>
      </c>
      <c r="N77" s="19" t="s">
        <v>393</v>
      </c>
      <c r="O77" s="19" t="s">
        <v>430</v>
      </c>
      <c r="P77" s="19" t="s">
        <v>431</v>
      </c>
      <c r="Q77" s="19" t="s">
        <v>432</v>
      </c>
      <c r="R77" s="19" t="s">
        <v>469</v>
      </c>
      <c r="S77" s="19" t="s">
        <v>470</v>
      </c>
      <c r="T77" s="19" t="s">
        <v>471</v>
      </c>
      <c r="U77" s="58">
        <v>5</v>
      </c>
    </row>
    <row r="78" spans="1:21" hidden="1">
      <c r="A78" s="47"/>
      <c r="B78" s="51" t="s">
        <v>1140</v>
      </c>
      <c r="C78" s="19" t="s">
        <v>277</v>
      </c>
      <c r="D78" s="19" t="s">
        <v>278</v>
      </c>
      <c r="E78" s="19" t="s">
        <v>279</v>
      </c>
      <c r="F78" s="19" t="s">
        <v>316</v>
      </c>
      <c r="G78" s="19" t="s">
        <v>317</v>
      </c>
      <c r="H78" s="19" t="s">
        <v>318</v>
      </c>
      <c r="I78" s="19" t="s">
        <v>355</v>
      </c>
      <c r="J78" s="19" t="s">
        <v>356</v>
      </c>
      <c r="K78" s="19" t="s">
        <v>357</v>
      </c>
      <c r="L78" s="19" t="s">
        <v>394</v>
      </c>
      <c r="M78" s="19" t="s">
        <v>395</v>
      </c>
      <c r="N78" s="19" t="s">
        <v>396</v>
      </c>
      <c r="O78" s="19" t="s">
        <v>433</v>
      </c>
      <c r="P78" s="19" t="s">
        <v>434</v>
      </c>
      <c r="Q78" s="19" t="s">
        <v>435</v>
      </c>
      <c r="R78" s="19" t="s">
        <v>472</v>
      </c>
      <c r="S78" s="19" t="s">
        <v>473</v>
      </c>
      <c r="T78" s="19" t="s">
        <v>474</v>
      </c>
      <c r="U78" s="58">
        <v>6</v>
      </c>
    </row>
    <row r="79" spans="1:21" hidden="1">
      <c r="A79" s="47"/>
      <c r="B79" s="52" t="s">
        <v>1141</v>
      </c>
      <c r="C79" s="19" t="s">
        <v>280</v>
      </c>
      <c r="D79" s="19" t="s">
        <v>281</v>
      </c>
      <c r="E79" s="19" t="s">
        <v>282</v>
      </c>
      <c r="F79" s="19" t="s">
        <v>319</v>
      </c>
      <c r="G79" s="19" t="s">
        <v>320</v>
      </c>
      <c r="H79" s="19" t="s">
        <v>321</v>
      </c>
      <c r="I79" s="19" t="s">
        <v>358</v>
      </c>
      <c r="J79" s="19" t="s">
        <v>359</v>
      </c>
      <c r="K79" s="19" t="s">
        <v>360</v>
      </c>
      <c r="L79" s="19" t="s">
        <v>397</v>
      </c>
      <c r="M79" s="19" t="s">
        <v>398</v>
      </c>
      <c r="N79" s="19" t="s">
        <v>399</v>
      </c>
      <c r="O79" s="19" t="s">
        <v>436</v>
      </c>
      <c r="P79" s="19" t="s">
        <v>437</v>
      </c>
      <c r="Q79" s="19" t="s">
        <v>438</v>
      </c>
      <c r="R79" s="19" t="s">
        <v>475</v>
      </c>
      <c r="S79" s="19" t="s">
        <v>476</v>
      </c>
      <c r="T79" s="19" t="s">
        <v>477</v>
      </c>
      <c r="U79" s="58">
        <v>7</v>
      </c>
    </row>
    <row r="80" spans="1:21" hidden="1">
      <c r="A80" s="47"/>
      <c r="B80" s="53" t="s">
        <v>1142</v>
      </c>
      <c r="C80" s="19" t="s">
        <v>283</v>
      </c>
      <c r="D80" s="19" t="s">
        <v>284</v>
      </c>
      <c r="E80" s="19" t="s">
        <v>285</v>
      </c>
      <c r="F80" s="19" t="s">
        <v>322</v>
      </c>
      <c r="G80" s="19" t="s">
        <v>323</v>
      </c>
      <c r="H80" s="19" t="s">
        <v>324</v>
      </c>
      <c r="I80" s="19" t="s">
        <v>361</v>
      </c>
      <c r="J80" s="19" t="s">
        <v>362</v>
      </c>
      <c r="K80" s="19" t="s">
        <v>363</v>
      </c>
      <c r="L80" s="19" t="s">
        <v>400</v>
      </c>
      <c r="M80" s="19" t="s">
        <v>401</v>
      </c>
      <c r="N80" s="19" t="s">
        <v>402</v>
      </c>
      <c r="O80" s="19" t="s">
        <v>439</v>
      </c>
      <c r="P80" s="19" t="s">
        <v>440</v>
      </c>
      <c r="Q80" s="19" t="s">
        <v>441</v>
      </c>
      <c r="R80" s="19" t="s">
        <v>478</v>
      </c>
      <c r="S80" s="19" t="s">
        <v>479</v>
      </c>
      <c r="T80" s="19" t="s">
        <v>480</v>
      </c>
      <c r="U80" s="58">
        <v>8</v>
      </c>
    </row>
    <row r="81" spans="1:21" hidden="1">
      <c r="A81" s="47"/>
      <c r="B81" s="52" t="s">
        <v>1143</v>
      </c>
      <c r="C81" s="19" t="s">
        <v>286</v>
      </c>
      <c r="D81" s="19" t="s">
        <v>287</v>
      </c>
      <c r="E81" s="19" t="s">
        <v>288</v>
      </c>
      <c r="F81" s="19" t="s">
        <v>325</v>
      </c>
      <c r="G81" s="19" t="s">
        <v>326</v>
      </c>
      <c r="H81" s="19" t="s">
        <v>327</v>
      </c>
      <c r="I81" s="19" t="s">
        <v>364</v>
      </c>
      <c r="J81" s="19" t="s">
        <v>365</v>
      </c>
      <c r="K81" s="19" t="s">
        <v>366</v>
      </c>
      <c r="L81" s="19" t="s">
        <v>403</v>
      </c>
      <c r="M81" s="19" t="s">
        <v>404</v>
      </c>
      <c r="N81" s="19" t="s">
        <v>405</v>
      </c>
      <c r="O81" s="19" t="s">
        <v>442</v>
      </c>
      <c r="P81" s="19" t="s">
        <v>443</v>
      </c>
      <c r="Q81" s="19" t="s">
        <v>444</v>
      </c>
      <c r="R81" s="19" t="s">
        <v>481</v>
      </c>
      <c r="S81" s="19" t="s">
        <v>482</v>
      </c>
      <c r="T81" s="19" t="s">
        <v>483</v>
      </c>
      <c r="U81" s="58">
        <v>9</v>
      </c>
    </row>
    <row r="82" spans="1:21" hidden="1">
      <c r="A82" s="47"/>
      <c r="B82" s="52" t="s">
        <v>1144</v>
      </c>
      <c r="C82" s="19" t="s">
        <v>289</v>
      </c>
      <c r="D82" s="19" t="s">
        <v>290</v>
      </c>
      <c r="E82" s="19" t="s">
        <v>291</v>
      </c>
      <c r="F82" s="19" t="s">
        <v>328</v>
      </c>
      <c r="G82" s="19" t="s">
        <v>329</v>
      </c>
      <c r="H82" s="19" t="s">
        <v>330</v>
      </c>
      <c r="I82" s="19" t="s">
        <v>367</v>
      </c>
      <c r="J82" s="19" t="s">
        <v>368</v>
      </c>
      <c r="K82" s="19" t="s">
        <v>369</v>
      </c>
      <c r="L82" s="19" t="s">
        <v>406</v>
      </c>
      <c r="M82" s="19" t="s">
        <v>407</v>
      </c>
      <c r="N82" s="19" t="s">
        <v>408</v>
      </c>
      <c r="O82" s="19" t="s">
        <v>445</v>
      </c>
      <c r="P82" s="19" t="s">
        <v>446</v>
      </c>
      <c r="Q82" s="19" t="s">
        <v>447</v>
      </c>
      <c r="R82" s="19" t="s">
        <v>484</v>
      </c>
      <c r="S82" s="19" t="s">
        <v>485</v>
      </c>
      <c r="T82" s="19" t="s">
        <v>486</v>
      </c>
      <c r="U82" s="58">
        <v>10</v>
      </c>
    </row>
    <row r="83" spans="1:21" hidden="1">
      <c r="A83" s="47"/>
      <c r="B83" s="48" t="s">
        <v>1145</v>
      </c>
      <c r="C83" s="19" t="s">
        <v>292</v>
      </c>
      <c r="D83" s="19" t="s">
        <v>293</v>
      </c>
      <c r="E83" s="19" t="s">
        <v>294</v>
      </c>
      <c r="F83" s="19" t="s">
        <v>331</v>
      </c>
      <c r="G83" s="19" t="s">
        <v>332</v>
      </c>
      <c r="H83" s="19" t="s">
        <v>333</v>
      </c>
      <c r="I83" s="19" t="s">
        <v>370</v>
      </c>
      <c r="J83" s="19" t="s">
        <v>371</v>
      </c>
      <c r="K83" s="19" t="s">
        <v>372</v>
      </c>
      <c r="L83" s="19" t="s">
        <v>409</v>
      </c>
      <c r="M83" s="19" t="s">
        <v>410</v>
      </c>
      <c r="N83" s="19" t="s">
        <v>411</v>
      </c>
      <c r="O83" s="19" t="s">
        <v>448</v>
      </c>
      <c r="P83" s="19" t="s">
        <v>449</v>
      </c>
      <c r="Q83" s="19" t="s">
        <v>450</v>
      </c>
      <c r="R83" s="19" t="s">
        <v>487</v>
      </c>
      <c r="S83" s="19" t="s">
        <v>488</v>
      </c>
      <c r="T83" s="19" t="s">
        <v>489</v>
      </c>
      <c r="U83" s="58">
        <v>11</v>
      </c>
    </row>
    <row r="84" spans="1:21" hidden="1">
      <c r="A84" s="47"/>
      <c r="B84" s="54" t="s">
        <v>1146</v>
      </c>
      <c r="C84" s="19" t="s">
        <v>295</v>
      </c>
      <c r="D84" s="19" t="s">
        <v>296</v>
      </c>
      <c r="E84" s="19" t="s">
        <v>297</v>
      </c>
      <c r="F84" s="19" t="s">
        <v>334</v>
      </c>
      <c r="G84" s="19" t="s">
        <v>335</v>
      </c>
      <c r="H84" s="19" t="s">
        <v>336</v>
      </c>
      <c r="I84" s="19" t="s">
        <v>373</v>
      </c>
      <c r="J84" s="19" t="s">
        <v>374</v>
      </c>
      <c r="K84" s="19" t="s">
        <v>375</v>
      </c>
      <c r="L84" s="19" t="s">
        <v>412</v>
      </c>
      <c r="M84" s="19" t="s">
        <v>413</v>
      </c>
      <c r="N84" s="19" t="s">
        <v>414</v>
      </c>
      <c r="O84" s="19" t="s">
        <v>451</v>
      </c>
      <c r="P84" s="19" t="s">
        <v>452</v>
      </c>
      <c r="Q84" s="19" t="s">
        <v>453</v>
      </c>
      <c r="R84" s="19" t="s">
        <v>490</v>
      </c>
      <c r="S84" s="19" t="s">
        <v>491</v>
      </c>
      <c r="T84" s="19" t="s">
        <v>492</v>
      </c>
      <c r="U84" s="58">
        <v>12</v>
      </c>
    </row>
    <row r="85" spans="1:21" hidden="1">
      <c r="A85" s="47"/>
      <c r="B85" s="54" t="s">
        <v>1147</v>
      </c>
      <c r="C85" s="19" t="s">
        <v>298</v>
      </c>
      <c r="D85" s="19" t="s">
        <v>299</v>
      </c>
      <c r="E85" s="19" t="s">
        <v>300</v>
      </c>
      <c r="F85" s="19" t="s">
        <v>337</v>
      </c>
      <c r="G85" s="19" t="s">
        <v>338</v>
      </c>
      <c r="H85" s="19" t="s">
        <v>339</v>
      </c>
      <c r="I85" s="19" t="s">
        <v>376</v>
      </c>
      <c r="J85" s="19" t="s">
        <v>377</v>
      </c>
      <c r="K85" s="19" t="s">
        <v>378</v>
      </c>
      <c r="L85" s="19" t="s">
        <v>415</v>
      </c>
      <c r="M85" s="19" t="s">
        <v>416</v>
      </c>
      <c r="N85" s="19" t="s">
        <v>417</v>
      </c>
      <c r="O85" s="19" t="s">
        <v>454</v>
      </c>
      <c r="P85" s="19" t="s">
        <v>455</v>
      </c>
      <c r="Q85" s="19" t="s">
        <v>456</v>
      </c>
      <c r="R85" s="19" t="s">
        <v>493</v>
      </c>
      <c r="S85" s="19" t="s">
        <v>494</v>
      </c>
      <c r="T85" s="19" t="s">
        <v>495</v>
      </c>
      <c r="U85" s="58">
        <v>13</v>
      </c>
    </row>
    <row r="86" spans="1:21" hidden="1">
      <c r="A86" s="47"/>
      <c r="B86" s="48"/>
      <c r="C86" s="46"/>
      <c r="D86" s="46"/>
      <c r="E86" s="46"/>
      <c r="F86" s="46"/>
      <c r="G86" s="46"/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  <c r="T86" s="46"/>
    </row>
    <row r="87" spans="1:21">
      <c r="A87" s="47"/>
      <c r="B87" s="48"/>
      <c r="C87" s="46"/>
      <c r="D87" s="46"/>
      <c r="E87" s="46"/>
      <c r="F87" s="46"/>
      <c r="G87" s="46"/>
      <c r="H87" s="46"/>
      <c r="I87" s="46"/>
      <c r="J87" s="46"/>
      <c r="K87" s="46"/>
      <c r="L87" s="46"/>
      <c r="M87" s="46"/>
      <c r="N87" s="46"/>
      <c r="O87" s="46"/>
      <c r="P87" s="46"/>
      <c r="Q87" s="46"/>
      <c r="R87" s="46"/>
      <c r="S87" s="46"/>
      <c r="T87" s="46"/>
    </row>
    <row r="88" spans="1:21">
      <c r="A88" s="47"/>
      <c r="B88" s="48"/>
      <c r="C88" s="46"/>
      <c r="D88" s="46"/>
      <c r="E88" s="46"/>
      <c r="F88" s="46"/>
      <c r="G88" s="46"/>
      <c r="H88" s="46"/>
      <c r="I88" s="46"/>
      <c r="J88" s="46"/>
      <c r="K88" s="46"/>
      <c r="L88" s="46"/>
      <c r="M88" s="46"/>
      <c r="N88" s="46"/>
      <c r="O88" s="46"/>
      <c r="P88" s="46"/>
      <c r="Q88" s="46"/>
      <c r="R88" s="46"/>
      <c r="S88" s="46"/>
      <c r="T88" s="46"/>
    </row>
    <row r="89" spans="1:21">
      <c r="B89" s="57"/>
      <c r="C89" s="46"/>
      <c r="D89" s="46"/>
      <c r="E89" s="46"/>
      <c r="F89" s="46"/>
      <c r="G89" s="46"/>
      <c r="H89" s="46"/>
      <c r="I89" s="46"/>
      <c r="J89" s="46"/>
      <c r="K89" s="46"/>
      <c r="L89" s="46"/>
      <c r="M89" s="46"/>
      <c r="N89" s="46"/>
      <c r="O89" s="46"/>
      <c r="P89" s="46"/>
      <c r="Q89" s="46"/>
      <c r="R89" s="46"/>
      <c r="S89" s="46"/>
      <c r="T89" s="46"/>
    </row>
    <row r="90" spans="1:21" ht="15" customHeight="1">
      <c r="B90" s="57"/>
      <c r="C90" s="46"/>
      <c r="D90" s="46"/>
      <c r="E90" s="46"/>
      <c r="F90" s="46"/>
      <c r="G90" s="46"/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  <c r="T90" s="46"/>
    </row>
    <row r="91" spans="1:21" ht="15" customHeight="1">
      <c r="C91" s="46"/>
      <c r="D91" s="46"/>
      <c r="E91" s="46"/>
      <c r="F91" s="46"/>
      <c r="G91" s="46"/>
      <c r="H91" s="46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6"/>
      <c r="T91" s="46"/>
    </row>
  </sheetData>
  <mergeCells count="19">
    <mergeCell ref="R69:T69"/>
    <mergeCell ref="C48:E48"/>
    <mergeCell ref="F48:H48"/>
    <mergeCell ref="I48:K48"/>
    <mergeCell ref="L48:N48"/>
    <mergeCell ref="O48:Q48"/>
    <mergeCell ref="R48:T48"/>
    <mergeCell ref="C69:E69"/>
    <mergeCell ref="F69:H69"/>
    <mergeCell ref="I69:K69"/>
    <mergeCell ref="L69:N69"/>
    <mergeCell ref="O69:Q69"/>
    <mergeCell ref="C10:E10"/>
    <mergeCell ref="G10:I10"/>
    <mergeCell ref="B5:K5"/>
    <mergeCell ref="B6:K6"/>
    <mergeCell ref="L6:T6"/>
    <mergeCell ref="A8:H8"/>
    <mergeCell ref="L8:R8"/>
  </mergeCells>
  <dataValidations count="1">
    <dataValidation type="list" allowBlank="1" showInputMessage="1" showErrorMessage="1" sqref="C10:E10" xr:uid="{8D5B9FE1-997F-4D11-ADAE-037BB0B7FE22}">
      <formula1>$B$31:$B$36</formula1>
    </dataValidation>
  </dataValidations>
  <hyperlinks>
    <hyperlink ref="A29" r:id="rId1" display="http://www.abs.gov.au/websitedbs/d3310114.nsf/Home/©+Copyright?OpenDocument" xr:uid="{3624C172-EA7E-4A73-B430-BA73DBDE7C29}"/>
    <hyperlink ref="C73" location="A125197190V" display="A125197190V" xr:uid="{7D6F2400-6B39-4EE5-AE2A-1B38EE6BD3E1}"/>
    <hyperlink ref="C74" location="A125197170K" display="A125197170K" xr:uid="{401F7513-AB5E-424B-90F3-0B09064DBD02}"/>
    <hyperlink ref="C75" location="A125197194C" display="A125197194C" xr:uid="{3767F25C-6CF0-4C52-A178-738AE6B82CCE}"/>
    <hyperlink ref="C76" location="A125197198L" display="A125197198L" xr:uid="{3B1B7649-5FE3-4A87-B124-3C7F1AA41945}"/>
    <hyperlink ref="C77" location="A125197174V" display="A125197174V" xr:uid="{237AED08-03F7-467F-8331-D76019E569B8}"/>
    <hyperlink ref="C78" location="A125197178C" display="A125197178C" xr:uid="{F966D343-A727-43A1-83CC-E8D81D8FBE3D}"/>
    <hyperlink ref="C79" location="A125197182V" display="A125197182V" xr:uid="{0F0E05C0-03E0-4FE5-BED1-84F090C2E144}"/>
    <hyperlink ref="C80" location="A125197162K" display="A125197162K" xr:uid="{16B889C4-0F1C-4787-8B55-AA1649706B08}"/>
    <hyperlink ref="C81" location="A125197202T" display="A125197202T" xr:uid="{EB993C01-5C97-46DC-BA74-43B67D10E870}"/>
    <hyperlink ref="C82" location="A125197186C" display="A125197186C" xr:uid="{B28C30F8-1AB4-4C23-9859-D6A48E1ADD90}"/>
    <hyperlink ref="C83" location="A125197206A" display="A125197206A" xr:uid="{DAE0DD2C-6B4A-4726-8A41-1B3701E14387}"/>
    <hyperlink ref="C84" location="A125197166V" display="A125197166V" xr:uid="{E405D750-3B4C-4907-ACD5-1D1B64AB289D}"/>
    <hyperlink ref="C85" location="A125197158V" display="A125197158V" xr:uid="{72D11684-7087-4E76-AADA-4B06EB5F694E}"/>
    <hyperlink ref="F73" location="A125198594J" display="A125198594J" xr:uid="{324AC684-E643-46BB-8B40-063B7E0C736B}"/>
    <hyperlink ref="F74" location="A125198574X" display="A125198574X" xr:uid="{5F93101D-C1EE-450F-AB16-696B25B5534B}"/>
    <hyperlink ref="F75" location="A125198598T" display="A125198598T" xr:uid="{0CB8AF90-421C-49FD-B510-591A3F395DB9}"/>
    <hyperlink ref="F76" location="A125198602W" display="A125198602W" xr:uid="{ACBC5F47-CDD6-4E21-8AA7-E7021158DF2B}"/>
    <hyperlink ref="F77" location="A125198578J" display="A125198578J" xr:uid="{38A828BC-C25C-4D8F-AA74-6513260CB6EA}"/>
    <hyperlink ref="F78" location="A125198582X" display="A125198582X" xr:uid="{E9E92E9E-AD2B-4FF2-8FBF-33DCBA5ED9C4}"/>
    <hyperlink ref="F79" location="A125198586J" display="A125198586J" xr:uid="{9C36EC38-C195-45FD-842D-6253E0D3BD04}"/>
    <hyperlink ref="F80" location="A125198566X" display="A125198566X" xr:uid="{37CD98A5-AA1B-48F7-979D-0510C833ABA9}"/>
    <hyperlink ref="F81" location="A125198606F" display="A125198606F" xr:uid="{CE219955-7B91-4B0C-8126-22F0E9A94875}"/>
    <hyperlink ref="F82" location="A125198590X" display="A125198590X" xr:uid="{D3633F37-0CE6-4A16-8C05-CF198D9EDB3B}"/>
    <hyperlink ref="F83" location="A125198610W" display="A125198610W" xr:uid="{322DC686-D28E-423A-AF8A-2995ADEC9765}"/>
    <hyperlink ref="F84" location="A125198570R" display="A125198570R" xr:uid="{7DCD2D5C-92D7-4477-A45F-E9BF22EA7286}"/>
    <hyperlink ref="F85" location="A125198562R" display="A125198562R" xr:uid="{1A68E9E8-133A-418D-BBD5-686EA3EFDDB2}"/>
    <hyperlink ref="I73" location="A125197658R" display="A125197658R" xr:uid="{AA37AAB8-A106-45A1-B583-2C0A1100BC7B}"/>
    <hyperlink ref="I74" location="A125197638F" display="A125197638F" xr:uid="{D624CD2B-D254-4DB4-8A6A-D7B4CC5F60EB}"/>
    <hyperlink ref="I75" location="A125197662F" display="A125197662F" xr:uid="{7F23B6D0-0ED9-45ED-8046-6674F2AC2785}"/>
    <hyperlink ref="I76" location="A125197666R" display="A125197666R" xr:uid="{FF8CDAED-2174-464C-A69F-4E22900A3A10}"/>
    <hyperlink ref="I77" location="A125197642W" display="A125197642W" xr:uid="{3A6E95AD-27DA-4BEE-9970-26A946285B79}"/>
    <hyperlink ref="I78" location="A125197646F" display="A125197646F" xr:uid="{1B02161B-B581-4464-81CC-42BDD3378B2C}"/>
    <hyperlink ref="I79" location="A125197650W" display="A125197650W" xr:uid="{82F06AAB-3C11-4454-B5F7-D8CF3FEA7FA5}"/>
    <hyperlink ref="I80" location="A125197630L" display="A125197630L" xr:uid="{9933B567-603A-49E6-A51A-82B9082C9151}"/>
    <hyperlink ref="I81" location="A125197670F" display="A125197670F" xr:uid="{76985DAC-29E0-4659-A32A-DD4A1D7B7305}"/>
    <hyperlink ref="I82" location="A125197654F" display="A125197654F" xr:uid="{E8EDE3E5-EE3F-42E2-B3DC-8CC05D49C84D}"/>
    <hyperlink ref="I83" location="A125197674R" display="A125197674R" xr:uid="{F75CE03E-FAE0-4A8A-97F2-669C5D50CAAC}"/>
    <hyperlink ref="I84" location="A125197634W" display="A125197634W" xr:uid="{DAB9EF3C-E812-43BB-9DA9-18BF57571C2D}"/>
    <hyperlink ref="I85" location="A125197626W" display="A125197626W" xr:uid="{6AE770F5-90F0-4D7A-8F3E-0CE335CDDED0}"/>
    <hyperlink ref="L73" location="A125199062L" display="A125199062L" xr:uid="{97DD33F4-2DC3-4E40-907C-0CA6D82F8B4E}"/>
    <hyperlink ref="L74" location="A125199042C" display="A125199042C" xr:uid="{870DDF0F-18DF-4B9C-9BBA-8A1060581C31}"/>
    <hyperlink ref="L75" location="A125199066W" display="A125199066W" xr:uid="{B3568EBF-74DF-4D6F-A0A0-01CAD32603B5}"/>
    <hyperlink ref="L76" location="A125199070L" display="A125199070L" xr:uid="{354E5D32-A3E4-46D7-81E9-07508A16E02F}"/>
    <hyperlink ref="L77" location="A125199046L" display="A125199046L" xr:uid="{EE54CC7A-9BD5-4599-89F4-B7802F58F68F}"/>
    <hyperlink ref="L78" location="A125199050C" display="A125199050C" xr:uid="{EFEC780E-A02D-4A3A-9F79-21CE8A3C5DA0}"/>
    <hyperlink ref="L79" location="A125199054L" display="A125199054L" xr:uid="{9B8436A9-83F4-4993-9C92-AFA7DB73743E}"/>
    <hyperlink ref="L80" location="A125199034C" display="A125199034C" xr:uid="{754020A6-2D7E-48CC-BDAF-1B3678E65484}"/>
    <hyperlink ref="L81" location="A125199074W" display="A125199074W" xr:uid="{3F999955-3463-4AC0-B099-08013A97F1EC}"/>
    <hyperlink ref="L82" location="A125199058W" display="A125199058W" xr:uid="{E94140EE-7702-4AC9-B253-70CBC905ED60}"/>
    <hyperlink ref="L83" location="A125199078F" display="A125199078F" xr:uid="{DEC03059-B47A-48B0-BC3D-6D2BC225E757}"/>
    <hyperlink ref="L84" location="A125199038L" display="A125199038L" xr:uid="{0FEC6460-39ED-448B-BA3E-F6B582FE1367}"/>
    <hyperlink ref="L85" location="A125199030V" display="A125199030V" xr:uid="{C50433CB-FEB2-444A-9798-05CF3EBC279F}"/>
    <hyperlink ref="O73" location="A125199530R" display="A125199530R" xr:uid="{854A9A83-7C0E-4029-A58F-0F5FE2393692}"/>
    <hyperlink ref="O74" location="A125199510F" display="A125199510F" xr:uid="{414CA43B-A28E-478B-819B-E73BACBFC94A}"/>
    <hyperlink ref="O75" location="A125199534X" display="A125199534X" xr:uid="{DA6B2D10-EDAD-486C-A02B-C49E620FC367}"/>
    <hyperlink ref="O76" location="A125199538J" display="A125199538J" xr:uid="{29160A29-8E4E-4F97-A132-66DFB99F0FA2}"/>
    <hyperlink ref="O77" location="A125199514R" display="A125199514R" xr:uid="{BBCA3F03-1736-436E-AE2F-57982DB415FD}"/>
    <hyperlink ref="O78" location="A125199518X" display="A125199518X" xr:uid="{90DDBB36-2817-48E6-BF1E-751B856EFB5E}"/>
    <hyperlink ref="O79" location="A125199522R" display="A125199522R" xr:uid="{F22BA99A-97B4-4081-86A2-B69BD39E14E4}"/>
    <hyperlink ref="O80" location="A125199502F" display="A125199502F" xr:uid="{844BDF78-D4D0-4B84-861C-FFC17402123D}"/>
    <hyperlink ref="O81" location="A125199542X" display="A125199542X" xr:uid="{9EED7F9A-885B-4FFC-8E07-B7C38AEB9944}"/>
    <hyperlink ref="O82" location="A125199526X" display="A125199526X" xr:uid="{4E0B1F83-7B0F-40B4-987E-1CD0B7A891B2}"/>
    <hyperlink ref="O83" location="A125199546J" display="A125199546J" xr:uid="{5A3D83F9-8A47-4C70-9BE2-8B72D0D2C221}"/>
    <hyperlink ref="O84" location="A125199506R" display="A125199506R" xr:uid="{7B791C20-009F-44A1-AF38-FA3372C7D638}"/>
    <hyperlink ref="O85" location="A125199498A" display="A125199498A" xr:uid="{E7B4EE8A-48F8-451C-BC38-420D547645F5}"/>
    <hyperlink ref="R73" location="A125198126V" display="A125198126V" xr:uid="{6E3E8A80-B7F0-4CCF-B53F-64C653C06638}"/>
    <hyperlink ref="R74" location="A125198106K" display="A125198106K" xr:uid="{494454F6-DCF5-4CF6-B23E-14CF5DC470DD}"/>
    <hyperlink ref="R75" location="A125198130K" display="A125198130K" xr:uid="{84847B85-4B47-468F-ADB5-02CDEC65FD67}"/>
    <hyperlink ref="R76" location="A125198134V" display="A125198134V" xr:uid="{51E37CDE-81C3-453C-B36A-3A523443980B}"/>
    <hyperlink ref="R77" location="A125198110A" display="A125198110A" xr:uid="{8D667835-EECD-4A65-9B2E-37A84E2A6E12}"/>
    <hyperlink ref="R78" location="A125198114K" display="A125198114K" xr:uid="{5F3320D7-004F-4026-8D2F-62948FC1514C}"/>
    <hyperlink ref="R79" location="A125198118V" display="A125198118V" xr:uid="{D7446ED0-1D44-4A50-AC62-5DAE9C9729B7}"/>
    <hyperlink ref="R80" location="A125198098W" display="A125198098W" xr:uid="{8379BB80-BAC6-48FE-94CC-3D405249C9BA}"/>
    <hyperlink ref="R81" location="A125198138C" display="A125198138C" xr:uid="{32C0F0A3-AB56-4A75-83A9-FF526403B84D}"/>
    <hyperlink ref="R82" location="A125198122K" display="A125198122K" xr:uid="{7A297A91-DC6D-4D92-9C56-49DF89180E65}"/>
    <hyperlink ref="R83" location="A125198142V" display="A125198142V" xr:uid="{65037FE9-098A-434A-9385-B3EAF1A1B758}"/>
    <hyperlink ref="R84" location="A125198102A" display="A125198102A" xr:uid="{8127F351-D5C1-4F38-B48C-9564CAD24E86}"/>
    <hyperlink ref="R85" location="A125198094L" display="A125198094L" xr:uid="{86A1695E-0EC1-4D29-BABC-D9F03CDB7750}"/>
    <hyperlink ref="D73" location="A125202806K" display="A125202806K" xr:uid="{FAB60FB5-E665-4872-873D-233644203AC7}"/>
    <hyperlink ref="D74" location="A125202786L" display="A125202786L" xr:uid="{986CA697-8D96-44C2-AEDB-73185C596B36}"/>
    <hyperlink ref="D75" location="A125202810A" display="A125202810A" xr:uid="{70E74848-A292-49AA-9E20-51A211820762}"/>
    <hyperlink ref="D76" location="A125202814K" display="A125202814K" xr:uid="{8A7FAE18-3933-416C-9A4D-2480BFA762D2}"/>
    <hyperlink ref="D77" location="A125202790C" display="A125202790C" xr:uid="{65510F3D-0082-4F3B-9BC8-BEB212346A87}"/>
    <hyperlink ref="D78" location="A125202794L" display="A125202794L" xr:uid="{03D9E327-BA61-4BBF-B75E-1903B3C35E55}"/>
    <hyperlink ref="D79" location="A125202798W" display="A125202798W" xr:uid="{7671AB70-F806-42AB-B46D-66BBEB50EC53}"/>
    <hyperlink ref="D80" location="A125202778L" display="A125202778L" xr:uid="{EF0C40DD-3420-4CAA-9022-15F259DB6CC5}"/>
    <hyperlink ref="D81" location="A125202818V" display="A125202818V" xr:uid="{E65EC890-3A20-4FA8-B391-1069EC443602}"/>
    <hyperlink ref="D82" location="A125202802A" display="A125202802A" xr:uid="{F010647D-32C8-4641-8DA5-571915B0F79B}"/>
    <hyperlink ref="D83" location="A125202822K" display="A125202822K" xr:uid="{AAB195A4-811A-4664-BBF8-B865D6AB557D}"/>
    <hyperlink ref="D84" location="A125202782C" display="A125202782C" xr:uid="{5206AA5D-1D80-4D79-A466-1BE1679914FA}"/>
    <hyperlink ref="D85" location="A125202774C" display="A125202774C" xr:uid="{BBA1DD17-FC0A-44E6-9F09-D14A624157FA}"/>
    <hyperlink ref="G73" location="A125204210J" display="A125204210J" xr:uid="{0E60486A-F6E3-46CE-B16E-0B64BC78A083}"/>
    <hyperlink ref="G74" location="A125204190K" display="A125204190K" xr:uid="{CC06B843-9E81-4B29-87CF-48AFC7488AA5}"/>
    <hyperlink ref="G75" location="A125204214T" display="A125204214T" xr:uid="{8E2A0C65-F2A8-4181-9B6E-6FBF056BC41D}"/>
    <hyperlink ref="G76" location="A125204218A" display="A125204218A" xr:uid="{2EE4033E-67BC-4DC8-9006-75BE1D6DA199}"/>
    <hyperlink ref="G77" location="A125204194V" display="A125204194V" xr:uid="{182C6B38-FFBB-4217-ACBE-A60AD2F17AAC}"/>
    <hyperlink ref="G78" location="A125204198C" display="A125204198C" xr:uid="{FE161837-83C9-4EA4-B2C6-D71190363D8B}"/>
    <hyperlink ref="G79" location="A125204202J" display="A125204202J" xr:uid="{52307C0C-0DC4-4E82-AD35-AC51808E19F6}"/>
    <hyperlink ref="G80" location="A125204182K" display="A125204182K" xr:uid="{F1FB76C0-A3E1-483C-8E8B-A92E1BD43F43}"/>
    <hyperlink ref="G81" location="A125204222T" display="A125204222T" xr:uid="{21349146-428D-4361-B383-7118C21ED540}"/>
    <hyperlink ref="G82" location="A125204206T" display="A125204206T" xr:uid="{587D385C-5E66-436C-9A64-F720686F9CC3}"/>
    <hyperlink ref="G83" location="A125204226A" display="A125204226A" xr:uid="{1FBB9693-06F9-498B-B3DD-578D216E7964}"/>
    <hyperlink ref="G84" location="A125204186V" display="A125204186V" xr:uid="{1600D4DE-FAB0-4988-BDEE-9D120BC5E8DE}"/>
    <hyperlink ref="G85" location="A125204178V" display="A125204178V" xr:uid="{1312C1D7-59EF-41F6-98BD-FC6230E25C01}"/>
    <hyperlink ref="J73" location="A125203274A" display="A125203274A" xr:uid="{68741E0E-9632-4DCE-8051-6A169A9975F0}"/>
    <hyperlink ref="J74" location="A125203254T" display="A125203254T" xr:uid="{ED4A1BC9-D6C2-4E8F-9694-626D72BD136E}"/>
    <hyperlink ref="J75" location="A125203278K" display="A125203278K" xr:uid="{3ED994DB-121E-462F-8AAD-77F789AB26AE}"/>
    <hyperlink ref="J76" location="A125203282A" display="A125203282A" xr:uid="{DCBB0807-102E-4302-B952-37F09944F89E}"/>
    <hyperlink ref="J77" location="A125203258A" display="A125203258A" xr:uid="{A955718A-D489-4D45-8E84-BE909737FEAF}"/>
    <hyperlink ref="J78" location="A125203262T" display="A125203262T" xr:uid="{D7EEFFF3-7985-4268-86A2-925EE37ABEF8}"/>
    <hyperlink ref="J79" location="A125203266A" display="A125203266A" xr:uid="{68827937-CE47-4080-A81D-58242288356D}"/>
    <hyperlink ref="J80" location="A125203246T" display="A125203246T" xr:uid="{CBFBB819-E86D-4288-A9A9-5B10BED6A4B5}"/>
    <hyperlink ref="J81" location="A125203286K" display="A125203286K" xr:uid="{E17C548F-C195-4011-A609-8D16C8D73316}"/>
    <hyperlink ref="J82" location="A125203270T" display="A125203270T" xr:uid="{6DB6B875-8258-415D-832B-909B0D6740A8}"/>
    <hyperlink ref="J83" location="A125203290A" display="A125203290A" xr:uid="{E2EEFC69-E0E7-43F1-BABE-9E9475C7FBA9}"/>
    <hyperlink ref="J84" location="A125203250J" display="A125203250J" xr:uid="{8200DD32-AB09-4823-8023-31130C4CC607}"/>
    <hyperlink ref="J85" location="A125203242J" display="A125203242J" xr:uid="{B086060F-9B87-42DD-88DC-E508569B00E0}"/>
    <hyperlink ref="M73" location="A125204678R" display="A125204678R" xr:uid="{843746B8-F893-412D-9FCA-CFB1105CC9B1}"/>
    <hyperlink ref="M74" location="A125204658F" display="A125204658F" xr:uid="{AC6EF7BE-70DC-4855-9B4F-A7D0DEC8DC33}"/>
    <hyperlink ref="M75" location="A125204682F" display="A125204682F" xr:uid="{31AF3D6B-BC27-49AA-9591-A7850422B5B1}"/>
    <hyperlink ref="M76" location="A125204686R" display="A125204686R" xr:uid="{33B107C3-2B59-4CDA-95FF-1DF8DE782EA4}"/>
    <hyperlink ref="M77" location="A125204662W" display="A125204662W" xr:uid="{F9771C2E-29A5-4E69-AB5C-64C83D882E56}"/>
    <hyperlink ref="M78" location="A125204666F" display="A125204666F" xr:uid="{E1948B05-E3E2-46A4-84CD-99D527643BD4}"/>
    <hyperlink ref="M79" location="A125204670W" display="A125204670W" xr:uid="{DE24BA44-A9B8-4106-89FD-D847EF7DF08B}"/>
    <hyperlink ref="M80" location="A125204650L" display="A125204650L" xr:uid="{2CB4BB76-D0A0-4FAE-97D6-F717A6778114}"/>
    <hyperlink ref="M81" location="A125204690F" display="A125204690F" xr:uid="{6AE26D82-22FE-43F0-8364-618857B79704}"/>
    <hyperlink ref="M82" location="A125204674F" display="A125204674F" xr:uid="{4AA50AC6-ED2C-41F8-B03C-FCA7BDA6E0DE}"/>
    <hyperlink ref="M83" location="A125204694R" display="A125204694R" xr:uid="{B53231BC-3059-4DDB-9BBC-A6ECDED68B62}"/>
    <hyperlink ref="M84" location="A125204654W" display="A125204654W" xr:uid="{070F6620-8DC7-43F3-93C6-4D607340DA5B}"/>
    <hyperlink ref="M85" location="A125204646W" display="A125204646W" xr:uid="{5D4D153B-C5CE-40AF-9639-6687DE43D2F2}"/>
    <hyperlink ref="P73" location="A125205146V" display="A125205146V" xr:uid="{7F3ADDB6-E10E-446C-9B8C-30819517B096}"/>
    <hyperlink ref="P74" location="A125205126K" display="A125205126K" xr:uid="{2CB0FCB6-E3FD-46D2-BAC6-CF7972EA8B75}"/>
    <hyperlink ref="P75" location="A125205150K" display="A125205150K" xr:uid="{6B6B4185-628C-4BE2-B7F2-18A70B75C838}"/>
    <hyperlink ref="P76" location="A125205154V" display="A125205154V" xr:uid="{EB6F1A7A-61DD-4B52-8350-BA91B649D314}"/>
    <hyperlink ref="P77" location="A125205130A" display="A125205130A" xr:uid="{80E12FDA-D38A-4ED7-A6C7-DB85F240D5F2}"/>
    <hyperlink ref="P78" location="A125205134K" display="A125205134K" xr:uid="{A9EECF85-7829-4314-A04A-80779FCDACCE}"/>
    <hyperlink ref="P79" location="A125205138V" display="A125205138V" xr:uid="{FE20E617-349C-4A39-B22D-61C3969B7245}"/>
    <hyperlink ref="P80" location="A125205118K" display="A125205118K" xr:uid="{7857DD38-628F-4357-88DD-9BF34A974500}"/>
    <hyperlink ref="P81" location="A125205158C" display="A125205158C" xr:uid="{578EB23A-50DA-4833-A438-BA28C7F194E4}"/>
    <hyperlink ref="P82" location="A125205142K" display="A125205142K" xr:uid="{26927657-EF4F-48BB-B6EB-0EDDBF9040BB}"/>
    <hyperlink ref="P83" location="A125205162V" display="A125205162V" xr:uid="{183D572C-9363-4065-A319-10A8B88AC94B}"/>
    <hyperlink ref="P84" location="A125205122A" display="A125205122A" xr:uid="{0AB56C5D-5C3B-4AFA-8C35-EC8A05FEE5ED}"/>
    <hyperlink ref="P85" location="A125205114A" display="A125205114A" xr:uid="{88E85E1D-4974-4B5E-B315-4A0484E7D77D}"/>
    <hyperlink ref="S73" location="A125203742C" display="A125203742C" xr:uid="{CB9C380A-D9BE-4DDF-88C5-3377A0708C42}"/>
    <hyperlink ref="S74" location="A125203722V" display="A125203722V" xr:uid="{3C0736D0-1487-4F5C-BF89-C26B9C623843}"/>
    <hyperlink ref="S75" location="A125203746L" display="A125203746L" xr:uid="{0673567F-3308-46FB-9F27-576E4D91EE34}"/>
    <hyperlink ref="S76" location="A125203750C" display="A125203750C" xr:uid="{F39CDB88-3D0B-4D01-A10B-A680B2FF500B}"/>
    <hyperlink ref="S77" location="A125203726C" display="A125203726C" xr:uid="{02219788-4A71-450E-85CF-28E206FE04D8}"/>
    <hyperlink ref="S78" location="A125203730V" display="A125203730V" xr:uid="{00C07163-6B44-4069-8A80-E3344448083E}"/>
    <hyperlink ref="S79" location="A125203734C" display="A125203734C" xr:uid="{58EEE610-325A-4241-8A55-587D5BECE196}"/>
    <hyperlink ref="S80" location="A125203714V" display="A125203714V" xr:uid="{2FF21526-F59C-4BD7-8529-F0D29398F659}"/>
    <hyperlink ref="S81" location="A125203754L" display="A125203754L" xr:uid="{C44DCD0A-7497-4919-9412-E55DC2615281}"/>
    <hyperlink ref="S82" location="A125203738L" display="A125203738L" xr:uid="{7B8AF707-A7C5-41BF-9C5B-E1966213C978}"/>
    <hyperlink ref="S83" location="A125203758W" display="A125203758W" xr:uid="{79A6655B-93C7-442F-B137-A955267758EE}"/>
    <hyperlink ref="S84" location="A125203718C" display="A125203718C" xr:uid="{CC9E1392-0001-4C80-B0D6-35C0E2C83447}"/>
    <hyperlink ref="S85" location="A125203710K" display="A125203710K" xr:uid="{E1368729-8DA5-44CE-92AF-8F24D6B89741}"/>
    <hyperlink ref="E73" location="A125199998W" display="A125199998W" xr:uid="{8E5EF32A-D26D-42EC-AB14-00EBAB30A518}"/>
    <hyperlink ref="E74" location="A125199978L" display="A125199978L" xr:uid="{023743AA-3C2E-4A16-8157-B2D5AC060A79}"/>
    <hyperlink ref="E75" location="A125200002T" display="A125200002T" xr:uid="{F8996A63-E60F-4C10-B72B-594D1F9D7232}"/>
    <hyperlink ref="E76" location="A125200006A" display="A125200006A" xr:uid="{C1070224-00E3-4503-823B-850C13CF0BEE}"/>
    <hyperlink ref="E77" location="A125199982C" display="A125199982C" xr:uid="{28028A7A-4EAA-496A-B394-B81F82042A77}"/>
    <hyperlink ref="E78" location="A125199986L" display="A125199986L" xr:uid="{9BAD3D67-B4BA-4BB1-B8A9-406517286701}"/>
    <hyperlink ref="E79" location="A125199990C" display="A125199990C" xr:uid="{53E0CA05-F929-4AA5-B246-30F499D5FD1F}"/>
    <hyperlink ref="E80" location="A125199970V" display="A125199970V" xr:uid="{80EFA621-4DD5-4096-B207-BDD12EC5A692}"/>
    <hyperlink ref="E81" location="A125200010T" display="A125200010T" xr:uid="{B7474E44-66F4-4C7C-84D9-85A4B8586BB4}"/>
    <hyperlink ref="E82" location="A125199994L" display="A125199994L" xr:uid="{82DC7744-7F1D-4D9C-B9A8-C1A1501BDDE5}"/>
    <hyperlink ref="E83" location="A125200014A" display="A125200014A" xr:uid="{C14537F1-F3C0-4FF6-B62F-55A2836C3E91}"/>
    <hyperlink ref="E84" location="A125199974C" display="A125199974C" xr:uid="{F71C5C25-A456-4375-95F6-C95B3FA69E38}"/>
    <hyperlink ref="E85" location="A125199966C" display="A125199966C" xr:uid="{E9D001C0-A625-46A4-B038-09CB1AE0AC5A}"/>
    <hyperlink ref="H73" location="A125201402W" display="A125201402W" xr:uid="{3AC3FD45-C707-4127-B02D-F2DA4FFFA91A}"/>
    <hyperlink ref="H74" location="A125201382X" display="A125201382X" xr:uid="{33C41D4A-4F39-4A48-BD03-77AF86BC75A3}"/>
    <hyperlink ref="H75" location="A125201406F" display="A125201406F" xr:uid="{B08AA87A-E946-4ED2-99BF-4B439A75A6CE}"/>
    <hyperlink ref="H76" location="A125201410W" display="A125201410W" xr:uid="{CFC749BD-5F69-4C6E-9516-965340131EAC}"/>
    <hyperlink ref="H77" location="A125201386J" display="A125201386J" xr:uid="{1F149AA5-EFF8-457E-9845-DC0F862279D6}"/>
    <hyperlink ref="H78" location="A125201390X" display="A125201390X" xr:uid="{DF2EF8D9-F210-421C-A4B0-DE2ABE9AA511}"/>
    <hyperlink ref="H79" location="A125201394J" display="A125201394J" xr:uid="{9E400F90-DE82-460C-BD58-F7CEC339C202}"/>
    <hyperlink ref="H80" location="A125201374X" display="A125201374X" xr:uid="{971EA3AC-1AD2-4328-9627-B5C3BC87F6EC}"/>
    <hyperlink ref="H81" location="A125201414F" display="A125201414F" xr:uid="{76375E75-0189-40BF-8161-352FF1F623CD}"/>
    <hyperlink ref="H82" location="A125201398T" display="A125201398T" xr:uid="{D9C67697-32BA-483D-8642-B7FA831F376A}"/>
    <hyperlink ref="H83" location="A125201418R" display="A125201418R" xr:uid="{DC9BCE48-136B-4855-91B1-4F517203A2E4}"/>
    <hyperlink ref="H84" location="A125201378J" display="A125201378J" xr:uid="{BDB0FD9E-FC89-4129-BE3B-4FC07F1E1376}"/>
    <hyperlink ref="H85" location="A125201370R" display="A125201370R" xr:uid="{A7B02549-A867-418A-93A0-B431E013C1EA}"/>
    <hyperlink ref="K73" location="A125200466R" display="A125200466R" xr:uid="{36D884C8-37D8-4CA8-81F2-6C05F1738789}"/>
    <hyperlink ref="K74" location="A125200446F" display="A125200446F" xr:uid="{95CB72B4-6E99-43D5-902B-FFF14E8CBAC7}"/>
    <hyperlink ref="K75" location="A125200470F" display="A125200470F" xr:uid="{23BC814C-8015-49AA-968B-23E7323882A7}"/>
    <hyperlink ref="K76" location="A125200474R" display="A125200474R" xr:uid="{49E6924C-B23D-49A5-9093-EA34D91E29E8}"/>
    <hyperlink ref="K77" location="A125200450W" display="A125200450W" xr:uid="{1EC30991-3728-4D62-9ED8-F3E8F073B9EA}"/>
    <hyperlink ref="K78" location="A125200454F" display="A125200454F" xr:uid="{559CCC58-3FD1-4814-A9D8-154A467B6A1F}"/>
    <hyperlink ref="K79" location="A125200458R" display="A125200458R" xr:uid="{583D8AAD-0C97-41A7-A616-320BA34A4101}"/>
    <hyperlink ref="K80" location="A125200438F" display="A125200438F" xr:uid="{14D5FCD9-6F52-493F-82B7-AC238BAE296D}"/>
    <hyperlink ref="K81" location="A125200478X" display="A125200478X" xr:uid="{D0FC0FC2-E805-4168-B0BE-CC202FDEACBF}"/>
    <hyperlink ref="K82" location="A125200462F" display="A125200462F" xr:uid="{9834F283-20C0-403F-8E10-6D2D20F1D6D1}"/>
    <hyperlink ref="K83" location="A125200482R" display="A125200482R" xr:uid="{5418E1BB-B1D7-4975-B84B-053D5809D1B3}"/>
    <hyperlink ref="K84" location="A125200442W" display="A125200442W" xr:uid="{51E5A0B8-ACD3-4D0F-98BB-64FFD7EDCB78}"/>
    <hyperlink ref="K85" location="A125200434W" display="A125200434W" xr:uid="{910BED6C-D891-4B84-8796-C52434BDE61E}"/>
    <hyperlink ref="N73" location="A125201870K" display="A125201870K" xr:uid="{A6733BF7-3E32-480D-BECD-7C4DFF8874B2}"/>
    <hyperlink ref="N74" location="A125201850A" display="A125201850A" xr:uid="{C320F8BA-0B77-41D9-9528-6A57CD31E8C7}"/>
    <hyperlink ref="N75" location="A125201874V" display="A125201874V" xr:uid="{4F5F9004-EC80-4910-98AB-400506F668BE}"/>
    <hyperlink ref="N76" location="A125201878C" display="A125201878C" xr:uid="{B078A9E7-2BD2-4EC7-BBFB-C1D38E4ECEAF}"/>
    <hyperlink ref="N77" location="A125201854K" display="A125201854K" xr:uid="{27A0F03B-6020-4E25-9C48-6FA77387CED9}"/>
    <hyperlink ref="N78" location="A125201858V" display="A125201858V" xr:uid="{F3FF7015-5C37-456F-9AAB-61650DBE86A5}"/>
    <hyperlink ref="N79" location="A125201862K" display="A125201862K" xr:uid="{2EB73AD2-A0F1-40C8-9550-1B6B6BD00345}"/>
    <hyperlink ref="N80" location="A125201842A" display="A125201842A" xr:uid="{98BEE213-055D-46B6-98E2-2BC9ADCC373D}"/>
    <hyperlink ref="N81" location="A125201882V" display="A125201882V" xr:uid="{7A154EED-8F83-4445-A42D-AD606F56E56A}"/>
    <hyperlink ref="N82" location="A125201866V" display="A125201866V" xr:uid="{7419859A-22EA-40E2-8A19-14E594D1FDAA}"/>
    <hyperlink ref="N83" location="A125201886C" display="A125201886C" xr:uid="{6627C7B3-5390-4233-8EAF-1F5DFEEA84D6}"/>
    <hyperlink ref="N84" location="A125201846K" display="A125201846K" xr:uid="{60B294A3-D424-4C95-9DC6-4FD95DD1016E}"/>
    <hyperlink ref="N85" location="A125201838K" display="A125201838K" xr:uid="{AF3F4E5E-7394-4A24-AF4C-F7AED949C797}"/>
    <hyperlink ref="Q73" location="A125202338J" display="A125202338J" xr:uid="{78E11527-4FB0-4584-A379-40D668B3F124}"/>
    <hyperlink ref="Q74" location="A125202318X" display="A125202318X" xr:uid="{1630445A-DAC5-4D4D-A36A-48E194C7FED5}"/>
    <hyperlink ref="Q75" location="A125202342X" display="A125202342X" xr:uid="{20493B5D-C53B-4EA2-8912-80823733EFEF}"/>
    <hyperlink ref="Q76" location="A125202346J" display="A125202346J" xr:uid="{6DC20CC0-A382-4D6B-A566-905D408EF1BC}"/>
    <hyperlink ref="Q77" location="A125202322R" display="A125202322R" xr:uid="{603FE186-5EA6-4D50-9943-B6296FB8A3D4}"/>
    <hyperlink ref="Q78" location="A125202326X" display="A125202326X" xr:uid="{5A5BBF62-D14E-4D9B-8D67-FC467D1A258B}"/>
    <hyperlink ref="Q79" location="A125202330R" display="A125202330R" xr:uid="{530E82D0-3740-4F90-AB54-CEFA4F3D0E6C}"/>
    <hyperlink ref="Q80" location="A125202310F" display="A125202310F" xr:uid="{5FEE5A77-2F97-48FA-B089-9792B084A40B}"/>
    <hyperlink ref="Q81" location="A125202350X" display="A125202350X" xr:uid="{30CB78B6-47EA-4036-A3FC-F0C39C68785F}"/>
    <hyperlink ref="Q82" location="A125202334X" display="A125202334X" xr:uid="{6DEA0D36-8CB9-4AD1-9401-B290644E762E}"/>
    <hyperlink ref="Q83" location="A125202354J" display="A125202354J" xr:uid="{340DFA90-465A-4587-9BBF-816C7EFBA349}"/>
    <hyperlink ref="Q84" location="A125202314R" display="A125202314R" xr:uid="{F5E54B3F-7BD1-46F6-84DD-1E71F814D93C}"/>
    <hyperlink ref="Q85" location="A125202306R" display="A125202306R" xr:uid="{BF934B23-F048-498C-8EAB-29F37C92F65D}"/>
    <hyperlink ref="T73" location="A125200934T" display="A125200934T" xr:uid="{C0104E59-44E6-492B-9CE7-840DAFB80C54}"/>
    <hyperlink ref="T74" location="A125200914J" display="A125200914J" xr:uid="{12B55278-DE50-46CA-828C-DEDC0E723F39}"/>
    <hyperlink ref="T75" location="A125200938A" display="A125200938A" xr:uid="{C11B0982-8563-4378-9DC7-BB55276FAC44}"/>
    <hyperlink ref="T76" location="A125200942T" display="A125200942T" xr:uid="{3AC584A5-59F0-4429-AF1D-A65AD67C571C}"/>
    <hyperlink ref="T77" location="A125200918T" display="A125200918T" xr:uid="{8732E9CE-B6B7-4726-8B3E-6798E5F9229D}"/>
    <hyperlink ref="T78" location="A125200922J" display="A125200922J" xr:uid="{86C94A16-6C97-4E30-AEAF-DB9ABC27D505}"/>
    <hyperlink ref="T79" location="A125200926T" display="A125200926T" xr:uid="{D0673186-1231-4238-9996-E87B3AC1AA44}"/>
    <hyperlink ref="T80" location="A125200906J" display="A125200906J" xr:uid="{1B32CD4D-61FF-45A2-A9AD-7732E05B0B3F}"/>
    <hyperlink ref="T81" location="A125200946A" display="A125200946A" xr:uid="{DDD66811-9558-4AAC-BD45-42D9125C0897}"/>
    <hyperlink ref="T82" location="A125200930J" display="A125200930J" xr:uid="{5361B748-CD4C-4BBB-B04F-D75CCD5E388F}"/>
    <hyperlink ref="T83" location="A125200950T" display="A125200950T" xr:uid="{A937AAD3-C496-40C8-93DF-E9BEA71CE214}"/>
    <hyperlink ref="T84" location="A125200910X" display="A125200910X" xr:uid="{ADE1F2DC-7BE1-4DEC-A740-6EC7F04AC9F6}"/>
    <hyperlink ref="T85" location="A125200902X" display="A125200902X" xr:uid="{10248C96-9E17-4F9F-AAED-EDE76E1705E6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1111A3-54D5-47F5-81FF-766DA413DAEA}">
  <sheetPr>
    <pageSetUpPr fitToPage="1"/>
  </sheetPr>
  <dimension ref="A1:AD91"/>
  <sheetViews>
    <sheetView zoomScaleNormal="100" workbookViewId="0">
      <pane ySplit="12" topLeftCell="A13" activePane="bottomLeft" state="frozen"/>
      <selection pane="bottomLeft" activeCell="C10" sqref="C10:E10"/>
    </sheetView>
  </sheetViews>
  <sheetFormatPr defaultRowHeight="15" customHeight="1"/>
  <cols>
    <col min="1" max="1" width="3" customWidth="1"/>
    <col min="2" max="2" width="77" bestFit="1" customWidth="1"/>
    <col min="3" max="20" width="11" customWidth="1"/>
    <col min="216" max="227" width="9.140625" customWidth="1"/>
    <col min="231" max="231" width="9.140625" customWidth="1"/>
    <col min="472" max="483" width="9.140625" customWidth="1"/>
    <col min="487" max="487" width="9.140625" customWidth="1"/>
    <col min="728" max="739" width="9.140625" customWidth="1"/>
    <col min="743" max="743" width="9.140625" customWidth="1"/>
    <col min="984" max="995" width="9.140625" customWidth="1"/>
    <col min="999" max="999" width="9.140625" customWidth="1"/>
    <col min="1240" max="1251" width="9.140625" customWidth="1"/>
    <col min="1255" max="1255" width="9.140625" customWidth="1"/>
    <col min="1496" max="1507" width="9.140625" customWidth="1"/>
    <col min="1511" max="1511" width="9.140625" customWidth="1"/>
    <col min="1752" max="1763" width="9.140625" customWidth="1"/>
    <col min="1767" max="1767" width="9.140625" customWidth="1"/>
    <col min="2008" max="2019" width="9.140625" customWidth="1"/>
    <col min="2023" max="2023" width="9.140625" customWidth="1"/>
    <col min="2264" max="2275" width="9.140625" customWidth="1"/>
    <col min="2279" max="2279" width="9.140625" customWidth="1"/>
    <col min="2520" max="2531" width="9.140625" customWidth="1"/>
    <col min="2535" max="2535" width="9.140625" customWidth="1"/>
    <col min="2776" max="2787" width="9.140625" customWidth="1"/>
    <col min="2791" max="2791" width="9.140625" customWidth="1"/>
    <col min="3032" max="3043" width="9.140625" customWidth="1"/>
    <col min="3047" max="3047" width="9.140625" customWidth="1"/>
    <col min="3288" max="3299" width="9.140625" customWidth="1"/>
    <col min="3303" max="3303" width="9.140625" customWidth="1"/>
    <col min="3544" max="3555" width="9.140625" customWidth="1"/>
    <col min="3559" max="3559" width="9.140625" customWidth="1"/>
    <col min="3800" max="3811" width="9.140625" customWidth="1"/>
    <col min="3815" max="3815" width="9.140625" customWidth="1"/>
    <col min="4056" max="4067" width="9.140625" customWidth="1"/>
    <col min="4071" max="4071" width="9.140625" customWidth="1"/>
    <col min="4312" max="4323" width="9.140625" customWidth="1"/>
    <col min="4327" max="4327" width="9.140625" customWidth="1"/>
    <col min="4568" max="4579" width="9.140625" customWidth="1"/>
    <col min="4583" max="4583" width="9.140625" customWidth="1"/>
    <col min="4824" max="4835" width="9.140625" customWidth="1"/>
    <col min="4839" max="4839" width="9.140625" customWidth="1"/>
    <col min="5080" max="5091" width="9.140625" customWidth="1"/>
    <col min="5095" max="5095" width="9.140625" customWidth="1"/>
    <col min="5336" max="5347" width="9.140625" customWidth="1"/>
    <col min="5351" max="5351" width="9.140625" customWidth="1"/>
    <col min="5592" max="5603" width="9.140625" customWidth="1"/>
    <col min="5607" max="5607" width="9.140625" customWidth="1"/>
    <col min="5848" max="5859" width="9.140625" customWidth="1"/>
    <col min="5863" max="5863" width="9.140625" customWidth="1"/>
    <col min="6104" max="6115" width="9.140625" customWidth="1"/>
    <col min="6119" max="6119" width="9.140625" customWidth="1"/>
    <col min="6360" max="6371" width="9.140625" customWidth="1"/>
    <col min="6375" max="6375" width="9.140625" customWidth="1"/>
    <col min="6616" max="6627" width="9.140625" customWidth="1"/>
    <col min="6631" max="6631" width="9.140625" customWidth="1"/>
    <col min="6872" max="6883" width="9.140625" customWidth="1"/>
    <col min="6887" max="6887" width="9.140625" customWidth="1"/>
    <col min="7128" max="7139" width="9.140625" customWidth="1"/>
    <col min="7143" max="7143" width="9.140625" customWidth="1"/>
    <col min="7384" max="7395" width="9.140625" customWidth="1"/>
    <col min="7399" max="7399" width="9.140625" customWidth="1"/>
    <col min="7640" max="7651" width="9.140625" customWidth="1"/>
    <col min="7655" max="7655" width="9.140625" customWidth="1"/>
    <col min="7896" max="7907" width="9.140625" customWidth="1"/>
    <col min="7911" max="7911" width="9.140625" customWidth="1"/>
    <col min="8152" max="8163" width="9.140625" customWidth="1"/>
    <col min="8167" max="8167" width="9.140625" customWidth="1"/>
    <col min="8408" max="8419" width="9.140625" customWidth="1"/>
    <col min="8423" max="8423" width="9.140625" customWidth="1"/>
    <col min="8664" max="8675" width="9.140625" customWidth="1"/>
    <col min="8679" max="8679" width="9.140625" customWidth="1"/>
    <col min="8920" max="8931" width="9.140625" customWidth="1"/>
    <col min="8935" max="8935" width="9.140625" customWidth="1"/>
    <col min="9176" max="9187" width="9.140625" customWidth="1"/>
    <col min="9191" max="9191" width="9.140625" customWidth="1"/>
    <col min="9432" max="9443" width="9.140625" customWidth="1"/>
    <col min="9447" max="9447" width="9.140625" customWidth="1"/>
    <col min="9688" max="9699" width="9.140625" customWidth="1"/>
    <col min="9703" max="9703" width="9.140625" customWidth="1"/>
    <col min="9944" max="9955" width="9.140625" customWidth="1"/>
    <col min="9959" max="9959" width="9.140625" customWidth="1"/>
    <col min="10200" max="10211" width="9.140625" customWidth="1"/>
    <col min="10215" max="10215" width="9.140625" customWidth="1"/>
    <col min="10456" max="10467" width="9.140625" customWidth="1"/>
    <col min="10471" max="10471" width="9.140625" customWidth="1"/>
    <col min="10712" max="10723" width="9.140625" customWidth="1"/>
    <col min="10727" max="10727" width="9.140625" customWidth="1"/>
    <col min="10968" max="10979" width="9.140625" customWidth="1"/>
    <col min="10983" max="10983" width="9.140625" customWidth="1"/>
    <col min="11224" max="11235" width="9.140625" customWidth="1"/>
    <col min="11239" max="11239" width="9.140625" customWidth="1"/>
    <col min="11480" max="11491" width="9.140625" customWidth="1"/>
    <col min="11495" max="11495" width="9.140625" customWidth="1"/>
    <col min="11736" max="11747" width="9.140625" customWidth="1"/>
    <col min="11751" max="11751" width="9.140625" customWidth="1"/>
    <col min="11992" max="12003" width="9.140625" customWidth="1"/>
    <col min="12007" max="12007" width="9.140625" customWidth="1"/>
    <col min="12248" max="12259" width="9.140625" customWidth="1"/>
    <col min="12263" max="12263" width="9.140625" customWidth="1"/>
    <col min="12504" max="12515" width="9.140625" customWidth="1"/>
    <col min="12519" max="12519" width="9.140625" customWidth="1"/>
    <col min="12760" max="12771" width="9.140625" customWidth="1"/>
    <col min="12775" max="12775" width="9.140625" customWidth="1"/>
    <col min="13016" max="13027" width="9.140625" customWidth="1"/>
    <col min="13031" max="13031" width="9.140625" customWidth="1"/>
    <col min="13272" max="13283" width="9.140625" customWidth="1"/>
    <col min="13287" max="13287" width="9.140625" customWidth="1"/>
    <col min="13528" max="13539" width="9.140625" customWidth="1"/>
    <col min="13543" max="13543" width="9.140625" customWidth="1"/>
    <col min="13784" max="13795" width="9.140625" customWidth="1"/>
    <col min="13799" max="13799" width="9.140625" customWidth="1"/>
    <col min="14040" max="14051" width="9.140625" customWidth="1"/>
    <col min="14055" max="14055" width="9.140625" customWidth="1"/>
    <col min="14296" max="14307" width="9.140625" customWidth="1"/>
    <col min="14311" max="14311" width="9.140625" customWidth="1"/>
    <col min="14552" max="14563" width="9.140625" customWidth="1"/>
    <col min="14567" max="14567" width="9.140625" customWidth="1"/>
    <col min="14808" max="14819" width="9.140625" customWidth="1"/>
    <col min="14823" max="14823" width="9.140625" customWidth="1"/>
    <col min="15064" max="15075" width="9.140625" customWidth="1"/>
    <col min="15079" max="15079" width="9.140625" customWidth="1"/>
    <col min="15320" max="15331" width="9.140625" customWidth="1"/>
    <col min="15335" max="15335" width="9.140625" customWidth="1"/>
    <col min="15576" max="15587" width="9.140625" customWidth="1"/>
    <col min="15591" max="15591" width="9.140625" customWidth="1"/>
    <col min="15832" max="15843" width="9.140625" customWidth="1"/>
    <col min="15847" max="15847" width="9.140625" customWidth="1"/>
    <col min="16088" max="16099" width="9.140625" customWidth="1"/>
    <col min="16103" max="16103" width="9.140625" customWidth="1"/>
  </cols>
  <sheetData>
    <row r="1" spans="1:20" ht="11.25" customHeight="1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</row>
    <row r="2" spans="1:20" ht="15.95" customHeight="1">
      <c r="A2" s="21"/>
      <c r="B2" s="32" t="s">
        <v>1104</v>
      </c>
      <c r="C2" s="12"/>
      <c r="D2" s="12"/>
      <c r="E2" s="12"/>
      <c r="F2" s="12"/>
      <c r="G2" s="12"/>
      <c r="H2" s="12"/>
      <c r="I2" s="12"/>
      <c r="J2" s="12"/>
      <c r="K2" s="12"/>
      <c r="L2" s="32"/>
      <c r="M2" s="12"/>
      <c r="N2" s="12"/>
      <c r="O2" s="12"/>
      <c r="P2" s="12"/>
      <c r="Q2" s="12"/>
      <c r="R2" s="12"/>
      <c r="S2" s="12"/>
      <c r="T2" s="12"/>
    </row>
    <row r="3" spans="1:20" ht="11.25" customHeight="1">
      <c r="A3" s="2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spans="1:20" ht="11.25" customHeight="1">
      <c r="A4" s="2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pans="1:20" ht="15.95" customHeight="1">
      <c r="A5" s="31"/>
      <c r="B5" s="71" t="str">
        <f>Contents!B5</f>
        <v>6229.0 Underemployed workers</v>
      </c>
      <c r="C5" s="71"/>
      <c r="D5" s="71"/>
      <c r="E5" s="71"/>
      <c r="F5" s="71"/>
      <c r="G5" s="71"/>
      <c r="H5" s="71"/>
      <c r="I5" s="71"/>
      <c r="J5" s="71"/>
      <c r="K5" s="71"/>
      <c r="L5" s="33"/>
      <c r="M5" s="31"/>
      <c r="N5" s="31"/>
      <c r="O5" s="31"/>
      <c r="P5" s="31"/>
      <c r="Q5" s="31"/>
      <c r="R5" s="31"/>
      <c r="S5" s="31"/>
      <c r="T5" s="31"/>
    </row>
    <row r="6" spans="1:20" ht="15.95" customHeight="1">
      <c r="A6" s="31"/>
      <c r="B6" s="71" t="str">
        <f>Contents!B6</f>
        <v>Table 4. Part-time workers who prefer more hours</v>
      </c>
      <c r="C6" s="71"/>
      <c r="D6" s="71"/>
      <c r="E6" s="71"/>
      <c r="F6" s="71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</row>
    <row r="7" spans="1:20" ht="15.95" customHeight="1">
      <c r="A7" s="31"/>
      <c r="B7" s="34" t="str">
        <f>Contents!B7</f>
        <v>Released at 11:30 am (Canberra time) Fri 29 Apr 2022</v>
      </c>
      <c r="C7" s="31"/>
      <c r="D7" s="31"/>
      <c r="E7" s="31"/>
      <c r="F7" s="31"/>
      <c r="G7" s="31"/>
      <c r="H7" s="31"/>
      <c r="I7" s="31"/>
      <c r="J7" s="31"/>
      <c r="K7" s="31"/>
      <c r="L7" s="34"/>
      <c r="M7" s="31"/>
      <c r="N7" s="31"/>
      <c r="O7" s="31"/>
      <c r="P7" s="31"/>
      <c r="Q7" s="31"/>
      <c r="R7" s="31"/>
      <c r="S7" s="31"/>
      <c r="T7" s="31"/>
    </row>
    <row r="8" spans="1:20" ht="15.75" customHeight="1">
      <c r="A8" s="72" t="str">
        <f>Contents!C12</f>
        <v>Table 4.2 - Part-time workers who prefer more hours by state and territory, February 2021</v>
      </c>
      <c r="B8" s="72"/>
      <c r="C8" s="72"/>
      <c r="D8" s="72"/>
      <c r="E8" s="72"/>
      <c r="F8" s="72"/>
      <c r="G8" s="72"/>
      <c r="H8" s="72"/>
      <c r="I8" s="35"/>
      <c r="J8" s="36"/>
      <c r="K8" s="36"/>
      <c r="L8" s="72"/>
      <c r="M8" s="72"/>
      <c r="N8" s="72"/>
      <c r="O8" s="72"/>
      <c r="P8" s="72"/>
      <c r="Q8" s="72"/>
      <c r="R8" s="72"/>
      <c r="S8" s="35"/>
      <c r="T8" s="36"/>
    </row>
    <row r="9" spans="1:20" ht="15.75" customHeight="1">
      <c r="A9" s="37"/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</row>
    <row r="10" spans="1:20" ht="15" customHeight="1">
      <c r="A10" s="37"/>
      <c r="B10" s="39" t="s">
        <v>1153</v>
      </c>
      <c r="C10" s="69" t="s">
        <v>1154</v>
      </c>
      <c r="D10" s="69"/>
      <c r="E10" s="69"/>
      <c r="F10" s="40"/>
      <c r="G10" s="70" t="s">
        <v>1129</v>
      </c>
      <c r="H10" s="70"/>
      <c r="I10" s="70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</row>
    <row r="11" spans="1:20">
      <c r="A11" s="37"/>
      <c r="B11" s="37"/>
      <c r="C11" s="38" t="s">
        <v>1130</v>
      </c>
      <c r="D11" s="38" t="s">
        <v>1131</v>
      </c>
      <c r="E11" s="38" t="s">
        <v>1132</v>
      </c>
      <c r="F11" s="38"/>
      <c r="G11" s="38" t="s">
        <v>1130</v>
      </c>
      <c r="H11" s="38" t="s">
        <v>1131</v>
      </c>
      <c r="I11" s="38" t="s">
        <v>1132</v>
      </c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</row>
    <row r="12" spans="1:20">
      <c r="A12" s="37"/>
      <c r="B12" s="37"/>
      <c r="C12" s="41" t="s">
        <v>1133</v>
      </c>
      <c r="D12" s="41" t="s">
        <v>1133</v>
      </c>
      <c r="E12" s="41" t="s">
        <v>1133</v>
      </c>
      <c r="F12" s="41"/>
      <c r="G12" s="41" t="s">
        <v>1133</v>
      </c>
      <c r="H12" s="41" t="s">
        <v>1133</v>
      </c>
      <c r="I12" s="41" t="s">
        <v>1133</v>
      </c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</row>
    <row r="13" spans="1:20">
      <c r="A13" s="42" t="s">
        <v>1134</v>
      </c>
      <c r="B13" s="37"/>
      <c r="C13" s="41"/>
      <c r="D13" s="41"/>
      <c r="E13" s="41"/>
      <c r="F13" s="43"/>
      <c r="G13" s="41"/>
      <c r="H13" s="41"/>
      <c r="I13" s="41"/>
    </row>
    <row r="14" spans="1:20">
      <c r="A14" s="44"/>
      <c r="B14" s="45" t="s">
        <v>1135</v>
      </c>
      <c r="C14" s="46" cm="1">
        <f t="array" ref="C14">INDEX($C$52:$AC$64,$AD52,C$41)</f>
        <v>1064.377</v>
      </c>
      <c r="D14" s="46" cm="1">
        <f t="array" ref="D14">INDEX($C$52:$AC$64,$AD52,D$41)</f>
        <v>436.22199999999998</v>
      </c>
      <c r="E14" s="46" cm="1">
        <f t="array" ref="E14">INDEX($C$52:$AC$64,$AD52,E$41)</f>
        <v>628.15499999999997</v>
      </c>
      <c r="F14" s="46"/>
      <c r="G14" s="19" t="str" cm="1">
        <f t="array" ref="G14">HYPERLINK(TEXT("#"&amp;INDEX($C$73:$AC$85,$AD73,C$41),),INDEX($C$73:$AC$85,$AD73,C$41))</f>
        <v>A125197190V</v>
      </c>
      <c r="H14" s="19" t="str" cm="1">
        <f t="array" ref="H14">HYPERLINK(TEXT("#"&amp;INDEX($C$73:$AC$85,$AD73,D$41),),INDEX($C$73:$AC$85,$AD73,D$41))</f>
        <v>A125202806K</v>
      </c>
      <c r="I14" s="19" t="str" cm="1">
        <f t="array" ref="I14">HYPERLINK(TEXT("#"&amp;INDEX($C$73:$AC$85,$AD73,E$41),),INDEX($C$73:$AC$85,$AD73,E$41))</f>
        <v>A125199998W</v>
      </c>
    </row>
    <row r="15" spans="1:20">
      <c r="A15" s="47"/>
      <c r="B15" s="48" t="s">
        <v>1136</v>
      </c>
      <c r="C15" s="46" cm="1">
        <f t="array" ref="C15">INDEX($C$52:$AC$64,$AD53,C$41)</f>
        <v>1010.2</v>
      </c>
      <c r="D15" s="46" cm="1">
        <f t="array" ref="D15">INDEX($C$52:$AC$64,$AD53,D$41)</f>
        <v>421.40100000000001</v>
      </c>
      <c r="E15" s="46" cm="1">
        <f t="array" ref="E15">INDEX($C$52:$AC$64,$AD53,E$41)</f>
        <v>588.79899999999998</v>
      </c>
      <c r="F15" s="46"/>
      <c r="G15" s="19" t="str" cm="1">
        <f t="array" ref="G15">HYPERLINK(TEXT("#"&amp;INDEX($C$73:$AC$85,$AD74,C$41),),INDEX($C$73:$AC$85,$AD74,C$41))</f>
        <v>A125197170K</v>
      </c>
      <c r="H15" s="19" t="str" cm="1">
        <f t="array" ref="H15">HYPERLINK(TEXT("#"&amp;INDEX($C$73:$AC$85,$AD74,D$41),),INDEX($C$73:$AC$85,$AD74,D$41))</f>
        <v>A125202786L</v>
      </c>
      <c r="I15" s="19" t="str" cm="1">
        <f t="array" ref="I15">HYPERLINK(TEXT("#"&amp;INDEX($C$73:$AC$85,$AD74,E$41),),INDEX($C$73:$AC$85,$AD74,E$41))</f>
        <v>A125199978L</v>
      </c>
    </row>
    <row r="16" spans="1:20">
      <c r="A16" s="47"/>
      <c r="B16" s="49" t="s">
        <v>1137</v>
      </c>
      <c r="C16" s="46" cm="1">
        <f t="array" ref="C16">INDEX($C$52:$AC$64,$AD54,C$41)</f>
        <v>488.11399999999998</v>
      </c>
      <c r="D16" s="46" cm="1">
        <f t="array" ref="D16">INDEX($C$52:$AC$64,$AD54,D$41)</f>
        <v>210.85499999999999</v>
      </c>
      <c r="E16" s="46" cm="1">
        <f t="array" ref="E16">INDEX($C$52:$AC$64,$AD54,E$41)</f>
        <v>277.26</v>
      </c>
      <c r="F16" s="46"/>
      <c r="G16" s="19" t="str" cm="1">
        <f t="array" ref="G16">HYPERLINK(TEXT("#"&amp;INDEX($C$73:$AC$85,$AD75,C$41),),INDEX($C$73:$AC$85,$AD75,C$41))</f>
        <v>A125197194C</v>
      </c>
      <c r="H16" s="19" t="str" cm="1">
        <f t="array" ref="H16">HYPERLINK(TEXT("#"&amp;INDEX($C$73:$AC$85,$AD75,D$41),),INDEX($C$73:$AC$85,$AD75,D$41))</f>
        <v>A125202810A</v>
      </c>
      <c r="I16" s="19" t="str" cm="1">
        <f t="array" ref="I16">HYPERLINK(TEXT("#"&amp;INDEX($C$73:$AC$85,$AD75,E$41),),INDEX($C$73:$AC$85,$AD75,E$41))</f>
        <v>A125200002T</v>
      </c>
    </row>
    <row r="17" spans="1:20">
      <c r="A17" s="47"/>
      <c r="B17" s="49" t="s">
        <v>1138</v>
      </c>
      <c r="C17" s="46" cm="1">
        <f t="array" ref="C17">INDEX($C$52:$AC$64,$AD55,C$41)</f>
        <v>522.08600000000001</v>
      </c>
      <c r="D17" s="46" cm="1">
        <f t="array" ref="D17">INDEX($C$52:$AC$64,$AD55,D$41)</f>
        <v>210.547</v>
      </c>
      <c r="E17" s="46" cm="1">
        <f t="array" ref="E17">INDEX($C$52:$AC$64,$AD55,E$41)</f>
        <v>311.53899999999999</v>
      </c>
      <c r="F17" s="46"/>
      <c r="G17" s="19" t="str" cm="1">
        <f t="array" ref="G17">HYPERLINK(TEXT("#"&amp;INDEX($C$73:$AC$85,$AD76,C$41),),INDEX($C$73:$AC$85,$AD76,C$41))</f>
        <v>A125197198L</v>
      </c>
      <c r="H17" s="19" t="str" cm="1">
        <f t="array" ref="H17">HYPERLINK(TEXT("#"&amp;INDEX($C$73:$AC$85,$AD76,D$41),),INDEX($C$73:$AC$85,$AD76,D$41))</f>
        <v>A125202814K</v>
      </c>
      <c r="I17" s="19" t="str" cm="1">
        <f t="array" ref="I17">HYPERLINK(TEXT("#"&amp;INDEX($C$73:$AC$85,$AD76,E$41),),INDEX($C$73:$AC$85,$AD76,E$41))</f>
        <v>A125200006A</v>
      </c>
    </row>
    <row r="18" spans="1:20">
      <c r="A18" s="47"/>
      <c r="B18" s="50" t="s">
        <v>1139</v>
      </c>
      <c r="C18" s="46" cm="1">
        <f t="array" ref="C18">INDEX($C$52:$AC$64,$AD56,C$41)</f>
        <v>892.54100000000005</v>
      </c>
      <c r="D18" s="46" cm="1">
        <f t="array" ref="D18">INDEX($C$52:$AC$64,$AD56,D$41)</f>
        <v>382.815</v>
      </c>
      <c r="E18" s="46" cm="1">
        <f t="array" ref="E18">INDEX($C$52:$AC$64,$AD56,E$41)</f>
        <v>509.72699999999998</v>
      </c>
      <c r="F18" s="46"/>
      <c r="G18" s="19" t="str" cm="1">
        <f t="array" ref="G18">HYPERLINK(TEXT("#"&amp;INDEX($C$73:$AC$85,$AD77,C$41),),INDEX($C$73:$AC$85,$AD77,C$41))</f>
        <v>A125197174V</v>
      </c>
      <c r="H18" s="19" t="str" cm="1">
        <f t="array" ref="H18">HYPERLINK(TEXT("#"&amp;INDEX($C$73:$AC$85,$AD77,D$41),),INDEX($C$73:$AC$85,$AD77,D$41))</f>
        <v>A125202790C</v>
      </c>
      <c r="I18" s="19" t="str" cm="1">
        <f t="array" ref="I18">HYPERLINK(TEXT("#"&amp;INDEX($C$73:$AC$85,$AD77,E$41),),INDEX($C$73:$AC$85,$AD77,E$41))</f>
        <v>A125199982C</v>
      </c>
    </row>
    <row r="19" spans="1:20">
      <c r="A19" s="47"/>
      <c r="B19" s="51" t="s">
        <v>1140</v>
      </c>
      <c r="C19" s="46" cm="1">
        <f t="array" ref="C19">INDEX($C$52:$AC$64,$AD57,C$41)</f>
        <v>435.19</v>
      </c>
      <c r="D19" s="46" cm="1">
        <f t="array" ref="D19">INDEX($C$52:$AC$64,$AD57,D$41)</f>
        <v>192.05099999999999</v>
      </c>
      <c r="E19" s="46" cm="1">
        <f t="array" ref="E19">INDEX($C$52:$AC$64,$AD57,E$41)</f>
        <v>243.13900000000001</v>
      </c>
      <c r="F19" s="46"/>
      <c r="G19" s="19" t="str" cm="1">
        <f t="array" ref="G19">HYPERLINK(TEXT("#"&amp;INDEX($C$73:$AC$85,$AD78,C$41),),INDEX($C$73:$AC$85,$AD78,C$41))</f>
        <v>A125197178C</v>
      </c>
      <c r="H19" s="19" t="str" cm="1">
        <f t="array" ref="H19">HYPERLINK(TEXT("#"&amp;INDEX($C$73:$AC$85,$AD78,D$41),),INDEX($C$73:$AC$85,$AD78,D$41))</f>
        <v>A125202794L</v>
      </c>
      <c r="I19" s="19" t="str" cm="1">
        <f t="array" ref="I19">HYPERLINK(TEXT("#"&amp;INDEX($C$73:$AC$85,$AD78,E$41),),INDEX($C$73:$AC$85,$AD78,E$41))</f>
        <v>A125199986L</v>
      </c>
    </row>
    <row r="20" spans="1:20">
      <c r="A20" s="47"/>
      <c r="B20" s="52" t="s">
        <v>1141</v>
      </c>
      <c r="C20" s="46" cm="1">
        <f t="array" ref="C20">INDEX($C$52:$AC$64,$AD58,C$41)</f>
        <v>457.351</v>
      </c>
      <c r="D20" s="46" cm="1">
        <f t="array" ref="D20">INDEX($C$52:$AC$64,$AD58,D$41)</f>
        <v>190.76300000000001</v>
      </c>
      <c r="E20" s="46" cm="1">
        <f t="array" ref="E20">INDEX($C$52:$AC$64,$AD58,E$41)</f>
        <v>266.58800000000002</v>
      </c>
      <c r="F20" s="46"/>
      <c r="G20" s="19" t="str" cm="1">
        <f t="array" ref="G20">HYPERLINK(TEXT("#"&amp;INDEX($C$73:$AC$85,$AD79,C$41),),INDEX($C$73:$AC$85,$AD79,C$41))</f>
        <v>A125197182V</v>
      </c>
      <c r="H20" s="19" t="str" cm="1">
        <f t="array" ref="H20">HYPERLINK(TEXT("#"&amp;INDEX($C$73:$AC$85,$AD79,D$41),),INDEX($C$73:$AC$85,$AD79,D$41))</f>
        <v>A125202798W</v>
      </c>
      <c r="I20" s="19" t="str" cm="1">
        <f t="array" ref="I20">HYPERLINK(TEXT("#"&amp;INDEX($C$73:$AC$85,$AD79,E$41),),INDEX($C$73:$AC$85,$AD79,E$41))</f>
        <v>A125199990C</v>
      </c>
    </row>
    <row r="21" spans="1:20">
      <c r="A21" s="47"/>
      <c r="B21" s="53" t="s">
        <v>1142</v>
      </c>
      <c r="C21" s="46" cm="1">
        <f t="array" ref="C21">INDEX($C$52:$AC$64,$AD59,C$41)</f>
        <v>117.65900000000001</v>
      </c>
      <c r="D21" s="46" cm="1">
        <f t="array" ref="D21">INDEX($C$52:$AC$64,$AD59,D$41)</f>
        <v>38.585999999999999</v>
      </c>
      <c r="E21" s="46" cm="1">
        <f t="array" ref="E21">INDEX($C$52:$AC$64,$AD59,E$41)</f>
        <v>79.072999999999993</v>
      </c>
      <c r="F21" s="46"/>
      <c r="G21" s="19" t="str" cm="1">
        <f t="array" ref="G21">HYPERLINK(TEXT("#"&amp;INDEX($C$73:$AC$85,$AD80,C$41),),INDEX($C$73:$AC$85,$AD80,C$41))</f>
        <v>A125197162K</v>
      </c>
      <c r="H21" s="19" t="str" cm="1">
        <f t="array" ref="H21">HYPERLINK(TEXT("#"&amp;INDEX($C$73:$AC$85,$AD80,D$41),),INDEX($C$73:$AC$85,$AD80,D$41))</f>
        <v>A125202778L</v>
      </c>
      <c r="I21" s="19" t="str" cm="1">
        <f t="array" ref="I21">HYPERLINK(TEXT("#"&amp;INDEX($C$73:$AC$85,$AD80,E$41),),INDEX($C$73:$AC$85,$AD80,E$41))</f>
        <v>A125199970V</v>
      </c>
    </row>
    <row r="22" spans="1:20">
      <c r="A22" s="47"/>
      <c r="B22" s="52" t="s">
        <v>1143</v>
      </c>
      <c r="C22" s="46" cm="1">
        <f t="array" ref="C22">INDEX($C$52:$AC$64,$AD60,C$41)</f>
        <v>52.923999999999999</v>
      </c>
      <c r="D22" s="46" cm="1">
        <f t="array" ref="D22">INDEX($C$52:$AC$64,$AD60,D$41)</f>
        <v>18.803000000000001</v>
      </c>
      <c r="E22" s="46" cm="1">
        <f t="array" ref="E22">INDEX($C$52:$AC$64,$AD60,E$41)</f>
        <v>34.121000000000002</v>
      </c>
      <c r="F22" s="46"/>
      <c r="G22" s="19" t="str" cm="1">
        <f t="array" ref="G22">HYPERLINK(TEXT("#"&amp;INDEX($C$73:$AC$85,$AD81,C$41),),INDEX($C$73:$AC$85,$AD81,C$41))</f>
        <v>A125197202T</v>
      </c>
      <c r="H22" s="19" t="str" cm="1">
        <f t="array" ref="H22">HYPERLINK(TEXT("#"&amp;INDEX($C$73:$AC$85,$AD81,D$41),),INDEX($C$73:$AC$85,$AD81,D$41))</f>
        <v>A125202818V</v>
      </c>
      <c r="I22" s="19" t="str" cm="1">
        <f t="array" ref="I22">HYPERLINK(TEXT("#"&amp;INDEX($C$73:$AC$85,$AD81,E$41),),INDEX($C$73:$AC$85,$AD81,E$41))</f>
        <v>A125200010T</v>
      </c>
    </row>
    <row r="23" spans="1:20">
      <c r="A23" s="47"/>
      <c r="B23" s="52" t="s">
        <v>1144</v>
      </c>
      <c r="C23" s="46" cm="1">
        <f t="array" ref="C23">INDEX($C$52:$AC$64,$AD61,C$41)</f>
        <v>64.734999999999999</v>
      </c>
      <c r="D23" s="46" cm="1">
        <f t="array" ref="D23">INDEX($C$52:$AC$64,$AD61,D$41)</f>
        <v>19.783000000000001</v>
      </c>
      <c r="E23" s="46" cm="1">
        <f t="array" ref="E23">INDEX($C$52:$AC$64,$AD61,E$41)</f>
        <v>44.951000000000001</v>
      </c>
      <c r="F23" s="46"/>
      <c r="G23" s="19" t="str" cm="1">
        <f t="array" ref="G23">HYPERLINK(TEXT("#"&amp;INDEX($C$73:$AC$85,$AD82,C$41),),INDEX($C$73:$AC$85,$AD82,C$41))</f>
        <v>A125197186C</v>
      </c>
      <c r="H23" s="19" t="str" cm="1">
        <f t="array" ref="H23">HYPERLINK(TEXT("#"&amp;INDEX($C$73:$AC$85,$AD82,D$41),),INDEX($C$73:$AC$85,$AD82,D$41))</f>
        <v>A125202802A</v>
      </c>
      <c r="I23" s="19" t="str" cm="1">
        <f t="array" ref="I23">HYPERLINK(TEXT("#"&amp;INDEX($C$73:$AC$85,$AD82,E$41),),INDEX($C$73:$AC$85,$AD82,E$41))</f>
        <v>A125199994L</v>
      </c>
    </row>
    <row r="24" spans="1:20">
      <c r="A24" s="47"/>
      <c r="B24" s="48" t="s">
        <v>1145</v>
      </c>
      <c r="C24" s="46" cm="1">
        <f t="array" ref="C24">INDEX($C$52:$AC$64,$AD62,C$41)</f>
        <v>54.177</v>
      </c>
      <c r="D24" s="46" cm="1">
        <f t="array" ref="D24">INDEX($C$52:$AC$64,$AD62,D$41)</f>
        <v>14.821</v>
      </c>
      <c r="E24" s="46" cm="1">
        <f t="array" ref="E24">INDEX($C$52:$AC$64,$AD62,E$41)</f>
        <v>39.356000000000002</v>
      </c>
      <c r="F24" s="46"/>
      <c r="G24" s="19" t="str" cm="1">
        <f t="array" ref="G24">HYPERLINK(TEXT("#"&amp;INDEX($C$73:$AC$85,$AD83,C$41),),INDEX($C$73:$AC$85,$AD83,C$41))</f>
        <v>A125197206A</v>
      </c>
      <c r="H24" s="19" t="str" cm="1">
        <f t="array" ref="H24">HYPERLINK(TEXT("#"&amp;INDEX($C$73:$AC$85,$AD83,D$41),),INDEX($C$73:$AC$85,$AD83,D$41))</f>
        <v>A125202822K</v>
      </c>
      <c r="I24" s="19" t="str" cm="1">
        <f t="array" ref="I24">HYPERLINK(TEXT("#"&amp;INDEX($C$73:$AC$85,$AD83,E$41),),INDEX($C$73:$AC$85,$AD83,E$41))</f>
        <v>A125200014A</v>
      </c>
    </row>
    <row r="25" spans="1:20">
      <c r="A25" s="47"/>
      <c r="B25" s="54" t="s">
        <v>1146</v>
      </c>
      <c r="C25" s="46" cm="1">
        <f t="array" ref="C25">INDEX($C$52:$AC$64,$AD63,C$41)</f>
        <v>17.123999999999999</v>
      </c>
      <c r="D25" s="46" cm="1">
        <f t="array" ref="D25">INDEX($C$52:$AC$64,$AD63,D$41)</f>
        <v>4.0620000000000003</v>
      </c>
      <c r="E25" s="46" cm="1">
        <f t="array" ref="E25">INDEX($C$52:$AC$64,$AD63,E$41)</f>
        <v>13.063000000000001</v>
      </c>
      <c r="F25" s="46"/>
      <c r="G25" s="19" t="str" cm="1">
        <f t="array" ref="G25">HYPERLINK(TEXT("#"&amp;INDEX($C$73:$AC$85,$AD84,C$41),),INDEX($C$73:$AC$85,$AD84,C$41))</f>
        <v>A125197166V</v>
      </c>
      <c r="H25" s="19" t="str" cm="1">
        <f t="array" ref="H25">HYPERLINK(TEXT("#"&amp;INDEX($C$73:$AC$85,$AD84,D$41),),INDEX($C$73:$AC$85,$AD84,D$41))</f>
        <v>A125202782C</v>
      </c>
      <c r="I25" s="19" t="str" cm="1">
        <f t="array" ref="I25">HYPERLINK(TEXT("#"&amp;INDEX($C$73:$AC$85,$AD84,E$41),),INDEX($C$73:$AC$85,$AD84,E$41))</f>
        <v>A125199974C</v>
      </c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</row>
    <row r="26" spans="1:20">
      <c r="A26" s="47"/>
      <c r="B26" s="54" t="s">
        <v>1147</v>
      </c>
      <c r="C26" s="46" cm="1">
        <f t="array" ref="C26">INDEX($C$52:$AC$64,$AD64,C$41)</f>
        <v>37.052</v>
      </c>
      <c r="D26" s="46" cm="1">
        <f t="array" ref="D26">INDEX($C$52:$AC$64,$AD64,D$41)</f>
        <v>10.759</v>
      </c>
      <c r="E26" s="46" cm="1">
        <f t="array" ref="E26">INDEX($C$52:$AC$64,$AD64,E$41)</f>
        <v>26.292999999999999</v>
      </c>
      <c r="F26" s="46"/>
      <c r="G26" s="19" t="str" cm="1">
        <f t="array" ref="G26">HYPERLINK(TEXT("#"&amp;INDEX($C$73:$AC$85,$AD85,C$41),),INDEX($C$73:$AC$85,$AD85,C$41))</f>
        <v>A125197158V</v>
      </c>
      <c r="H26" s="19" t="str" cm="1">
        <f t="array" ref="H26">HYPERLINK(TEXT("#"&amp;INDEX($C$73:$AC$85,$AD85,D$41),),INDEX($C$73:$AC$85,$AD85,D$41))</f>
        <v>A125202774C</v>
      </c>
      <c r="I26" s="19" t="str" cm="1">
        <f t="array" ref="I26">HYPERLINK(TEXT("#"&amp;INDEX($C$73:$AC$85,$AD85,E$41),),INDEX($C$73:$AC$85,$AD85,E$41))</f>
        <v>A125199966C</v>
      </c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</row>
    <row r="27" spans="1:20">
      <c r="A27" s="47"/>
      <c r="B27" s="54"/>
      <c r="C27" s="46"/>
      <c r="D27" s="46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</row>
    <row r="28" spans="1:20">
      <c r="A28" s="47"/>
      <c r="B28" s="54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</row>
    <row r="29" spans="1:20">
      <c r="A29" s="55" t="str">
        <f ca="1">Contents!B27</f>
        <v>© Commonwealth of Australia 2022</v>
      </c>
      <c r="B29" s="5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</row>
    <row r="30" spans="1:20">
      <c r="A30" s="55"/>
      <c r="B30" s="56"/>
      <c r="C30" s="46"/>
      <c r="D30" s="46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</row>
    <row r="31" spans="1:20" hidden="1">
      <c r="A31" s="57"/>
      <c r="B31" s="58" t="s">
        <v>1154</v>
      </c>
      <c r="C31" s="59">
        <v>1</v>
      </c>
      <c r="D31" s="60"/>
      <c r="E31" s="60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</row>
    <row r="32" spans="1:20" hidden="1">
      <c r="A32" s="57"/>
      <c r="B32" s="58" t="s">
        <v>1155</v>
      </c>
      <c r="C32" s="59">
        <v>4</v>
      </c>
      <c r="D32" s="60"/>
      <c r="E32" s="60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</row>
    <row r="33" spans="1:29" hidden="1">
      <c r="A33" s="57"/>
      <c r="B33" s="58" t="s">
        <v>1156</v>
      </c>
      <c r="C33" s="59">
        <v>7</v>
      </c>
      <c r="D33" s="60"/>
      <c r="E33" s="60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</row>
    <row r="34" spans="1:29" hidden="1">
      <c r="A34" s="57"/>
      <c r="B34" s="58" t="s">
        <v>1157</v>
      </c>
      <c r="C34" s="59">
        <v>10</v>
      </c>
      <c r="D34" s="60"/>
      <c r="E34" s="60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</row>
    <row r="35" spans="1:29" hidden="1">
      <c r="A35" s="57"/>
      <c r="B35" s="58" t="s">
        <v>1158</v>
      </c>
      <c r="C35" s="59">
        <v>13</v>
      </c>
      <c r="D35" s="60"/>
      <c r="E35" s="60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</row>
    <row r="36" spans="1:29" hidden="1">
      <c r="A36" s="57"/>
      <c r="B36" s="58" t="s">
        <v>1159</v>
      </c>
      <c r="C36" s="59">
        <v>16</v>
      </c>
      <c r="D36" s="60"/>
      <c r="E36" s="60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</row>
    <row r="37" spans="1:29" hidden="1">
      <c r="A37" s="57"/>
      <c r="B37" s="58" t="s">
        <v>1160</v>
      </c>
      <c r="C37" s="59">
        <v>19</v>
      </c>
      <c r="D37" s="60"/>
      <c r="E37" s="60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</row>
    <row r="38" spans="1:29" hidden="1">
      <c r="A38" s="57"/>
      <c r="B38" s="58" t="s">
        <v>1161</v>
      </c>
      <c r="C38" s="59">
        <v>22</v>
      </c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</row>
    <row r="39" spans="1:29" hidden="1">
      <c r="A39" s="57"/>
      <c r="B39" s="58" t="s">
        <v>1162</v>
      </c>
      <c r="C39" s="59">
        <v>25</v>
      </c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</row>
    <row r="40" spans="1:29" hidden="1">
      <c r="A40" s="57"/>
      <c r="B40" s="5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</row>
    <row r="41" spans="1:29" hidden="1">
      <c r="A41" s="57"/>
      <c r="B41" s="56"/>
      <c r="C41" s="59">
        <f>VLOOKUP(C10,B31:C39,2,FALSE)</f>
        <v>1</v>
      </c>
      <c r="D41" s="59">
        <f>C41+1</f>
        <v>2</v>
      </c>
      <c r="E41" s="59">
        <f>D41+1</f>
        <v>3</v>
      </c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</row>
    <row r="42" spans="1:29" hidden="1">
      <c r="A42" s="57"/>
      <c r="B42" s="56"/>
      <c r="C42" s="46"/>
      <c r="D42" s="46"/>
      <c r="E42" s="46"/>
      <c r="F42" s="46"/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</row>
    <row r="43" spans="1:29" hidden="1">
      <c r="A43" s="57"/>
      <c r="B43" s="56"/>
      <c r="C43" s="46"/>
      <c r="D43" s="46"/>
      <c r="E43" s="46"/>
      <c r="F43" s="46"/>
      <c r="G43" s="46"/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  <c r="T43" s="46"/>
    </row>
    <row r="44" spans="1:29" hidden="1">
      <c r="A44" s="57"/>
      <c r="B44" s="56"/>
      <c r="C44" s="46"/>
      <c r="D44" s="46"/>
      <c r="E44" s="46"/>
      <c r="F44" s="46"/>
      <c r="G44" s="46"/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  <c r="T44" s="46"/>
    </row>
    <row r="45" spans="1:29" hidden="1">
      <c r="A45" s="57"/>
      <c r="B45" s="5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</row>
    <row r="46" spans="1:29" hidden="1">
      <c r="A46" s="57"/>
      <c r="B46" s="56"/>
      <c r="C46" s="46"/>
      <c r="D46" s="46"/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</row>
    <row r="47" spans="1:29" hidden="1">
      <c r="A47" s="57"/>
      <c r="B47" s="56"/>
      <c r="C47" s="59">
        <v>1</v>
      </c>
      <c r="D47" s="59">
        <v>2</v>
      </c>
      <c r="E47" s="59">
        <v>3</v>
      </c>
      <c r="F47" s="59">
        <v>4</v>
      </c>
      <c r="G47" s="59">
        <v>5</v>
      </c>
      <c r="H47" s="59">
        <v>6</v>
      </c>
      <c r="I47" s="59">
        <v>7</v>
      </c>
      <c r="J47" s="59">
        <v>8</v>
      </c>
      <c r="K47" s="59">
        <v>9</v>
      </c>
      <c r="L47" s="59">
        <v>10</v>
      </c>
      <c r="M47" s="59">
        <v>11</v>
      </c>
      <c r="N47" s="59">
        <v>12</v>
      </c>
      <c r="O47" s="59">
        <v>13</v>
      </c>
      <c r="P47" s="59">
        <v>14</v>
      </c>
      <c r="Q47" s="59">
        <v>15</v>
      </c>
      <c r="R47" s="59">
        <v>16</v>
      </c>
      <c r="S47" s="59">
        <v>17</v>
      </c>
      <c r="T47" s="59">
        <v>18</v>
      </c>
      <c r="U47" s="59">
        <v>19</v>
      </c>
      <c r="V47" s="59">
        <v>20</v>
      </c>
      <c r="W47" s="59">
        <v>21</v>
      </c>
      <c r="X47" s="59">
        <v>22</v>
      </c>
      <c r="Y47" s="59">
        <v>23</v>
      </c>
      <c r="Z47" s="59">
        <v>24</v>
      </c>
      <c r="AA47" s="59">
        <v>25</v>
      </c>
      <c r="AB47" s="59">
        <v>26</v>
      </c>
      <c r="AC47" s="59">
        <v>27</v>
      </c>
    </row>
    <row r="48" spans="1:29" ht="15" hidden="1" customHeight="1">
      <c r="A48" s="37"/>
      <c r="B48" s="37"/>
      <c r="C48" s="73" t="s">
        <v>1154</v>
      </c>
      <c r="D48" s="73"/>
      <c r="E48" s="73"/>
      <c r="F48" s="73" t="s">
        <v>1155</v>
      </c>
      <c r="G48" s="73"/>
      <c r="H48" s="73"/>
      <c r="I48" s="73" t="s">
        <v>1156</v>
      </c>
      <c r="J48" s="73"/>
      <c r="K48" s="73"/>
      <c r="L48" s="73" t="s">
        <v>1157</v>
      </c>
      <c r="M48" s="73"/>
      <c r="N48" s="73"/>
      <c r="O48" s="73" t="s">
        <v>1158</v>
      </c>
      <c r="P48" s="73"/>
      <c r="Q48" s="73"/>
      <c r="R48" s="73" t="s">
        <v>1159</v>
      </c>
      <c r="S48" s="73"/>
      <c r="T48" s="73"/>
      <c r="U48" s="73" t="s">
        <v>1160</v>
      </c>
      <c r="V48" s="73"/>
      <c r="W48" s="73"/>
      <c r="X48" s="73" t="s">
        <v>1161</v>
      </c>
      <c r="Y48" s="73"/>
      <c r="Z48" s="73"/>
      <c r="AA48" s="73" t="s">
        <v>1162</v>
      </c>
      <c r="AB48" s="73"/>
      <c r="AC48" s="73"/>
    </row>
    <row r="49" spans="1:30" hidden="1">
      <c r="A49" s="37"/>
      <c r="B49" s="37"/>
      <c r="C49" s="38" t="s">
        <v>1130</v>
      </c>
      <c r="D49" s="38" t="s">
        <v>1131</v>
      </c>
      <c r="E49" s="38" t="s">
        <v>1132</v>
      </c>
      <c r="F49" s="38" t="s">
        <v>1130</v>
      </c>
      <c r="G49" s="38" t="s">
        <v>1131</v>
      </c>
      <c r="H49" s="38" t="s">
        <v>1132</v>
      </c>
      <c r="I49" s="38" t="s">
        <v>1130</v>
      </c>
      <c r="J49" s="38" t="s">
        <v>1131</v>
      </c>
      <c r="K49" s="38" t="s">
        <v>1132</v>
      </c>
      <c r="L49" s="38" t="s">
        <v>1130</v>
      </c>
      <c r="M49" s="38" t="s">
        <v>1131</v>
      </c>
      <c r="N49" s="38" t="s">
        <v>1132</v>
      </c>
      <c r="O49" s="38" t="s">
        <v>1130</v>
      </c>
      <c r="P49" s="38" t="s">
        <v>1131</v>
      </c>
      <c r="Q49" s="38" t="s">
        <v>1132</v>
      </c>
      <c r="R49" s="38" t="s">
        <v>1130</v>
      </c>
      <c r="S49" s="38" t="s">
        <v>1131</v>
      </c>
      <c r="T49" s="38" t="s">
        <v>1132</v>
      </c>
      <c r="U49" s="38" t="s">
        <v>1130</v>
      </c>
      <c r="V49" s="38" t="s">
        <v>1131</v>
      </c>
      <c r="W49" s="38" t="s">
        <v>1132</v>
      </c>
      <c r="X49" s="38" t="s">
        <v>1130</v>
      </c>
      <c r="Y49" s="38" t="s">
        <v>1131</v>
      </c>
      <c r="Z49" s="38" t="s">
        <v>1132</v>
      </c>
      <c r="AA49" s="38" t="s">
        <v>1130</v>
      </c>
      <c r="AB49" s="38" t="s">
        <v>1131</v>
      </c>
      <c r="AC49" s="38" t="s">
        <v>1132</v>
      </c>
    </row>
    <row r="50" spans="1:30" hidden="1">
      <c r="A50" s="37"/>
      <c r="B50" s="37"/>
      <c r="C50" s="41" t="s">
        <v>1133</v>
      </c>
      <c r="D50" s="41" t="s">
        <v>1133</v>
      </c>
      <c r="E50" s="41" t="s">
        <v>1133</v>
      </c>
      <c r="F50" s="41" t="s">
        <v>1133</v>
      </c>
      <c r="G50" s="41" t="s">
        <v>1133</v>
      </c>
      <c r="H50" s="41" t="s">
        <v>1133</v>
      </c>
      <c r="I50" s="41" t="s">
        <v>1133</v>
      </c>
      <c r="J50" s="41" t="s">
        <v>1133</v>
      </c>
      <c r="K50" s="41" t="s">
        <v>1133</v>
      </c>
      <c r="L50" s="41" t="s">
        <v>1133</v>
      </c>
      <c r="M50" s="41" t="s">
        <v>1133</v>
      </c>
      <c r="N50" s="41" t="s">
        <v>1133</v>
      </c>
      <c r="O50" s="41" t="s">
        <v>1133</v>
      </c>
      <c r="P50" s="41" t="s">
        <v>1133</v>
      </c>
      <c r="Q50" s="41" t="s">
        <v>1133</v>
      </c>
      <c r="R50" s="41" t="s">
        <v>1133</v>
      </c>
      <c r="S50" s="41" t="s">
        <v>1133</v>
      </c>
      <c r="T50" s="41" t="s">
        <v>1133</v>
      </c>
      <c r="U50" s="41" t="s">
        <v>1133</v>
      </c>
      <c r="V50" s="41" t="s">
        <v>1133</v>
      </c>
      <c r="W50" s="41" t="s">
        <v>1133</v>
      </c>
      <c r="X50" s="41" t="s">
        <v>1133</v>
      </c>
      <c r="Y50" s="41" t="s">
        <v>1133</v>
      </c>
      <c r="Z50" s="41" t="s">
        <v>1133</v>
      </c>
      <c r="AA50" s="41" t="s">
        <v>1133</v>
      </c>
      <c r="AB50" s="41" t="s">
        <v>1133</v>
      </c>
      <c r="AC50" s="41" t="s">
        <v>1133</v>
      </c>
    </row>
    <row r="51" spans="1:30" hidden="1">
      <c r="A51" s="42" t="s">
        <v>1134</v>
      </c>
      <c r="B51" s="37"/>
      <c r="C51" s="41"/>
      <c r="D51" s="41"/>
      <c r="E51" s="41"/>
      <c r="F51" s="43"/>
      <c r="G51" s="63"/>
      <c r="H51" s="63"/>
    </row>
    <row r="52" spans="1:30" hidden="1">
      <c r="A52" s="44"/>
      <c r="B52" s="45" t="s">
        <v>1135</v>
      </c>
      <c r="C52" s="46">
        <f>A125197190V_Latest</f>
        <v>1064.377</v>
      </c>
      <c r="D52" s="46">
        <f>A125202806K_Latest</f>
        <v>436.22199999999998</v>
      </c>
      <c r="E52" s="46">
        <f>A125199998W_Latest</f>
        <v>628.15499999999997</v>
      </c>
      <c r="F52" s="46">
        <f>A125197502V_Latest</f>
        <v>330.03699999999998</v>
      </c>
      <c r="G52" s="46">
        <f>A125203118X_Latest</f>
        <v>138.67099999999999</v>
      </c>
      <c r="H52" s="46">
        <f>A125200310V_Latest</f>
        <v>191.36600000000001</v>
      </c>
      <c r="I52" s="46">
        <f>A125197294L_Latest</f>
        <v>283.39999999999998</v>
      </c>
      <c r="J52" s="46">
        <f>A125202910K_Latest</f>
        <v>121.747</v>
      </c>
      <c r="K52" s="46">
        <f>A125200102A_Latest</f>
        <v>161.65299999999999</v>
      </c>
      <c r="L52" s="46">
        <f>A125197554W_Latest</f>
        <v>223.18100000000001</v>
      </c>
      <c r="M52" s="46">
        <f>A125203170J_Latest</f>
        <v>88.06</v>
      </c>
      <c r="N52" s="46">
        <f>A125200362W_Latest</f>
        <v>135.12100000000001</v>
      </c>
      <c r="O52" s="46">
        <f>A125197606L_Latest</f>
        <v>77.501999999999995</v>
      </c>
      <c r="P52" s="46">
        <f>A125203222X_Latest</f>
        <v>32.557000000000002</v>
      </c>
      <c r="Q52" s="46">
        <f>A125200414L_Latest</f>
        <v>44.945</v>
      </c>
      <c r="R52" s="46">
        <f>A125197346C_Latest</f>
        <v>106.613</v>
      </c>
      <c r="S52" s="46">
        <f>A125202962L_Latest</f>
        <v>34.713999999999999</v>
      </c>
      <c r="T52" s="46">
        <f>A125200154C_Latest</f>
        <v>71.900000000000006</v>
      </c>
      <c r="U52" s="46">
        <f>A125197398F_Latest</f>
        <v>25.288</v>
      </c>
      <c r="V52" s="46">
        <f>A125203014F_Latest</f>
        <v>10.97</v>
      </c>
      <c r="W52" s="46">
        <f>A125200206V_Latest</f>
        <v>14.317</v>
      </c>
      <c r="X52" s="46">
        <f>A125197450C_Latest</f>
        <v>5.21</v>
      </c>
      <c r="Y52" s="46">
        <f>A125203066J_Latest</f>
        <v>2.3260000000000001</v>
      </c>
      <c r="Z52" s="46">
        <f>A125200258W_Latest</f>
        <v>2.8839999999999999</v>
      </c>
      <c r="AA52" s="46">
        <f>A125197242K_Latest</f>
        <v>13.146000000000001</v>
      </c>
      <c r="AB52" s="46">
        <f>A125202858L_Latest</f>
        <v>7.1769999999999996</v>
      </c>
      <c r="AC52" s="46">
        <f>A125200050K_Latest</f>
        <v>5.9690000000000003</v>
      </c>
      <c r="AD52" s="59">
        <v>1</v>
      </c>
    </row>
    <row r="53" spans="1:30" hidden="1">
      <c r="A53" s="47"/>
      <c r="B53" s="48" t="s">
        <v>1136</v>
      </c>
      <c r="C53" s="46">
        <f>A125197170K_Latest</f>
        <v>1010.2</v>
      </c>
      <c r="D53" s="46">
        <f>A125202786L_Latest</f>
        <v>421.40100000000001</v>
      </c>
      <c r="E53" s="46">
        <f>A125199978L_Latest</f>
        <v>588.79899999999998</v>
      </c>
      <c r="F53" s="46">
        <f>A125197482W_Latest</f>
        <v>311.36900000000003</v>
      </c>
      <c r="G53" s="46">
        <f>A125203098A_Latest</f>
        <v>135.19900000000001</v>
      </c>
      <c r="H53" s="46">
        <f>A125200290W_Latest</f>
        <v>176.17</v>
      </c>
      <c r="I53" s="46">
        <f>A125197274C_Latest</f>
        <v>268.64699999999999</v>
      </c>
      <c r="J53" s="46">
        <f>A125202890L_Latest</f>
        <v>119.08</v>
      </c>
      <c r="K53" s="46">
        <f>A125200082C_Latest</f>
        <v>149.56800000000001</v>
      </c>
      <c r="L53" s="46">
        <f>A125197534L_Latest</f>
        <v>215.60300000000001</v>
      </c>
      <c r="M53" s="46">
        <f>A125203150X_Latest</f>
        <v>85.337000000000003</v>
      </c>
      <c r="N53" s="46">
        <f>A125200342L_Latest</f>
        <v>130.267</v>
      </c>
      <c r="O53" s="46">
        <f>A125197586R_Latest</f>
        <v>72.605999999999995</v>
      </c>
      <c r="P53" s="46">
        <f>A125203202R_Latest</f>
        <v>29.491</v>
      </c>
      <c r="Q53" s="46">
        <f>A125200394R_Latest</f>
        <v>43.115000000000002</v>
      </c>
      <c r="R53" s="46">
        <f>A125197326V_Latest</f>
        <v>101.73699999999999</v>
      </c>
      <c r="S53" s="46">
        <f>A125202942C_Latest</f>
        <v>33.213000000000001</v>
      </c>
      <c r="T53" s="46">
        <f>A125200134V_Latest</f>
        <v>68.524000000000001</v>
      </c>
      <c r="U53" s="46">
        <f>A125197378W_Latest</f>
        <v>23.888999999999999</v>
      </c>
      <c r="V53" s="46">
        <f>A125202994F_Latest</f>
        <v>10.603</v>
      </c>
      <c r="W53" s="46">
        <f>A125200186W_Latest</f>
        <v>13.287000000000001</v>
      </c>
      <c r="X53" s="46">
        <f>A125197430V_Latest</f>
        <v>4.7930000000000001</v>
      </c>
      <c r="Y53" s="46">
        <f>A125203046X_Latest</f>
        <v>2.2080000000000002</v>
      </c>
      <c r="Z53" s="46">
        <f>A125200238L_Latest</f>
        <v>2.585</v>
      </c>
      <c r="AA53" s="46">
        <f>A125197222A_Latest</f>
        <v>11.555</v>
      </c>
      <c r="AB53" s="46">
        <f>A125202838C_Latest</f>
        <v>6.2720000000000002</v>
      </c>
      <c r="AC53" s="46">
        <f>A125200030A_Latest</f>
        <v>5.2839999999999998</v>
      </c>
      <c r="AD53" s="59">
        <v>2</v>
      </c>
    </row>
    <row r="54" spans="1:30" hidden="1">
      <c r="A54" s="47"/>
      <c r="B54" s="49" t="s">
        <v>1137</v>
      </c>
      <c r="C54" s="46">
        <f>A125197194C_Latest</f>
        <v>488.11399999999998</v>
      </c>
      <c r="D54" s="46">
        <f>A125202810A_Latest</f>
        <v>210.85499999999999</v>
      </c>
      <c r="E54" s="46">
        <f>A125200002T_Latest</f>
        <v>277.26</v>
      </c>
      <c r="F54" s="46">
        <f>A125197506C_Latest</f>
        <v>139.63499999999999</v>
      </c>
      <c r="G54" s="46">
        <f>A125203122R_Latest</f>
        <v>59.878</v>
      </c>
      <c r="H54" s="46">
        <f>A125200314C_Latest</f>
        <v>79.757000000000005</v>
      </c>
      <c r="I54" s="46">
        <f>A125197298W_Latest</f>
        <v>136.26599999999999</v>
      </c>
      <c r="J54" s="46">
        <f>A125202914V_Latest</f>
        <v>63.006999999999998</v>
      </c>
      <c r="K54" s="46">
        <f>A125200106K_Latest</f>
        <v>73.259</v>
      </c>
      <c r="L54" s="46">
        <f>A125197558F_Latest</f>
        <v>107.709</v>
      </c>
      <c r="M54" s="46">
        <f>A125203174T_Latest</f>
        <v>42.444000000000003</v>
      </c>
      <c r="N54" s="46">
        <f>A125200366F_Latest</f>
        <v>65.265000000000001</v>
      </c>
      <c r="O54" s="46">
        <f>A125197610C_Latest</f>
        <v>35.128</v>
      </c>
      <c r="P54" s="46">
        <f>A125203226J_Latest</f>
        <v>15.318</v>
      </c>
      <c r="Q54" s="46">
        <f>A125200418W_Latest</f>
        <v>19.809999999999999</v>
      </c>
      <c r="R54" s="46">
        <f>A125197350V_Latest</f>
        <v>47.701000000000001</v>
      </c>
      <c r="S54" s="46">
        <f>A125202966W_Latest</f>
        <v>20.073</v>
      </c>
      <c r="T54" s="46">
        <f>A125200158L_Latest</f>
        <v>27.628</v>
      </c>
      <c r="U54" s="46">
        <f>A125197402K_Latest</f>
        <v>13.359</v>
      </c>
      <c r="V54" s="46">
        <f>A125203018R_Latest</f>
        <v>6.0010000000000003</v>
      </c>
      <c r="W54" s="46">
        <f>A125200210K_Latest</f>
        <v>7.3579999999999997</v>
      </c>
      <c r="X54" s="46">
        <f>A125197454L_Latest</f>
        <v>2.8620000000000001</v>
      </c>
      <c r="Y54" s="46">
        <f>A125203070X_Latest</f>
        <v>0.96799999999999997</v>
      </c>
      <c r="Z54" s="46">
        <f>A125200262L_Latest</f>
        <v>1.895</v>
      </c>
      <c r="AA54" s="46">
        <f>A125197246V_Latest</f>
        <v>5.4530000000000003</v>
      </c>
      <c r="AB54" s="46">
        <f>A125202862C_Latest</f>
        <v>3.165</v>
      </c>
      <c r="AC54" s="46">
        <f>A125200054V_Latest</f>
        <v>2.2879999999999998</v>
      </c>
      <c r="AD54" s="59">
        <v>3</v>
      </c>
    </row>
    <row r="55" spans="1:30" hidden="1">
      <c r="A55" s="47"/>
      <c r="B55" s="49" t="s">
        <v>1138</v>
      </c>
      <c r="C55" s="46">
        <f>A125197198L_Latest</f>
        <v>522.08600000000001</v>
      </c>
      <c r="D55" s="46">
        <f>A125202814K_Latest</f>
        <v>210.547</v>
      </c>
      <c r="E55" s="46">
        <f>A125200006A_Latest</f>
        <v>311.53899999999999</v>
      </c>
      <c r="F55" s="46">
        <f>A125197510V_Latest</f>
        <v>171.73400000000001</v>
      </c>
      <c r="G55" s="46">
        <f>A125203126X_Latest</f>
        <v>75.320999999999998</v>
      </c>
      <c r="H55" s="46">
        <f>A125200318L_Latest</f>
        <v>96.412999999999997</v>
      </c>
      <c r="I55" s="46">
        <f>A125197302A_Latest</f>
        <v>132.381</v>
      </c>
      <c r="J55" s="46">
        <f>A125202918C_Latest</f>
        <v>56.073</v>
      </c>
      <c r="K55" s="46">
        <f>A125200110A_Latest</f>
        <v>76.308999999999997</v>
      </c>
      <c r="L55" s="46">
        <f>A125197562W_Latest</f>
        <v>107.89400000000001</v>
      </c>
      <c r="M55" s="46">
        <f>A125203178A_Latest</f>
        <v>42.893000000000001</v>
      </c>
      <c r="N55" s="46">
        <f>A125200370W_Latest</f>
        <v>65.001000000000005</v>
      </c>
      <c r="O55" s="46">
        <f>A125197614L_Latest</f>
        <v>37.478000000000002</v>
      </c>
      <c r="P55" s="46">
        <f>A125203230X_Latest</f>
        <v>14.173</v>
      </c>
      <c r="Q55" s="46">
        <f>A125200422L_Latest</f>
        <v>23.305</v>
      </c>
      <c r="R55" s="46">
        <f>A125197354C_Latest</f>
        <v>54.036000000000001</v>
      </c>
      <c r="S55" s="46">
        <f>A125202970L_Latest</f>
        <v>13.14</v>
      </c>
      <c r="T55" s="46">
        <f>A125200162C_Latest</f>
        <v>40.896000000000001</v>
      </c>
      <c r="U55" s="46">
        <f>A125197406V_Latest</f>
        <v>10.53</v>
      </c>
      <c r="V55" s="46">
        <f>A125203022F_Latest</f>
        <v>4.6020000000000003</v>
      </c>
      <c r="W55" s="46">
        <f>A125200214V_Latest</f>
        <v>5.9290000000000003</v>
      </c>
      <c r="X55" s="46">
        <f>A125197458W_Latest</f>
        <v>1.93</v>
      </c>
      <c r="Y55" s="46">
        <f>A125203074J_Latest</f>
        <v>1.24</v>
      </c>
      <c r="Z55" s="46">
        <f>A125200266W_Latest</f>
        <v>0.69</v>
      </c>
      <c r="AA55" s="46">
        <f>A125197250K_Latest</f>
        <v>6.1020000000000003</v>
      </c>
      <c r="AB55" s="46">
        <f>A125202866L_Latest</f>
        <v>3.1059999999999999</v>
      </c>
      <c r="AC55" s="46">
        <f>A125200058C_Latest</f>
        <v>2.996</v>
      </c>
      <c r="AD55" s="59">
        <v>4</v>
      </c>
    </row>
    <row r="56" spans="1:30" hidden="1">
      <c r="A56" s="47"/>
      <c r="B56" s="50" t="s">
        <v>1139</v>
      </c>
      <c r="C56" s="46">
        <f>A125197174V_Latest</f>
        <v>892.54100000000005</v>
      </c>
      <c r="D56" s="46">
        <f>A125202790C_Latest</f>
        <v>382.815</v>
      </c>
      <c r="E56" s="46">
        <f>A125199982C_Latest</f>
        <v>509.72699999999998</v>
      </c>
      <c r="F56" s="46">
        <f>A125197486F_Latest</f>
        <v>277.25799999999998</v>
      </c>
      <c r="G56" s="46">
        <f>A125203102F_Latest</f>
        <v>124.54900000000001</v>
      </c>
      <c r="H56" s="46">
        <f>A125200294F_Latest</f>
        <v>152.709</v>
      </c>
      <c r="I56" s="46">
        <f>A125197278L_Latest</f>
        <v>235.06800000000001</v>
      </c>
      <c r="J56" s="46">
        <f>A125202894W_Latest</f>
        <v>107.34099999999999</v>
      </c>
      <c r="K56" s="46">
        <f>A125200086L_Latest</f>
        <v>127.727</v>
      </c>
      <c r="L56" s="46">
        <f>A125197538W_Latest</f>
        <v>189.05199999999999</v>
      </c>
      <c r="M56" s="46">
        <f>A125203154J_Latest</f>
        <v>76.39</v>
      </c>
      <c r="N56" s="46">
        <f>A125200346W_Latest</f>
        <v>112.66200000000001</v>
      </c>
      <c r="O56" s="46">
        <f>A125197590F_Latest</f>
        <v>67.156000000000006</v>
      </c>
      <c r="P56" s="46">
        <f>A125203206X_Latest</f>
        <v>27.734000000000002</v>
      </c>
      <c r="Q56" s="46">
        <f>A125200398X_Latest</f>
        <v>39.421999999999997</v>
      </c>
      <c r="R56" s="46">
        <f>A125197330K_Latest</f>
        <v>88.5</v>
      </c>
      <c r="S56" s="46">
        <f>A125202946L_Latest</f>
        <v>29.762</v>
      </c>
      <c r="T56" s="46">
        <f>A125200138C_Latest</f>
        <v>58.738</v>
      </c>
      <c r="U56" s="46">
        <f>A125197382L_Latest</f>
        <v>21.288</v>
      </c>
      <c r="V56" s="46">
        <f>A125202998R_Latest</f>
        <v>9.5790000000000006</v>
      </c>
      <c r="W56" s="46">
        <f>A125200190L_Latest</f>
        <v>11.709</v>
      </c>
      <c r="X56" s="46">
        <f>A125197434C_Latest</f>
        <v>4.4139999999999997</v>
      </c>
      <c r="Y56" s="46">
        <f>A125203050R_Latest</f>
        <v>2.0510000000000002</v>
      </c>
      <c r="Z56" s="46">
        <f>A125200242C_Latest</f>
        <v>2.363</v>
      </c>
      <c r="AA56" s="46">
        <f>A125197226K_Latest</f>
        <v>9.8049999999999997</v>
      </c>
      <c r="AB56" s="46">
        <f>A125202842V_Latest</f>
        <v>5.4080000000000004</v>
      </c>
      <c r="AC56" s="46">
        <f>A125200034K_Latest</f>
        <v>4.3970000000000002</v>
      </c>
      <c r="AD56" s="59">
        <v>5</v>
      </c>
    </row>
    <row r="57" spans="1:30" hidden="1">
      <c r="A57" s="47"/>
      <c r="B57" s="51" t="s">
        <v>1140</v>
      </c>
      <c r="C57" s="46">
        <f>A125197178C_Latest</f>
        <v>435.19</v>
      </c>
      <c r="D57" s="46">
        <f>A125202794L_Latest</f>
        <v>192.05099999999999</v>
      </c>
      <c r="E57" s="46">
        <f>A125199986L_Latest</f>
        <v>243.13900000000001</v>
      </c>
      <c r="F57" s="46">
        <f>A125197490W_Latest</f>
        <v>124.187</v>
      </c>
      <c r="G57" s="46">
        <f>A125203106R_Latest</f>
        <v>54.91</v>
      </c>
      <c r="H57" s="46">
        <f>A125200298R_Latest</f>
        <v>69.277000000000001</v>
      </c>
      <c r="I57" s="46">
        <f>A125197282C_Latest</f>
        <v>122.01600000000001</v>
      </c>
      <c r="J57" s="46">
        <f>A125202898F_Latest</f>
        <v>56.884999999999998</v>
      </c>
      <c r="K57" s="46">
        <f>A125200090C_Latest</f>
        <v>65.131</v>
      </c>
      <c r="L57" s="46">
        <f>A125197542L_Latest</f>
        <v>94.304000000000002</v>
      </c>
      <c r="M57" s="46">
        <f>A125203158T_Latest</f>
        <v>38.756999999999998</v>
      </c>
      <c r="N57" s="46">
        <f>A125200350L_Latest</f>
        <v>55.548000000000002</v>
      </c>
      <c r="O57" s="46">
        <f>A125197594R_Latest</f>
        <v>33.314999999999998</v>
      </c>
      <c r="P57" s="46">
        <f>A125203210R_Latest</f>
        <v>14.832000000000001</v>
      </c>
      <c r="Q57" s="46">
        <f>A125200402C_Latest</f>
        <v>18.483000000000001</v>
      </c>
      <c r="R57" s="46">
        <f>A125197334V_Latest</f>
        <v>42.05</v>
      </c>
      <c r="S57" s="46">
        <f>A125202950C_Latest</f>
        <v>17.981000000000002</v>
      </c>
      <c r="T57" s="46">
        <f>A125200142V_Latest</f>
        <v>24.068999999999999</v>
      </c>
      <c r="U57" s="46">
        <f>A125197386W_Latest</f>
        <v>11.964</v>
      </c>
      <c r="V57" s="46">
        <f>A125203002W_Latest</f>
        <v>5.5149999999999997</v>
      </c>
      <c r="W57" s="46">
        <f>A125200194W_Latest</f>
        <v>6.4489999999999998</v>
      </c>
      <c r="X57" s="46">
        <f>A125197438L_Latest</f>
        <v>2.7639999999999998</v>
      </c>
      <c r="Y57" s="46">
        <f>A125203054X_Latest</f>
        <v>0.86899999999999999</v>
      </c>
      <c r="Z57" s="46">
        <f>A125200246L_Latest</f>
        <v>1.895</v>
      </c>
      <c r="AA57" s="46">
        <f>A125197230A_Latest</f>
        <v>4.5890000000000004</v>
      </c>
      <c r="AB57" s="46">
        <f>A125202846C_Latest</f>
        <v>2.302</v>
      </c>
      <c r="AC57" s="46">
        <f>A125200038V_Latest</f>
        <v>2.2879999999999998</v>
      </c>
      <c r="AD57" s="59">
        <v>6</v>
      </c>
    </row>
    <row r="58" spans="1:30" hidden="1">
      <c r="A58" s="47"/>
      <c r="B58" s="52" t="s">
        <v>1141</v>
      </c>
      <c r="C58" s="46">
        <f>A125197182V_Latest</f>
        <v>457.351</v>
      </c>
      <c r="D58" s="46">
        <f>A125202798W_Latest</f>
        <v>190.76300000000001</v>
      </c>
      <c r="E58" s="46">
        <f>A125199990C_Latest</f>
        <v>266.58800000000002</v>
      </c>
      <c r="F58" s="46">
        <f>A125197494F_Latest</f>
        <v>153.071</v>
      </c>
      <c r="G58" s="46">
        <f>A125203110F_Latest</f>
        <v>69.638999999999996</v>
      </c>
      <c r="H58" s="46">
        <f>A125200302V_Latest</f>
        <v>83.432000000000002</v>
      </c>
      <c r="I58" s="46">
        <f>A125197286L_Latest</f>
        <v>113.05200000000001</v>
      </c>
      <c r="J58" s="46">
        <f>A125202902K_Latest</f>
        <v>50.456000000000003</v>
      </c>
      <c r="K58" s="46">
        <f>A125200094L_Latest</f>
        <v>62.595999999999997</v>
      </c>
      <c r="L58" s="46">
        <f>A125197546W_Latest</f>
        <v>94.748000000000005</v>
      </c>
      <c r="M58" s="46">
        <f>A125203162J_Latest</f>
        <v>37.633000000000003</v>
      </c>
      <c r="N58" s="46">
        <f>A125200354W_Latest</f>
        <v>57.115000000000002</v>
      </c>
      <c r="O58" s="46">
        <f>A125197598X_Latest</f>
        <v>33.841000000000001</v>
      </c>
      <c r="P58" s="46">
        <f>A125203214X_Latest</f>
        <v>12.901999999999999</v>
      </c>
      <c r="Q58" s="46">
        <f>A125200406L_Latest</f>
        <v>20.939</v>
      </c>
      <c r="R58" s="46">
        <f>A125197338C_Latest</f>
        <v>46.45</v>
      </c>
      <c r="S58" s="46">
        <f>A125202954L_Latest</f>
        <v>11.781000000000001</v>
      </c>
      <c r="T58" s="46">
        <f>A125200146C_Latest</f>
        <v>34.668999999999997</v>
      </c>
      <c r="U58" s="46">
        <f>A125197390L_Latest</f>
        <v>9.3230000000000004</v>
      </c>
      <c r="V58" s="46">
        <f>A125203006F_Latest</f>
        <v>4.0640000000000001</v>
      </c>
      <c r="W58" s="46">
        <f>A125200198F_Latest</f>
        <v>5.26</v>
      </c>
      <c r="X58" s="46">
        <f>A125197442C_Latest</f>
        <v>1.65</v>
      </c>
      <c r="Y58" s="46">
        <f>A125203058J_Latest</f>
        <v>1.1819999999999999</v>
      </c>
      <c r="Z58" s="46">
        <f>A125200250C_Latest</f>
        <v>0.46800000000000003</v>
      </c>
      <c r="AA58" s="46">
        <f>A125197234K_Latest</f>
        <v>5.2149999999999999</v>
      </c>
      <c r="AB58" s="46">
        <f>A125202850V_Latest</f>
        <v>3.1059999999999999</v>
      </c>
      <c r="AC58" s="46">
        <f>A125200042K_Latest</f>
        <v>2.109</v>
      </c>
      <c r="AD58" s="59">
        <v>7</v>
      </c>
    </row>
    <row r="59" spans="1:30" hidden="1">
      <c r="A59" s="47"/>
      <c r="B59" s="53" t="s">
        <v>1142</v>
      </c>
      <c r="C59" s="46">
        <f>A125197162K_Latest</f>
        <v>117.65900000000001</v>
      </c>
      <c r="D59" s="46">
        <f>A125202778L_Latest</f>
        <v>38.585999999999999</v>
      </c>
      <c r="E59" s="46">
        <f>A125199970V_Latest</f>
        <v>79.072999999999993</v>
      </c>
      <c r="F59" s="46">
        <f>A125197474W_Latest</f>
        <v>34.110999999999997</v>
      </c>
      <c r="G59" s="46">
        <f>A125203090J_Latest</f>
        <v>10.65</v>
      </c>
      <c r="H59" s="46">
        <f>A125200282W_Latest</f>
        <v>23.460999999999999</v>
      </c>
      <c r="I59" s="46">
        <f>A125197266C_Latest</f>
        <v>33.579000000000001</v>
      </c>
      <c r="J59" s="46">
        <f>A125202882L_Latest</f>
        <v>11.738</v>
      </c>
      <c r="K59" s="46">
        <f>A125200074C_Latest</f>
        <v>21.841000000000001</v>
      </c>
      <c r="L59" s="46">
        <f>A125197526L_Latest</f>
        <v>26.550999999999998</v>
      </c>
      <c r="M59" s="46">
        <f>A125203142X_Latest</f>
        <v>8.9469999999999992</v>
      </c>
      <c r="N59" s="46">
        <f>A125200334L_Latest</f>
        <v>17.603999999999999</v>
      </c>
      <c r="O59" s="46">
        <f>A125197578R_Latest</f>
        <v>5.45</v>
      </c>
      <c r="P59" s="46">
        <f>A125203194A_Latest</f>
        <v>1.7569999999999999</v>
      </c>
      <c r="Q59" s="46">
        <f>A125200386R_Latest</f>
        <v>3.6930000000000001</v>
      </c>
      <c r="R59" s="46">
        <f>A125197318V_Latest</f>
        <v>13.237</v>
      </c>
      <c r="S59" s="46">
        <f>A125202934C_Latest</f>
        <v>3.45</v>
      </c>
      <c r="T59" s="46">
        <f>A125200126V_Latest</f>
        <v>9.7859999999999996</v>
      </c>
      <c r="U59" s="46">
        <f>A125197370C_Latest</f>
        <v>2.6019999999999999</v>
      </c>
      <c r="V59" s="46">
        <f>A125202986F_Latest</f>
        <v>1.024</v>
      </c>
      <c r="W59" s="46">
        <f>A125200178W_Latest</f>
        <v>1.5780000000000001</v>
      </c>
      <c r="X59" s="46">
        <f>A125197422V_Latest</f>
        <v>0.379</v>
      </c>
      <c r="Y59" s="46">
        <f>A125203038X_Latest</f>
        <v>0.157</v>
      </c>
      <c r="Z59" s="46">
        <f>A125200230V_Latest</f>
        <v>0.222</v>
      </c>
      <c r="AA59" s="46">
        <f>A125197214A_Latest</f>
        <v>1.75</v>
      </c>
      <c r="AB59" s="46">
        <f>A125202830K_Latest</f>
        <v>0.86399999999999999</v>
      </c>
      <c r="AC59" s="46">
        <f>A125200022A_Latest</f>
        <v>0.88700000000000001</v>
      </c>
      <c r="AD59" s="59">
        <v>8</v>
      </c>
    </row>
    <row r="60" spans="1:30" hidden="1">
      <c r="A60" s="47"/>
      <c r="B60" s="52" t="s">
        <v>1143</v>
      </c>
      <c r="C60" s="46">
        <f>A125197202T_Latest</f>
        <v>52.923999999999999</v>
      </c>
      <c r="D60" s="46">
        <f>A125202818V_Latest</f>
        <v>18.803000000000001</v>
      </c>
      <c r="E60" s="46">
        <f>A125200010T_Latest</f>
        <v>34.121000000000002</v>
      </c>
      <c r="F60" s="46">
        <f>A125197514C_Latest</f>
        <v>15.448</v>
      </c>
      <c r="G60" s="46">
        <f>A125203130R_Latest</f>
        <v>4.968</v>
      </c>
      <c r="H60" s="46">
        <f>A125200322C_Latest</f>
        <v>10.48</v>
      </c>
      <c r="I60" s="46">
        <f>A125197306K_Latest</f>
        <v>14.25</v>
      </c>
      <c r="J60" s="46">
        <f>A125202922V_Latest</f>
        <v>6.1219999999999999</v>
      </c>
      <c r="K60" s="46">
        <f>A125200114K_Latest</f>
        <v>8.1280000000000001</v>
      </c>
      <c r="L60" s="46">
        <f>A125197566F_Latest</f>
        <v>13.404999999999999</v>
      </c>
      <c r="M60" s="46">
        <f>A125203182T_Latest</f>
        <v>3.6869999999999998</v>
      </c>
      <c r="N60" s="46">
        <f>A125200374F_Latest</f>
        <v>9.718</v>
      </c>
      <c r="O60" s="46">
        <f>A125197618W_Latest</f>
        <v>1.8129999999999999</v>
      </c>
      <c r="P60" s="46">
        <f>A125203234J_Latest</f>
        <v>0.48599999999999999</v>
      </c>
      <c r="Q60" s="46">
        <f>A125200426W_Latest</f>
        <v>1.3280000000000001</v>
      </c>
      <c r="R60" s="46">
        <f>A125197358L_Latest</f>
        <v>5.6509999999999998</v>
      </c>
      <c r="S60" s="46">
        <f>A125202974W_Latest</f>
        <v>2.0920000000000001</v>
      </c>
      <c r="T60" s="46">
        <f>A125200166L_Latest</f>
        <v>3.5590000000000002</v>
      </c>
      <c r="U60" s="46">
        <f>A125197410K_Latest</f>
        <v>1.395</v>
      </c>
      <c r="V60" s="46">
        <f>A125203026R_Latest</f>
        <v>0.48599999999999999</v>
      </c>
      <c r="W60" s="46">
        <f>A125200218C_Latest</f>
        <v>0.90900000000000003</v>
      </c>
      <c r="X60" s="46">
        <f>A125197462L_Latest</f>
        <v>9.9000000000000005E-2</v>
      </c>
      <c r="Y60" s="46">
        <f>A125203078T_Latest</f>
        <v>9.9000000000000005E-2</v>
      </c>
      <c r="Z60" s="46">
        <f>A125200270L_Latest</f>
        <v>0</v>
      </c>
      <c r="AA60" s="46">
        <f>A125197254V_Latest</f>
        <v>0.86399999999999999</v>
      </c>
      <c r="AB60" s="46">
        <f>A125202870C_Latest</f>
        <v>0.86399999999999999</v>
      </c>
      <c r="AC60" s="46">
        <f>A125200062V_Latest</f>
        <v>0</v>
      </c>
      <c r="AD60" s="59">
        <v>9</v>
      </c>
    </row>
    <row r="61" spans="1:30" hidden="1">
      <c r="A61" s="47"/>
      <c r="B61" s="52" t="s">
        <v>1144</v>
      </c>
      <c r="C61" s="46">
        <f>A125197186C_Latest</f>
        <v>64.734999999999999</v>
      </c>
      <c r="D61" s="46">
        <f>A125202802A_Latest</f>
        <v>19.783000000000001</v>
      </c>
      <c r="E61" s="46">
        <f>A125199994L_Latest</f>
        <v>44.951000000000001</v>
      </c>
      <c r="F61" s="46">
        <f>A125197498R_Latest</f>
        <v>18.663</v>
      </c>
      <c r="G61" s="46">
        <f>A125203114R_Latest</f>
        <v>5.6820000000000004</v>
      </c>
      <c r="H61" s="46">
        <f>A125200306C_Latest</f>
        <v>12.981</v>
      </c>
      <c r="I61" s="46">
        <f>A125197290C_Latest</f>
        <v>19.329000000000001</v>
      </c>
      <c r="J61" s="46">
        <f>A125202906V_Latest</f>
        <v>5.6159999999999997</v>
      </c>
      <c r="K61" s="46">
        <f>A125200098W_Latest</f>
        <v>13.712999999999999</v>
      </c>
      <c r="L61" s="46">
        <f>A125197550L_Latest</f>
        <v>13.146000000000001</v>
      </c>
      <c r="M61" s="46">
        <f>A125203166T_Latest</f>
        <v>5.2590000000000003</v>
      </c>
      <c r="N61" s="46">
        <f>A125200358F_Latest</f>
        <v>7.8860000000000001</v>
      </c>
      <c r="O61" s="46">
        <f>A125197602C_Latest</f>
        <v>3.6360000000000001</v>
      </c>
      <c r="P61" s="46">
        <f>A125203218J_Latest</f>
        <v>1.2709999999999999</v>
      </c>
      <c r="Q61" s="46">
        <f>A125200410C_Latest</f>
        <v>2.3650000000000002</v>
      </c>
      <c r="R61" s="46">
        <f>A125197342V_Latest</f>
        <v>7.5860000000000003</v>
      </c>
      <c r="S61" s="46">
        <f>A125202958W_Latest</f>
        <v>1.3580000000000001</v>
      </c>
      <c r="T61" s="46">
        <f>A125200150V_Latest</f>
        <v>6.2279999999999998</v>
      </c>
      <c r="U61" s="46">
        <f>A125197394W_Latest</f>
        <v>1.2070000000000001</v>
      </c>
      <c r="V61" s="46">
        <f>A125203010W_Latest</f>
        <v>0.53800000000000003</v>
      </c>
      <c r="W61" s="46">
        <f>A125200202K_Latest</f>
        <v>0.66900000000000004</v>
      </c>
      <c r="X61" s="46">
        <f>A125197446L_Latest</f>
        <v>0.28000000000000003</v>
      </c>
      <c r="Y61" s="46">
        <f>A125203062X_Latest</f>
        <v>5.8000000000000003E-2</v>
      </c>
      <c r="Z61" s="46">
        <f>A125200254L_Latest</f>
        <v>0.222</v>
      </c>
      <c r="AA61" s="46">
        <f>A125197238V_Latest</f>
        <v>0.88700000000000001</v>
      </c>
      <c r="AB61" s="46">
        <f>A125202854C_Latest</f>
        <v>0</v>
      </c>
      <c r="AC61" s="46">
        <f>A125200046V_Latest</f>
        <v>0.88700000000000001</v>
      </c>
      <c r="AD61" s="59">
        <v>10</v>
      </c>
    </row>
    <row r="62" spans="1:30" hidden="1">
      <c r="A62" s="47"/>
      <c r="B62" s="48" t="s">
        <v>1145</v>
      </c>
      <c r="C62" s="46">
        <f>A125197206A_Latest</f>
        <v>54.177</v>
      </c>
      <c r="D62" s="46">
        <f>A125202822K_Latest</f>
        <v>14.821</v>
      </c>
      <c r="E62" s="46">
        <f>A125200014A_Latest</f>
        <v>39.356000000000002</v>
      </c>
      <c r="F62" s="46">
        <f>A125197518L_Latest</f>
        <v>18.667999999999999</v>
      </c>
      <c r="G62" s="46">
        <f>A125203134X_Latest</f>
        <v>3.4710000000000001</v>
      </c>
      <c r="H62" s="46">
        <f>A125200326L_Latest</f>
        <v>15.196</v>
      </c>
      <c r="I62" s="46">
        <f>A125197310A_Latest</f>
        <v>14.753</v>
      </c>
      <c r="J62" s="46">
        <f>A125202926C_Latest</f>
        <v>2.6680000000000001</v>
      </c>
      <c r="K62" s="46">
        <f>A125200118V_Latest</f>
        <v>12.085000000000001</v>
      </c>
      <c r="L62" s="46">
        <f>A125197570W_Latest</f>
        <v>7.5780000000000003</v>
      </c>
      <c r="M62" s="46">
        <f>A125203186A_Latest</f>
        <v>2.7240000000000002</v>
      </c>
      <c r="N62" s="46">
        <f>A125200378R_Latest</f>
        <v>4.8540000000000001</v>
      </c>
      <c r="O62" s="46">
        <f>A125197622L_Latest</f>
        <v>4.8959999999999999</v>
      </c>
      <c r="P62" s="46">
        <f>A125203238T_Latest</f>
        <v>3.0659999999999998</v>
      </c>
      <c r="Q62" s="46">
        <f>A125200430L_Latest</f>
        <v>1.829</v>
      </c>
      <c r="R62" s="46">
        <f>A125197362C_Latest</f>
        <v>4.8760000000000003</v>
      </c>
      <c r="S62" s="46">
        <f>A125202978F_Latest</f>
        <v>1.5009999999999999</v>
      </c>
      <c r="T62" s="46">
        <f>A125200170C_Latest</f>
        <v>3.375</v>
      </c>
      <c r="U62" s="46">
        <f>A125197414V_Latest</f>
        <v>1.3979999999999999</v>
      </c>
      <c r="V62" s="46">
        <f>A125203030F_Latest</f>
        <v>0.36699999999999999</v>
      </c>
      <c r="W62" s="46">
        <f>A125200222V_Latest</f>
        <v>1.0309999999999999</v>
      </c>
      <c r="X62" s="46">
        <f>A125197466W_Latest</f>
        <v>0.41699999999999998</v>
      </c>
      <c r="Y62" s="46">
        <f>A125203082J_Latest</f>
        <v>0.11799999999999999</v>
      </c>
      <c r="Z62" s="46">
        <f>A125200274W_Latest</f>
        <v>0.29899999999999999</v>
      </c>
      <c r="AA62" s="46">
        <f>A125197258C_Latest</f>
        <v>1.591</v>
      </c>
      <c r="AB62" s="46">
        <f>A125202874L_Latest</f>
        <v>0.90500000000000003</v>
      </c>
      <c r="AC62" s="46">
        <f>A125200066C_Latest</f>
        <v>0.68500000000000005</v>
      </c>
      <c r="AD62" s="59">
        <v>11</v>
      </c>
    </row>
    <row r="63" spans="1:30" hidden="1">
      <c r="A63" s="47"/>
      <c r="B63" s="54" t="s">
        <v>1146</v>
      </c>
      <c r="C63" s="46">
        <f>A125197166V_Latest</f>
        <v>17.123999999999999</v>
      </c>
      <c r="D63" s="46">
        <f>A125202782C_Latest</f>
        <v>4.0620000000000003</v>
      </c>
      <c r="E63" s="46">
        <f>A125199974C_Latest</f>
        <v>13.063000000000001</v>
      </c>
      <c r="F63" s="46">
        <f>A125197478F_Latest</f>
        <v>4.7510000000000003</v>
      </c>
      <c r="G63" s="46">
        <f>A125203094T_Latest</f>
        <v>1.0229999999999999</v>
      </c>
      <c r="H63" s="46">
        <f>A125200286F_Latest</f>
        <v>3.7280000000000002</v>
      </c>
      <c r="I63" s="46">
        <f>A125197270V_Latest</f>
        <v>6.62</v>
      </c>
      <c r="J63" s="46">
        <f>A125202886W_Latest</f>
        <v>0.59799999999999998</v>
      </c>
      <c r="K63" s="46">
        <f>A125200078L_Latest</f>
        <v>6.0229999999999997</v>
      </c>
      <c r="L63" s="46">
        <f>A125197530C_Latest</f>
        <v>1.4390000000000001</v>
      </c>
      <c r="M63" s="46">
        <f>A125203146J_Latest</f>
        <v>0.73299999999999998</v>
      </c>
      <c r="N63" s="46">
        <f>A125200338W_Latest</f>
        <v>0.70599999999999996</v>
      </c>
      <c r="O63" s="46">
        <f>A125197582F_Latest</f>
        <v>1.841</v>
      </c>
      <c r="P63" s="46">
        <f>A125203198K_Latest</f>
        <v>1.02</v>
      </c>
      <c r="Q63" s="46">
        <f>A125200390F_Latest</f>
        <v>0.82099999999999995</v>
      </c>
      <c r="R63" s="46">
        <f>A125197322K_Latest</f>
        <v>0.86499999999999999</v>
      </c>
      <c r="S63" s="46">
        <f>A125202938L_Latest</f>
        <v>0</v>
      </c>
      <c r="T63" s="46">
        <f>A125200130K_Latest</f>
        <v>0.86499999999999999</v>
      </c>
      <c r="U63" s="46">
        <f>A125197374L_Latest</f>
        <v>0.43</v>
      </c>
      <c r="V63" s="46">
        <f>A125202990W_Latest</f>
        <v>0.12</v>
      </c>
      <c r="W63" s="46">
        <f>A125200182L_Latest</f>
        <v>0.31</v>
      </c>
      <c r="X63" s="46">
        <f>A125197426C_Latest</f>
        <v>0.129</v>
      </c>
      <c r="Y63" s="46">
        <f>A125203042R_Latest</f>
        <v>4.2999999999999997E-2</v>
      </c>
      <c r="Z63" s="46">
        <f>A125200234C_Latest</f>
        <v>8.5999999999999993E-2</v>
      </c>
      <c r="AA63" s="46">
        <f>A125197218K_Latest</f>
        <v>1.05</v>
      </c>
      <c r="AB63" s="46">
        <f>A125202834V_Latest</f>
        <v>0.52500000000000002</v>
      </c>
      <c r="AC63" s="46">
        <f>A125200026K_Latest</f>
        <v>0.52500000000000002</v>
      </c>
      <c r="AD63" s="59">
        <v>12</v>
      </c>
    </row>
    <row r="64" spans="1:30" hidden="1">
      <c r="A64" s="47"/>
      <c r="B64" s="54" t="s">
        <v>1147</v>
      </c>
      <c r="C64" s="46">
        <f>A125197158V_Latest</f>
        <v>37.052</v>
      </c>
      <c r="D64" s="46">
        <f>A125202774C_Latest</f>
        <v>10.759</v>
      </c>
      <c r="E64" s="46">
        <f>A125199966C_Latest</f>
        <v>26.292999999999999</v>
      </c>
      <c r="F64" s="46">
        <f>A125197470L_Latest</f>
        <v>13.917</v>
      </c>
      <c r="G64" s="46">
        <f>A125203086T_Latest</f>
        <v>2.448</v>
      </c>
      <c r="H64" s="46">
        <f>A125200278F_Latest</f>
        <v>11.468</v>
      </c>
      <c r="I64" s="46">
        <f>A125197262V_Latest</f>
        <v>8.1329999999999991</v>
      </c>
      <c r="J64" s="46">
        <f>A125202878W_Latest</f>
        <v>2.0699999999999998</v>
      </c>
      <c r="K64" s="46">
        <f>A125200070V_Latest</f>
        <v>6.0629999999999997</v>
      </c>
      <c r="L64" s="46">
        <f>A125197522C_Latest</f>
        <v>6.1390000000000002</v>
      </c>
      <c r="M64" s="46">
        <f>A125203138J_Latest</f>
        <v>1.9910000000000001</v>
      </c>
      <c r="N64" s="46">
        <f>A125200330C_Latest</f>
        <v>4.1479999999999997</v>
      </c>
      <c r="O64" s="46">
        <f>A125197574F_Latest</f>
        <v>3.0550000000000002</v>
      </c>
      <c r="P64" s="46">
        <f>A125203190T_Latest</f>
        <v>2.0459999999999998</v>
      </c>
      <c r="Q64" s="46">
        <f>A125200382F_Latest</f>
        <v>1.0089999999999999</v>
      </c>
      <c r="R64" s="46">
        <f>A125197314K_Latest</f>
        <v>4.0119999999999996</v>
      </c>
      <c r="S64" s="46">
        <f>A125202930V_Latest</f>
        <v>1.5009999999999999</v>
      </c>
      <c r="T64" s="46">
        <f>A125200122K_Latest</f>
        <v>2.5110000000000001</v>
      </c>
      <c r="U64" s="46">
        <f>A125197366L_Latest</f>
        <v>0.96799999999999997</v>
      </c>
      <c r="V64" s="46">
        <f>A125202982W_Latest</f>
        <v>0.248</v>
      </c>
      <c r="W64" s="46">
        <f>A125200174L_Latest</f>
        <v>0.72099999999999997</v>
      </c>
      <c r="X64" s="46">
        <f>A125197418C_Latest</f>
        <v>0.28799999999999998</v>
      </c>
      <c r="Y64" s="46">
        <f>A125203034R_Latest</f>
        <v>7.4999999999999997E-2</v>
      </c>
      <c r="Z64" s="46">
        <f>A125200226C_Latest</f>
        <v>0.21299999999999999</v>
      </c>
      <c r="AA64" s="46">
        <f>A125197210T_Latest</f>
        <v>0.54</v>
      </c>
      <c r="AB64" s="46">
        <f>A125202826V_Latest</f>
        <v>0.38</v>
      </c>
      <c r="AC64" s="46">
        <f>A125200018K_Latest</f>
        <v>0.16</v>
      </c>
      <c r="AD64" s="59">
        <v>13</v>
      </c>
    </row>
    <row r="65" spans="1:30" hidden="1">
      <c r="A65" s="47"/>
      <c r="B65" s="54"/>
      <c r="C65" s="46"/>
      <c r="D65" s="46"/>
      <c r="E65" s="46"/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</row>
    <row r="66" spans="1:30" hidden="1">
      <c r="A66" s="47"/>
      <c r="B66" s="54"/>
      <c r="C66" s="46"/>
      <c r="D66" s="46"/>
      <c r="E66" s="46"/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</row>
    <row r="67" spans="1:30" hidden="1">
      <c r="A67" s="47"/>
      <c r="B67" s="48"/>
      <c r="C67" s="46"/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  <c r="T67" s="46"/>
    </row>
    <row r="68" spans="1:30" hidden="1">
      <c r="A68" s="57"/>
      <c r="B68" s="56"/>
      <c r="C68" s="59">
        <v>1</v>
      </c>
      <c r="D68" s="59">
        <v>2</v>
      </c>
      <c r="E68" s="59">
        <v>3</v>
      </c>
      <c r="F68" s="59">
        <v>4</v>
      </c>
      <c r="G68" s="59">
        <v>5</v>
      </c>
      <c r="H68" s="59">
        <v>6</v>
      </c>
      <c r="I68" s="59">
        <v>7</v>
      </c>
      <c r="J68" s="59">
        <v>8</v>
      </c>
      <c r="K68" s="59">
        <v>9</v>
      </c>
      <c r="L68" s="59">
        <v>10</v>
      </c>
      <c r="M68" s="59">
        <v>11</v>
      </c>
      <c r="N68" s="59">
        <v>12</v>
      </c>
      <c r="O68" s="59">
        <v>13</v>
      </c>
      <c r="P68" s="59">
        <v>14</v>
      </c>
      <c r="Q68" s="59">
        <v>15</v>
      </c>
      <c r="R68" s="59">
        <v>16</v>
      </c>
      <c r="S68" s="59">
        <v>17</v>
      </c>
      <c r="T68" s="59">
        <v>18</v>
      </c>
      <c r="U68" s="59">
        <v>19</v>
      </c>
      <c r="V68" s="59">
        <v>20</v>
      </c>
      <c r="W68" s="59">
        <v>21</v>
      </c>
      <c r="X68" s="59">
        <v>22</v>
      </c>
      <c r="Y68" s="59">
        <v>23</v>
      </c>
      <c r="Z68" s="59">
        <v>24</v>
      </c>
      <c r="AA68" s="59">
        <v>25</v>
      </c>
      <c r="AB68" s="59">
        <v>26</v>
      </c>
      <c r="AC68" s="59">
        <v>27</v>
      </c>
    </row>
    <row r="69" spans="1:30" ht="15" hidden="1" customHeight="1">
      <c r="A69" s="37"/>
      <c r="B69" s="37"/>
      <c r="C69" s="73" t="s">
        <v>1154</v>
      </c>
      <c r="D69" s="73"/>
      <c r="E69" s="73"/>
      <c r="F69" s="73" t="s">
        <v>1155</v>
      </c>
      <c r="G69" s="73"/>
      <c r="H69" s="73"/>
      <c r="I69" s="73" t="s">
        <v>1156</v>
      </c>
      <c r="J69" s="73"/>
      <c r="K69" s="73"/>
      <c r="L69" s="73" t="s">
        <v>1157</v>
      </c>
      <c r="M69" s="73"/>
      <c r="N69" s="73"/>
      <c r="O69" s="73" t="s">
        <v>1158</v>
      </c>
      <c r="P69" s="73"/>
      <c r="Q69" s="73"/>
      <c r="R69" s="73" t="s">
        <v>1159</v>
      </c>
      <c r="S69" s="73"/>
      <c r="T69" s="73"/>
      <c r="U69" s="73" t="s">
        <v>1160</v>
      </c>
      <c r="V69" s="73"/>
      <c r="W69" s="73"/>
      <c r="X69" s="73" t="s">
        <v>1161</v>
      </c>
      <c r="Y69" s="73"/>
      <c r="Z69" s="73"/>
      <c r="AA69" s="73" t="s">
        <v>1162</v>
      </c>
      <c r="AB69" s="73"/>
      <c r="AC69" s="73"/>
    </row>
    <row r="70" spans="1:30" hidden="1">
      <c r="A70" s="37"/>
      <c r="B70" s="37"/>
      <c r="C70" s="38" t="s">
        <v>1130</v>
      </c>
      <c r="D70" s="38" t="s">
        <v>1131</v>
      </c>
      <c r="E70" s="38" t="s">
        <v>1132</v>
      </c>
      <c r="F70" s="38" t="s">
        <v>1130</v>
      </c>
      <c r="G70" s="38" t="s">
        <v>1131</v>
      </c>
      <c r="H70" s="38" t="s">
        <v>1132</v>
      </c>
      <c r="I70" s="38" t="s">
        <v>1130</v>
      </c>
      <c r="J70" s="38" t="s">
        <v>1131</v>
      </c>
      <c r="K70" s="38" t="s">
        <v>1132</v>
      </c>
      <c r="L70" s="38" t="s">
        <v>1130</v>
      </c>
      <c r="M70" s="38" t="s">
        <v>1131</v>
      </c>
      <c r="N70" s="38" t="s">
        <v>1132</v>
      </c>
      <c r="O70" s="38" t="s">
        <v>1130</v>
      </c>
      <c r="P70" s="38" t="s">
        <v>1131</v>
      </c>
      <c r="Q70" s="38" t="s">
        <v>1132</v>
      </c>
      <c r="R70" s="38" t="s">
        <v>1130</v>
      </c>
      <c r="S70" s="38" t="s">
        <v>1131</v>
      </c>
      <c r="T70" s="38" t="s">
        <v>1132</v>
      </c>
      <c r="U70" s="38" t="s">
        <v>1130</v>
      </c>
      <c r="V70" s="38" t="s">
        <v>1131</v>
      </c>
      <c r="W70" s="38" t="s">
        <v>1132</v>
      </c>
      <c r="X70" s="38" t="s">
        <v>1130</v>
      </c>
      <c r="Y70" s="38" t="s">
        <v>1131</v>
      </c>
      <c r="Z70" s="38" t="s">
        <v>1132</v>
      </c>
      <c r="AA70" s="38" t="s">
        <v>1130</v>
      </c>
      <c r="AB70" s="38" t="s">
        <v>1131</v>
      </c>
      <c r="AC70" s="38" t="s">
        <v>1132</v>
      </c>
    </row>
    <row r="71" spans="1:30" hidden="1">
      <c r="A71" s="37"/>
      <c r="B71" s="37"/>
      <c r="C71" s="41" t="s">
        <v>1133</v>
      </c>
      <c r="D71" s="41" t="s">
        <v>1133</v>
      </c>
      <c r="E71" s="41" t="s">
        <v>1133</v>
      </c>
      <c r="F71" s="41" t="s">
        <v>1133</v>
      </c>
      <c r="G71" s="41" t="s">
        <v>1133</v>
      </c>
      <c r="H71" s="41" t="s">
        <v>1133</v>
      </c>
      <c r="I71" s="41" t="s">
        <v>1133</v>
      </c>
      <c r="J71" s="41" t="s">
        <v>1133</v>
      </c>
      <c r="K71" s="41" t="s">
        <v>1133</v>
      </c>
      <c r="L71" s="41" t="s">
        <v>1133</v>
      </c>
      <c r="M71" s="41" t="s">
        <v>1133</v>
      </c>
      <c r="N71" s="41" t="s">
        <v>1133</v>
      </c>
      <c r="O71" s="41" t="s">
        <v>1133</v>
      </c>
      <c r="P71" s="41" t="s">
        <v>1133</v>
      </c>
      <c r="Q71" s="41" t="s">
        <v>1133</v>
      </c>
      <c r="R71" s="41" t="s">
        <v>1133</v>
      </c>
      <c r="S71" s="41" t="s">
        <v>1133</v>
      </c>
      <c r="T71" s="41" t="s">
        <v>1133</v>
      </c>
      <c r="U71" s="41" t="s">
        <v>1133</v>
      </c>
      <c r="V71" s="41" t="s">
        <v>1133</v>
      </c>
      <c r="W71" s="41" t="s">
        <v>1133</v>
      </c>
      <c r="X71" s="41" t="s">
        <v>1133</v>
      </c>
      <c r="Y71" s="41" t="s">
        <v>1133</v>
      </c>
      <c r="Z71" s="41" t="s">
        <v>1133</v>
      </c>
      <c r="AA71" s="41" t="s">
        <v>1133</v>
      </c>
      <c r="AB71" s="41" t="s">
        <v>1133</v>
      </c>
      <c r="AC71" s="41" t="s">
        <v>1133</v>
      </c>
    </row>
    <row r="72" spans="1:30" hidden="1">
      <c r="A72" s="42" t="s">
        <v>1134</v>
      </c>
      <c r="B72" s="37"/>
    </row>
    <row r="73" spans="1:30" hidden="1">
      <c r="A73" s="44"/>
      <c r="B73" s="45" t="s">
        <v>1135</v>
      </c>
      <c r="C73" s="19" t="s">
        <v>262</v>
      </c>
      <c r="D73" s="19" t="s">
        <v>263</v>
      </c>
      <c r="E73" s="19" t="s">
        <v>264</v>
      </c>
      <c r="F73" s="19" t="s">
        <v>496</v>
      </c>
      <c r="G73" s="19" t="s">
        <v>497</v>
      </c>
      <c r="H73" s="19" t="s">
        <v>498</v>
      </c>
      <c r="I73" s="19" t="s">
        <v>785</v>
      </c>
      <c r="J73" s="19" t="s">
        <v>786</v>
      </c>
      <c r="K73" s="19" t="s">
        <v>787</v>
      </c>
      <c r="L73" s="19" t="s">
        <v>824</v>
      </c>
      <c r="M73" s="19" t="s">
        <v>825</v>
      </c>
      <c r="N73" s="19" t="s">
        <v>826</v>
      </c>
      <c r="O73" s="19" t="s">
        <v>863</v>
      </c>
      <c r="P73" s="19" t="s">
        <v>864</v>
      </c>
      <c r="Q73" s="19" t="s">
        <v>865</v>
      </c>
      <c r="R73" s="19" t="s">
        <v>902</v>
      </c>
      <c r="S73" s="19" t="s">
        <v>903</v>
      </c>
      <c r="T73" s="19" t="s">
        <v>904</v>
      </c>
      <c r="U73" s="19" t="s">
        <v>941</v>
      </c>
      <c r="V73" s="19" t="s">
        <v>942</v>
      </c>
      <c r="W73" s="19" t="s">
        <v>943</v>
      </c>
      <c r="X73" s="19" t="s">
        <v>980</v>
      </c>
      <c r="Y73" s="19" t="s">
        <v>981</v>
      </c>
      <c r="Z73" s="19" t="s">
        <v>982</v>
      </c>
      <c r="AA73" s="19" t="s">
        <v>1065</v>
      </c>
      <c r="AB73" s="19" t="s">
        <v>1066</v>
      </c>
      <c r="AC73" s="19" t="s">
        <v>1067</v>
      </c>
      <c r="AD73" s="59">
        <v>1</v>
      </c>
    </row>
    <row r="74" spans="1:30" hidden="1">
      <c r="A74" s="47"/>
      <c r="B74" s="48" t="s">
        <v>1136</v>
      </c>
      <c r="C74" s="19" t="s">
        <v>265</v>
      </c>
      <c r="D74" s="19" t="s">
        <v>266</v>
      </c>
      <c r="E74" s="19" t="s">
        <v>267</v>
      </c>
      <c r="F74" s="19" t="s">
        <v>499</v>
      </c>
      <c r="G74" s="19" t="s">
        <v>500</v>
      </c>
      <c r="H74" s="19" t="s">
        <v>501</v>
      </c>
      <c r="I74" s="19" t="s">
        <v>788</v>
      </c>
      <c r="J74" s="19" t="s">
        <v>789</v>
      </c>
      <c r="K74" s="19" t="s">
        <v>790</v>
      </c>
      <c r="L74" s="19" t="s">
        <v>827</v>
      </c>
      <c r="M74" s="19" t="s">
        <v>828</v>
      </c>
      <c r="N74" s="19" t="s">
        <v>829</v>
      </c>
      <c r="O74" s="19" t="s">
        <v>866</v>
      </c>
      <c r="P74" s="19" t="s">
        <v>867</v>
      </c>
      <c r="Q74" s="19" t="s">
        <v>868</v>
      </c>
      <c r="R74" s="19" t="s">
        <v>905</v>
      </c>
      <c r="S74" s="19" t="s">
        <v>906</v>
      </c>
      <c r="T74" s="19" t="s">
        <v>907</v>
      </c>
      <c r="U74" s="19" t="s">
        <v>944</v>
      </c>
      <c r="V74" s="19" t="s">
        <v>945</v>
      </c>
      <c r="W74" s="19" t="s">
        <v>946</v>
      </c>
      <c r="X74" s="19" t="s">
        <v>983</v>
      </c>
      <c r="Y74" s="19" t="s">
        <v>984</v>
      </c>
      <c r="Z74" s="19" t="s">
        <v>985</v>
      </c>
      <c r="AA74" s="19" t="s">
        <v>1068</v>
      </c>
      <c r="AB74" s="19" t="s">
        <v>1069</v>
      </c>
      <c r="AC74" s="19" t="s">
        <v>1070</v>
      </c>
      <c r="AD74" s="59">
        <v>2</v>
      </c>
    </row>
    <row r="75" spans="1:30" hidden="1">
      <c r="A75" s="47"/>
      <c r="B75" s="49" t="s">
        <v>1137</v>
      </c>
      <c r="C75" s="19" t="s">
        <v>268</v>
      </c>
      <c r="D75" s="19" t="s">
        <v>269</v>
      </c>
      <c r="E75" s="19" t="s">
        <v>270</v>
      </c>
      <c r="F75" s="19" t="s">
        <v>502</v>
      </c>
      <c r="G75" s="19" t="s">
        <v>503</v>
      </c>
      <c r="H75" s="19" t="s">
        <v>504</v>
      </c>
      <c r="I75" s="19" t="s">
        <v>791</v>
      </c>
      <c r="J75" s="19" t="s">
        <v>792</v>
      </c>
      <c r="K75" s="19" t="s">
        <v>793</v>
      </c>
      <c r="L75" s="19" t="s">
        <v>830</v>
      </c>
      <c r="M75" s="19" t="s">
        <v>831</v>
      </c>
      <c r="N75" s="19" t="s">
        <v>832</v>
      </c>
      <c r="O75" s="19" t="s">
        <v>869</v>
      </c>
      <c r="P75" s="19" t="s">
        <v>870</v>
      </c>
      <c r="Q75" s="19" t="s">
        <v>871</v>
      </c>
      <c r="R75" s="19" t="s">
        <v>908</v>
      </c>
      <c r="S75" s="19" t="s">
        <v>909</v>
      </c>
      <c r="T75" s="19" t="s">
        <v>910</v>
      </c>
      <c r="U75" s="19" t="s">
        <v>947</v>
      </c>
      <c r="V75" s="19" t="s">
        <v>948</v>
      </c>
      <c r="W75" s="19" t="s">
        <v>949</v>
      </c>
      <c r="X75" s="19" t="s">
        <v>986</v>
      </c>
      <c r="Y75" s="19" t="s">
        <v>987</v>
      </c>
      <c r="Z75" s="19" t="s">
        <v>988</v>
      </c>
      <c r="AA75" s="19" t="s">
        <v>1071</v>
      </c>
      <c r="AB75" s="19" t="s">
        <v>1072</v>
      </c>
      <c r="AC75" s="19" t="s">
        <v>1073</v>
      </c>
      <c r="AD75" s="59">
        <v>3</v>
      </c>
    </row>
    <row r="76" spans="1:30" hidden="1">
      <c r="A76" s="47"/>
      <c r="B76" s="49" t="s">
        <v>1138</v>
      </c>
      <c r="C76" s="19" t="s">
        <v>271</v>
      </c>
      <c r="D76" s="19" t="s">
        <v>272</v>
      </c>
      <c r="E76" s="19" t="s">
        <v>273</v>
      </c>
      <c r="F76" s="19" t="s">
        <v>505</v>
      </c>
      <c r="G76" s="19" t="s">
        <v>506</v>
      </c>
      <c r="H76" s="19" t="s">
        <v>507</v>
      </c>
      <c r="I76" s="19" t="s">
        <v>794</v>
      </c>
      <c r="J76" s="19" t="s">
        <v>795</v>
      </c>
      <c r="K76" s="19" t="s">
        <v>796</v>
      </c>
      <c r="L76" s="19" t="s">
        <v>833</v>
      </c>
      <c r="M76" s="19" t="s">
        <v>834</v>
      </c>
      <c r="N76" s="19" t="s">
        <v>835</v>
      </c>
      <c r="O76" s="19" t="s">
        <v>872</v>
      </c>
      <c r="P76" s="19" t="s">
        <v>873</v>
      </c>
      <c r="Q76" s="19" t="s">
        <v>874</v>
      </c>
      <c r="R76" s="19" t="s">
        <v>911</v>
      </c>
      <c r="S76" s="19" t="s">
        <v>912</v>
      </c>
      <c r="T76" s="19" t="s">
        <v>913</v>
      </c>
      <c r="U76" s="19" t="s">
        <v>950</v>
      </c>
      <c r="V76" s="19" t="s">
        <v>951</v>
      </c>
      <c r="W76" s="19" t="s">
        <v>952</v>
      </c>
      <c r="X76" s="19" t="s">
        <v>989</v>
      </c>
      <c r="Y76" s="19" t="s">
        <v>990</v>
      </c>
      <c r="Z76" s="19" t="s">
        <v>991</v>
      </c>
      <c r="AA76" s="19" t="s">
        <v>1074</v>
      </c>
      <c r="AB76" s="19" t="s">
        <v>1075</v>
      </c>
      <c r="AC76" s="19" t="s">
        <v>1076</v>
      </c>
      <c r="AD76" s="59">
        <v>4</v>
      </c>
    </row>
    <row r="77" spans="1:30" hidden="1">
      <c r="A77" s="47"/>
      <c r="B77" s="50" t="s">
        <v>1139</v>
      </c>
      <c r="C77" s="19" t="s">
        <v>274</v>
      </c>
      <c r="D77" s="19" t="s">
        <v>275</v>
      </c>
      <c r="E77" s="19" t="s">
        <v>276</v>
      </c>
      <c r="F77" s="19" t="s">
        <v>508</v>
      </c>
      <c r="G77" s="19" t="s">
        <v>509</v>
      </c>
      <c r="H77" s="19" t="s">
        <v>510</v>
      </c>
      <c r="I77" s="19" t="s">
        <v>797</v>
      </c>
      <c r="J77" s="19" t="s">
        <v>798</v>
      </c>
      <c r="K77" s="19" t="s">
        <v>799</v>
      </c>
      <c r="L77" s="19" t="s">
        <v>836</v>
      </c>
      <c r="M77" s="19" t="s">
        <v>837</v>
      </c>
      <c r="N77" s="19" t="s">
        <v>838</v>
      </c>
      <c r="O77" s="19" t="s">
        <v>875</v>
      </c>
      <c r="P77" s="19" t="s">
        <v>876</v>
      </c>
      <c r="Q77" s="19" t="s">
        <v>877</v>
      </c>
      <c r="R77" s="19" t="s">
        <v>914</v>
      </c>
      <c r="S77" s="19" t="s">
        <v>915</v>
      </c>
      <c r="T77" s="19" t="s">
        <v>916</v>
      </c>
      <c r="U77" s="19" t="s">
        <v>953</v>
      </c>
      <c r="V77" s="19" t="s">
        <v>954</v>
      </c>
      <c r="W77" s="19" t="s">
        <v>955</v>
      </c>
      <c r="X77" s="19" t="s">
        <v>992</v>
      </c>
      <c r="Y77" s="19" t="s">
        <v>993</v>
      </c>
      <c r="Z77" s="19" t="s">
        <v>994</v>
      </c>
      <c r="AA77" s="19" t="s">
        <v>1077</v>
      </c>
      <c r="AB77" s="19" t="s">
        <v>1078</v>
      </c>
      <c r="AC77" s="19" t="s">
        <v>1079</v>
      </c>
      <c r="AD77" s="59">
        <v>5</v>
      </c>
    </row>
    <row r="78" spans="1:30" hidden="1">
      <c r="A78" s="47"/>
      <c r="B78" s="51" t="s">
        <v>1140</v>
      </c>
      <c r="C78" s="19" t="s">
        <v>277</v>
      </c>
      <c r="D78" s="19" t="s">
        <v>278</v>
      </c>
      <c r="E78" s="19" t="s">
        <v>279</v>
      </c>
      <c r="F78" s="19" t="s">
        <v>511</v>
      </c>
      <c r="G78" s="19" t="s">
        <v>762</v>
      </c>
      <c r="H78" s="19" t="s">
        <v>763</v>
      </c>
      <c r="I78" s="19" t="s">
        <v>800</v>
      </c>
      <c r="J78" s="19" t="s">
        <v>801</v>
      </c>
      <c r="K78" s="19" t="s">
        <v>802</v>
      </c>
      <c r="L78" s="19" t="s">
        <v>839</v>
      </c>
      <c r="M78" s="19" t="s">
        <v>840</v>
      </c>
      <c r="N78" s="19" t="s">
        <v>841</v>
      </c>
      <c r="O78" s="19" t="s">
        <v>878</v>
      </c>
      <c r="P78" s="19" t="s">
        <v>879</v>
      </c>
      <c r="Q78" s="19" t="s">
        <v>880</v>
      </c>
      <c r="R78" s="19" t="s">
        <v>917</v>
      </c>
      <c r="S78" s="19" t="s">
        <v>918</v>
      </c>
      <c r="T78" s="19" t="s">
        <v>919</v>
      </c>
      <c r="U78" s="19" t="s">
        <v>956</v>
      </c>
      <c r="V78" s="19" t="s">
        <v>957</v>
      </c>
      <c r="W78" s="19" t="s">
        <v>958</v>
      </c>
      <c r="X78" s="19" t="s">
        <v>995</v>
      </c>
      <c r="Y78" s="19" t="s">
        <v>996</v>
      </c>
      <c r="Z78" s="19" t="s">
        <v>997</v>
      </c>
      <c r="AA78" s="19" t="s">
        <v>1080</v>
      </c>
      <c r="AB78" s="19" t="s">
        <v>1081</v>
      </c>
      <c r="AC78" s="19" t="s">
        <v>1082</v>
      </c>
      <c r="AD78" s="59">
        <v>6</v>
      </c>
    </row>
    <row r="79" spans="1:30" hidden="1">
      <c r="A79" s="47"/>
      <c r="B79" s="52" t="s">
        <v>1141</v>
      </c>
      <c r="C79" s="19" t="s">
        <v>280</v>
      </c>
      <c r="D79" s="19" t="s">
        <v>281</v>
      </c>
      <c r="E79" s="19" t="s">
        <v>282</v>
      </c>
      <c r="F79" s="19" t="s">
        <v>764</v>
      </c>
      <c r="G79" s="19" t="s">
        <v>765</v>
      </c>
      <c r="H79" s="19" t="s">
        <v>766</v>
      </c>
      <c r="I79" s="19" t="s">
        <v>803</v>
      </c>
      <c r="J79" s="19" t="s">
        <v>804</v>
      </c>
      <c r="K79" s="19" t="s">
        <v>805</v>
      </c>
      <c r="L79" s="19" t="s">
        <v>842</v>
      </c>
      <c r="M79" s="19" t="s">
        <v>843</v>
      </c>
      <c r="N79" s="19" t="s">
        <v>844</v>
      </c>
      <c r="O79" s="19" t="s">
        <v>881</v>
      </c>
      <c r="P79" s="19" t="s">
        <v>882</v>
      </c>
      <c r="Q79" s="19" t="s">
        <v>883</v>
      </c>
      <c r="R79" s="19" t="s">
        <v>920</v>
      </c>
      <c r="S79" s="19" t="s">
        <v>921</v>
      </c>
      <c r="T79" s="19" t="s">
        <v>922</v>
      </c>
      <c r="U79" s="19" t="s">
        <v>959</v>
      </c>
      <c r="V79" s="19" t="s">
        <v>960</v>
      </c>
      <c r="W79" s="19" t="s">
        <v>961</v>
      </c>
      <c r="X79" s="19" t="s">
        <v>998</v>
      </c>
      <c r="Y79" s="19" t="s">
        <v>999</v>
      </c>
      <c r="Z79" s="19" t="s">
        <v>1000</v>
      </c>
      <c r="AA79" s="19" t="s">
        <v>1083</v>
      </c>
      <c r="AB79" s="19" t="s">
        <v>1084</v>
      </c>
      <c r="AC79" s="19" t="s">
        <v>1085</v>
      </c>
      <c r="AD79" s="59">
        <v>7</v>
      </c>
    </row>
    <row r="80" spans="1:30" hidden="1">
      <c r="A80" s="47"/>
      <c r="B80" s="53" t="s">
        <v>1142</v>
      </c>
      <c r="C80" s="19" t="s">
        <v>283</v>
      </c>
      <c r="D80" s="19" t="s">
        <v>284</v>
      </c>
      <c r="E80" s="19" t="s">
        <v>285</v>
      </c>
      <c r="F80" s="19" t="s">
        <v>767</v>
      </c>
      <c r="G80" s="19" t="s">
        <v>768</v>
      </c>
      <c r="H80" s="19" t="s">
        <v>769</v>
      </c>
      <c r="I80" s="19" t="s">
        <v>806</v>
      </c>
      <c r="J80" s="19" t="s">
        <v>807</v>
      </c>
      <c r="K80" s="19" t="s">
        <v>808</v>
      </c>
      <c r="L80" s="19" t="s">
        <v>845</v>
      </c>
      <c r="M80" s="19" t="s">
        <v>846</v>
      </c>
      <c r="N80" s="19" t="s">
        <v>847</v>
      </c>
      <c r="O80" s="19" t="s">
        <v>884</v>
      </c>
      <c r="P80" s="19" t="s">
        <v>885</v>
      </c>
      <c r="Q80" s="19" t="s">
        <v>886</v>
      </c>
      <c r="R80" s="19" t="s">
        <v>923</v>
      </c>
      <c r="S80" s="19" t="s">
        <v>924</v>
      </c>
      <c r="T80" s="19" t="s">
        <v>925</v>
      </c>
      <c r="U80" s="19" t="s">
        <v>962</v>
      </c>
      <c r="V80" s="19" t="s">
        <v>963</v>
      </c>
      <c r="W80" s="19" t="s">
        <v>964</v>
      </c>
      <c r="X80" s="19" t="s">
        <v>1001</v>
      </c>
      <c r="Y80" s="19" t="s">
        <v>1002</v>
      </c>
      <c r="Z80" s="19" t="s">
        <v>1003</v>
      </c>
      <c r="AA80" s="19" t="s">
        <v>1086</v>
      </c>
      <c r="AB80" s="19" t="s">
        <v>1087</v>
      </c>
      <c r="AC80" s="19" t="s">
        <v>1088</v>
      </c>
      <c r="AD80" s="59">
        <v>8</v>
      </c>
    </row>
    <row r="81" spans="1:30" hidden="1">
      <c r="A81" s="47"/>
      <c r="B81" s="52" t="s">
        <v>1143</v>
      </c>
      <c r="C81" s="19" t="s">
        <v>286</v>
      </c>
      <c r="D81" s="19" t="s">
        <v>287</v>
      </c>
      <c r="E81" s="19" t="s">
        <v>288</v>
      </c>
      <c r="F81" s="19" t="s">
        <v>770</v>
      </c>
      <c r="G81" s="19" t="s">
        <v>771</v>
      </c>
      <c r="H81" s="19" t="s">
        <v>772</v>
      </c>
      <c r="I81" s="19" t="s">
        <v>809</v>
      </c>
      <c r="J81" s="19" t="s">
        <v>810</v>
      </c>
      <c r="K81" s="19" t="s">
        <v>811</v>
      </c>
      <c r="L81" s="19" t="s">
        <v>848</v>
      </c>
      <c r="M81" s="19" t="s">
        <v>849</v>
      </c>
      <c r="N81" s="19" t="s">
        <v>850</v>
      </c>
      <c r="O81" s="19" t="s">
        <v>887</v>
      </c>
      <c r="P81" s="19" t="s">
        <v>888</v>
      </c>
      <c r="Q81" s="19" t="s">
        <v>889</v>
      </c>
      <c r="R81" s="19" t="s">
        <v>926</v>
      </c>
      <c r="S81" s="19" t="s">
        <v>927</v>
      </c>
      <c r="T81" s="19" t="s">
        <v>928</v>
      </c>
      <c r="U81" s="19" t="s">
        <v>965</v>
      </c>
      <c r="V81" s="19" t="s">
        <v>966</v>
      </c>
      <c r="W81" s="19" t="s">
        <v>967</v>
      </c>
      <c r="X81" s="19" t="s">
        <v>1004</v>
      </c>
      <c r="Y81" s="19" t="s">
        <v>1005</v>
      </c>
      <c r="Z81" s="19" t="s">
        <v>1006</v>
      </c>
      <c r="AA81" s="19" t="s">
        <v>1089</v>
      </c>
      <c r="AB81" s="19" t="s">
        <v>1090</v>
      </c>
      <c r="AC81" s="19" t="s">
        <v>1091</v>
      </c>
      <c r="AD81" s="59">
        <v>9</v>
      </c>
    </row>
    <row r="82" spans="1:30" hidden="1">
      <c r="A82" s="47"/>
      <c r="B82" s="52" t="s">
        <v>1144</v>
      </c>
      <c r="C82" s="19" t="s">
        <v>289</v>
      </c>
      <c r="D82" s="19" t="s">
        <v>290</v>
      </c>
      <c r="E82" s="19" t="s">
        <v>291</v>
      </c>
      <c r="F82" s="19" t="s">
        <v>773</v>
      </c>
      <c r="G82" s="19" t="s">
        <v>774</v>
      </c>
      <c r="H82" s="19" t="s">
        <v>775</v>
      </c>
      <c r="I82" s="19" t="s">
        <v>812</v>
      </c>
      <c r="J82" s="19" t="s">
        <v>813</v>
      </c>
      <c r="K82" s="19" t="s">
        <v>814</v>
      </c>
      <c r="L82" s="19" t="s">
        <v>851</v>
      </c>
      <c r="M82" s="19" t="s">
        <v>852</v>
      </c>
      <c r="N82" s="19" t="s">
        <v>853</v>
      </c>
      <c r="O82" s="19" t="s">
        <v>890</v>
      </c>
      <c r="P82" s="19" t="s">
        <v>891</v>
      </c>
      <c r="Q82" s="19" t="s">
        <v>892</v>
      </c>
      <c r="R82" s="19" t="s">
        <v>929</v>
      </c>
      <c r="S82" s="19" t="s">
        <v>930</v>
      </c>
      <c r="T82" s="19" t="s">
        <v>931</v>
      </c>
      <c r="U82" s="19" t="s">
        <v>968</v>
      </c>
      <c r="V82" s="19" t="s">
        <v>969</v>
      </c>
      <c r="W82" s="19" t="s">
        <v>970</v>
      </c>
      <c r="X82" s="19" t="s">
        <v>1007</v>
      </c>
      <c r="Y82" s="19" t="s">
        <v>1008</v>
      </c>
      <c r="Z82" s="19" t="s">
        <v>1009</v>
      </c>
      <c r="AA82" s="19" t="s">
        <v>1092</v>
      </c>
      <c r="AB82" s="19" t="s">
        <v>1093</v>
      </c>
      <c r="AC82" s="19" t="s">
        <v>1094</v>
      </c>
      <c r="AD82" s="59">
        <v>10</v>
      </c>
    </row>
    <row r="83" spans="1:30" hidden="1">
      <c r="A83" s="47"/>
      <c r="B83" s="48" t="s">
        <v>1145</v>
      </c>
      <c r="C83" s="19" t="s">
        <v>292</v>
      </c>
      <c r="D83" s="19" t="s">
        <v>293</v>
      </c>
      <c r="E83" s="19" t="s">
        <v>294</v>
      </c>
      <c r="F83" s="19" t="s">
        <v>776</v>
      </c>
      <c r="G83" s="19" t="s">
        <v>777</v>
      </c>
      <c r="H83" s="19" t="s">
        <v>778</v>
      </c>
      <c r="I83" s="19" t="s">
        <v>815</v>
      </c>
      <c r="J83" s="19" t="s">
        <v>816</v>
      </c>
      <c r="K83" s="19" t="s">
        <v>817</v>
      </c>
      <c r="L83" s="19" t="s">
        <v>854</v>
      </c>
      <c r="M83" s="19" t="s">
        <v>855</v>
      </c>
      <c r="N83" s="19" t="s">
        <v>856</v>
      </c>
      <c r="O83" s="19" t="s">
        <v>893</v>
      </c>
      <c r="P83" s="19" t="s">
        <v>894</v>
      </c>
      <c r="Q83" s="19" t="s">
        <v>895</v>
      </c>
      <c r="R83" s="19" t="s">
        <v>932</v>
      </c>
      <c r="S83" s="19" t="s">
        <v>933</v>
      </c>
      <c r="T83" s="19" t="s">
        <v>934</v>
      </c>
      <c r="U83" s="19" t="s">
        <v>971</v>
      </c>
      <c r="V83" s="19" t="s">
        <v>972</v>
      </c>
      <c r="W83" s="19" t="s">
        <v>973</v>
      </c>
      <c r="X83" s="19" t="s">
        <v>1010</v>
      </c>
      <c r="Y83" s="19" t="s">
        <v>1011</v>
      </c>
      <c r="Z83" s="19" t="s">
        <v>1058</v>
      </c>
      <c r="AA83" s="19" t="s">
        <v>1095</v>
      </c>
      <c r="AB83" s="19" t="s">
        <v>1096</v>
      </c>
      <c r="AC83" s="19" t="s">
        <v>1097</v>
      </c>
      <c r="AD83" s="59">
        <v>11</v>
      </c>
    </row>
    <row r="84" spans="1:30" hidden="1">
      <c r="A84" s="47"/>
      <c r="B84" s="54" t="s">
        <v>1146</v>
      </c>
      <c r="C84" s="19" t="s">
        <v>295</v>
      </c>
      <c r="D84" s="19" t="s">
        <v>296</v>
      </c>
      <c r="E84" s="19" t="s">
        <v>297</v>
      </c>
      <c r="F84" s="19" t="s">
        <v>779</v>
      </c>
      <c r="G84" s="19" t="s">
        <v>780</v>
      </c>
      <c r="H84" s="19" t="s">
        <v>781</v>
      </c>
      <c r="I84" s="19" t="s">
        <v>818</v>
      </c>
      <c r="J84" s="19" t="s">
        <v>819</v>
      </c>
      <c r="K84" s="19" t="s">
        <v>820</v>
      </c>
      <c r="L84" s="19" t="s">
        <v>857</v>
      </c>
      <c r="M84" s="19" t="s">
        <v>858</v>
      </c>
      <c r="N84" s="19" t="s">
        <v>859</v>
      </c>
      <c r="O84" s="19" t="s">
        <v>896</v>
      </c>
      <c r="P84" s="19" t="s">
        <v>897</v>
      </c>
      <c r="Q84" s="19" t="s">
        <v>898</v>
      </c>
      <c r="R84" s="19" t="s">
        <v>935</v>
      </c>
      <c r="S84" s="19" t="s">
        <v>936</v>
      </c>
      <c r="T84" s="19" t="s">
        <v>937</v>
      </c>
      <c r="U84" s="19" t="s">
        <v>974</v>
      </c>
      <c r="V84" s="19" t="s">
        <v>975</v>
      </c>
      <c r="W84" s="19" t="s">
        <v>976</v>
      </c>
      <c r="X84" s="19" t="s">
        <v>1059</v>
      </c>
      <c r="Y84" s="19" t="s">
        <v>1060</v>
      </c>
      <c r="Z84" s="19" t="s">
        <v>1061</v>
      </c>
      <c r="AA84" s="19" t="s">
        <v>1098</v>
      </c>
      <c r="AB84" s="19" t="s">
        <v>1099</v>
      </c>
      <c r="AC84" s="19" t="s">
        <v>1100</v>
      </c>
      <c r="AD84" s="59">
        <v>12</v>
      </c>
    </row>
    <row r="85" spans="1:30" hidden="1">
      <c r="A85" s="47"/>
      <c r="B85" s="54" t="s">
        <v>1147</v>
      </c>
      <c r="C85" s="19" t="s">
        <v>298</v>
      </c>
      <c r="D85" s="19" t="s">
        <v>299</v>
      </c>
      <c r="E85" s="19" t="s">
        <v>300</v>
      </c>
      <c r="F85" s="19" t="s">
        <v>782</v>
      </c>
      <c r="G85" s="19" t="s">
        <v>783</v>
      </c>
      <c r="H85" s="19" t="s">
        <v>784</v>
      </c>
      <c r="I85" s="19" t="s">
        <v>821</v>
      </c>
      <c r="J85" s="19" t="s">
        <v>822</v>
      </c>
      <c r="K85" s="19" t="s">
        <v>823</v>
      </c>
      <c r="L85" s="19" t="s">
        <v>860</v>
      </c>
      <c r="M85" s="19" t="s">
        <v>861</v>
      </c>
      <c r="N85" s="19" t="s">
        <v>862</v>
      </c>
      <c r="O85" s="19" t="s">
        <v>899</v>
      </c>
      <c r="P85" s="19" t="s">
        <v>900</v>
      </c>
      <c r="Q85" s="19" t="s">
        <v>901</v>
      </c>
      <c r="R85" s="19" t="s">
        <v>938</v>
      </c>
      <c r="S85" s="19" t="s">
        <v>939</v>
      </c>
      <c r="T85" s="19" t="s">
        <v>940</v>
      </c>
      <c r="U85" s="19" t="s">
        <v>977</v>
      </c>
      <c r="V85" s="19" t="s">
        <v>978</v>
      </c>
      <c r="W85" s="19" t="s">
        <v>979</v>
      </c>
      <c r="X85" s="19" t="s">
        <v>1062</v>
      </c>
      <c r="Y85" s="19" t="s">
        <v>1063</v>
      </c>
      <c r="Z85" s="19" t="s">
        <v>1064</v>
      </c>
      <c r="AA85" s="19" t="s">
        <v>1101</v>
      </c>
      <c r="AB85" s="19" t="s">
        <v>1102</v>
      </c>
      <c r="AC85" s="19" t="s">
        <v>1103</v>
      </c>
      <c r="AD85" s="59">
        <v>13</v>
      </c>
    </row>
    <row r="86" spans="1:30" hidden="1">
      <c r="A86" s="47"/>
      <c r="B86" s="48"/>
      <c r="C86" s="46"/>
      <c r="D86" s="46"/>
      <c r="E86" s="46"/>
      <c r="F86" s="46"/>
      <c r="G86" s="46"/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  <c r="T86" s="46"/>
    </row>
    <row r="87" spans="1:30">
      <c r="A87" s="47"/>
      <c r="B87" s="48"/>
      <c r="C87" s="46"/>
      <c r="D87" s="46"/>
      <c r="E87" s="46"/>
      <c r="F87" s="46"/>
      <c r="G87" s="46"/>
      <c r="H87" s="46"/>
      <c r="I87" s="46"/>
      <c r="J87" s="46"/>
      <c r="K87" s="46"/>
      <c r="L87" s="46"/>
      <c r="M87" s="46"/>
      <c r="N87" s="46"/>
      <c r="O87" s="46"/>
      <c r="P87" s="46"/>
      <c r="Q87" s="46"/>
      <c r="R87" s="46"/>
      <c r="S87" s="46"/>
      <c r="T87" s="46"/>
    </row>
    <row r="88" spans="1:30">
      <c r="A88" s="47"/>
      <c r="B88" s="48"/>
      <c r="C88" s="46"/>
      <c r="D88" s="46"/>
      <c r="E88" s="46"/>
      <c r="F88" s="46"/>
      <c r="G88" s="46"/>
      <c r="H88" s="46"/>
      <c r="I88" s="46"/>
      <c r="J88" s="46"/>
      <c r="K88" s="46"/>
      <c r="L88" s="46"/>
      <c r="M88" s="46"/>
      <c r="N88" s="46"/>
      <c r="O88" s="46"/>
      <c r="P88" s="46"/>
      <c r="Q88" s="46"/>
      <c r="R88" s="46"/>
      <c r="S88" s="46"/>
      <c r="T88" s="46"/>
    </row>
    <row r="89" spans="1:30">
      <c r="B89" s="57"/>
      <c r="C89" s="46"/>
      <c r="D89" s="46"/>
      <c r="E89" s="46"/>
      <c r="F89" s="46"/>
      <c r="G89" s="46"/>
      <c r="H89" s="46"/>
      <c r="I89" s="46"/>
      <c r="J89" s="46"/>
      <c r="K89" s="46"/>
      <c r="L89" s="46"/>
      <c r="M89" s="46"/>
      <c r="N89" s="46"/>
      <c r="O89" s="46"/>
      <c r="P89" s="46"/>
      <c r="Q89" s="46"/>
      <c r="R89" s="46"/>
      <c r="S89" s="46"/>
      <c r="T89" s="46"/>
    </row>
    <row r="90" spans="1:30" ht="15" customHeight="1">
      <c r="B90" s="57"/>
      <c r="C90" s="46"/>
      <c r="D90" s="46"/>
      <c r="E90" s="46"/>
      <c r="F90" s="46"/>
      <c r="G90" s="46"/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  <c r="T90" s="46"/>
    </row>
    <row r="91" spans="1:30" ht="15" customHeight="1">
      <c r="C91" s="46"/>
      <c r="D91" s="46"/>
      <c r="E91" s="46"/>
      <c r="F91" s="46"/>
      <c r="G91" s="46"/>
      <c r="H91" s="46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6"/>
      <c r="T91" s="46"/>
    </row>
  </sheetData>
  <mergeCells count="25">
    <mergeCell ref="X69:Z69"/>
    <mergeCell ref="AA69:AC69"/>
    <mergeCell ref="U48:W48"/>
    <mergeCell ref="X48:Z48"/>
    <mergeCell ref="AA48:AC48"/>
    <mergeCell ref="R69:T69"/>
    <mergeCell ref="U69:W69"/>
    <mergeCell ref="C48:E48"/>
    <mergeCell ref="F48:H48"/>
    <mergeCell ref="I48:K48"/>
    <mergeCell ref="L48:N48"/>
    <mergeCell ref="O48:Q48"/>
    <mergeCell ref="R48:T48"/>
    <mergeCell ref="C69:E69"/>
    <mergeCell ref="F69:H69"/>
    <mergeCell ref="I69:K69"/>
    <mergeCell ref="L69:N69"/>
    <mergeCell ref="O69:Q69"/>
    <mergeCell ref="C10:E10"/>
    <mergeCell ref="G10:I10"/>
    <mergeCell ref="B5:K5"/>
    <mergeCell ref="B6:K6"/>
    <mergeCell ref="L6:T6"/>
    <mergeCell ref="A8:H8"/>
    <mergeCell ref="L8:R8"/>
  </mergeCells>
  <dataValidations count="1">
    <dataValidation type="list" allowBlank="1" showInputMessage="1" showErrorMessage="1" sqref="C10:E10" xr:uid="{5B555BEB-DA98-469F-8DAE-2DB03AD070D1}">
      <formula1>$B$31:$B$39</formula1>
    </dataValidation>
  </dataValidations>
  <hyperlinks>
    <hyperlink ref="A29" r:id="rId1" display="http://www.abs.gov.au/websitedbs/d3310114.nsf/Home/©+Copyright?OpenDocument" xr:uid="{44B6AD50-BD96-4294-94BF-4F2799B2D6D4}"/>
    <hyperlink ref="F73" location="A125197502V" display="A125197502V" xr:uid="{2FDF7525-0713-4CD0-BE36-10EB6ED54E86}"/>
    <hyperlink ref="F74" location="A125197482W" display="A125197482W" xr:uid="{3945A7BD-7963-4426-92CC-497F59981914}"/>
    <hyperlink ref="F75" location="A125197506C" display="A125197506C" xr:uid="{C28843AB-D9AD-4DBA-A26A-5359B1A6C40A}"/>
    <hyperlink ref="F76" location="A125197510V" display="A125197510V" xr:uid="{7E86A438-3194-4B64-8647-4017A39AFE06}"/>
    <hyperlink ref="F77" location="A125197486F" display="A125197486F" xr:uid="{9CBE435A-2572-420B-B716-ED5EEF077034}"/>
    <hyperlink ref="F78" location="A125197490W" display="A125197490W" xr:uid="{3725E20F-0852-487A-BBAA-F2FF198E23BA}"/>
    <hyperlink ref="F79" location="A125197494F" display="A125197494F" xr:uid="{E9A6135A-4944-4736-A92C-B9A53A0FE0E4}"/>
    <hyperlink ref="F80" location="A125197474W" display="A125197474W" xr:uid="{AD06D99C-874E-479F-9158-7274FB7BDC6F}"/>
    <hyperlink ref="F81" location="A125197514C" display="A125197514C" xr:uid="{080026F3-E20D-43C1-804D-F330952C47D1}"/>
    <hyperlink ref="F82" location="A125197498R" display="A125197498R" xr:uid="{E732FF01-D59E-4CD7-ADCF-47AFFE972293}"/>
    <hyperlink ref="F83" location="A125197518L" display="A125197518L" xr:uid="{B8832A6E-1386-433A-9B43-1EC6DBD1EBD3}"/>
    <hyperlink ref="F84" location="A125197478F" display="A125197478F" xr:uid="{5B2B8C34-E7E6-45DE-9FC0-6CEEF213133F}"/>
    <hyperlink ref="F85" location="A125197470L" display="A125197470L" xr:uid="{829815F3-668A-433A-9569-7EEC374EB8D4}"/>
    <hyperlink ref="I73" location="A125197294L" display="A125197294L" xr:uid="{D9477DF0-2FDC-46AC-A492-011C84B3EC6A}"/>
    <hyperlink ref="I74" location="A125197274C" display="A125197274C" xr:uid="{B904829B-F7CC-4619-8CA5-4F0CF71FCBAB}"/>
    <hyperlink ref="I75" location="A125197298W" display="A125197298W" xr:uid="{966E7DD7-52AB-4947-948D-760C31CCF439}"/>
    <hyperlink ref="I76" location="A125197302A" display="A125197302A" xr:uid="{3F2E8031-F0FA-4C07-A00D-095A092AD91E}"/>
    <hyperlink ref="I77" location="A125197278L" display="A125197278L" xr:uid="{F42AAFA9-D50D-445D-AEF1-9997451B8C23}"/>
    <hyperlink ref="I78" location="A125197282C" display="A125197282C" xr:uid="{4508A82C-7271-47C9-BC95-77E47C158FA7}"/>
    <hyperlink ref="I79" location="A125197286L" display="A125197286L" xr:uid="{FFA0E867-3737-435D-8393-5CD10B4A35F5}"/>
    <hyperlink ref="I80" location="A125197266C" display="A125197266C" xr:uid="{2BCB1DEC-3CE8-439D-B44F-AB4AAC30491A}"/>
    <hyperlink ref="I81" location="A125197306K" display="A125197306K" xr:uid="{1666F20B-134C-4379-973B-BA1C4FEE0C31}"/>
    <hyperlink ref="I82" location="A125197290C" display="A125197290C" xr:uid="{814DE10B-1DDA-42A5-98DE-3B697E65B543}"/>
    <hyperlink ref="I83" location="A125197310A" display="A125197310A" xr:uid="{AE5F0DFB-7B18-476A-B3A6-AAFA72DFFB3C}"/>
    <hyperlink ref="I84" location="A125197270V" display="A125197270V" xr:uid="{EB365FCD-5157-4930-A9CB-C78E9B2E75CE}"/>
    <hyperlink ref="I85" location="A125197262V" display="A125197262V" xr:uid="{025F5C1D-D6C5-4A5F-8809-92F63F7E83A9}"/>
    <hyperlink ref="L73" location="A125197554W" display="A125197554W" xr:uid="{A357A0EA-3E63-4409-97C5-F10B68418ACF}"/>
    <hyperlink ref="L74" location="A125197534L" display="A125197534L" xr:uid="{F63AAC5E-A00C-4683-9364-31C4FA869AB3}"/>
    <hyperlink ref="L75" location="A125197558F" display="A125197558F" xr:uid="{660A1F30-FDA5-4E67-ADD6-CBC4F316A8A8}"/>
    <hyperlink ref="L76" location="A125197562W" display="A125197562W" xr:uid="{9858C82C-EA0B-4A85-9D69-D0F41F1A1ED6}"/>
    <hyperlink ref="L77" location="A125197538W" display="A125197538W" xr:uid="{515A5A80-0EC6-46A3-B4C7-9844D2F95BE1}"/>
    <hyperlink ref="L78" location="A125197542L" display="A125197542L" xr:uid="{6108552C-6C1A-420C-9723-B8EEA3C13475}"/>
    <hyperlink ref="L79" location="A125197546W" display="A125197546W" xr:uid="{352ED9E0-3F99-429E-8E43-54BE1D008F63}"/>
    <hyperlink ref="L80" location="A125197526L" display="A125197526L" xr:uid="{AFB4F64F-5438-41AF-80C1-945998374056}"/>
    <hyperlink ref="L81" location="A125197566F" display="A125197566F" xr:uid="{E6402E87-F46C-4CFB-BC1B-8263B34F2E06}"/>
    <hyperlink ref="L82" location="A125197550L" display="A125197550L" xr:uid="{9C01ECC1-F7D0-48B5-BBDA-80BD5BF1C836}"/>
    <hyperlink ref="L83" location="A125197570W" display="A125197570W" xr:uid="{6C289E92-256C-4CC7-9E25-AF404D6D83A3}"/>
    <hyperlink ref="L84" location="A125197530C" display="A125197530C" xr:uid="{B21A1539-7F9F-4967-9FA6-2D4799FD36DB}"/>
    <hyperlink ref="L85" location="A125197522C" display="A125197522C" xr:uid="{2050DCF1-643A-4B74-85E0-22A9C93B4091}"/>
    <hyperlink ref="O73" location="A125197606L" display="A125197606L" xr:uid="{9C87A092-5639-4547-AE45-241E110B488C}"/>
    <hyperlink ref="O74" location="A125197586R" display="A125197586R" xr:uid="{3BA5B30C-66A2-4491-A731-DE7ADB6E88AD}"/>
    <hyperlink ref="O75" location="A125197610C" display="A125197610C" xr:uid="{34FC16C1-7F17-48AB-8C1D-007ADF0536CA}"/>
    <hyperlink ref="O76" location="A125197614L" display="A125197614L" xr:uid="{750D962C-ED9B-468C-B10D-845B0B0F0B35}"/>
    <hyperlink ref="O77" location="A125197590F" display="A125197590F" xr:uid="{078AA755-2B05-4297-BD92-88D936BD9AF4}"/>
    <hyperlink ref="O78" location="A125197594R" display="A125197594R" xr:uid="{CFC45404-E459-4809-9852-3421F7F06D4E}"/>
    <hyperlink ref="O79" location="A125197598X" display="A125197598X" xr:uid="{AD1D95FC-518B-4A7D-A260-81E646F52BCD}"/>
    <hyperlink ref="O80" location="A125197578R" display="A125197578R" xr:uid="{7F417EA5-6973-4AB5-9112-3175C2499B04}"/>
    <hyperlink ref="O81" location="A125197618W" display="A125197618W" xr:uid="{0CA2E381-5382-4717-AB12-A2B0F879DC88}"/>
    <hyperlink ref="O82" location="A125197602C" display="A125197602C" xr:uid="{712B3CC4-6864-4C5F-8494-AD39A3A40FD4}"/>
    <hyperlink ref="O83" location="A125197622L" display="A125197622L" xr:uid="{13D4A92C-E517-4BDC-B92A-9C44190F67F3}"/>
    <hyperlink ref="O84" location="A125197582F" display="A125197582F" xr:uid="{327A6B35-76CD-4BB4-97C7-E19C21251F89}"/>
    <hyperlink ref="O85" location="A125197574F" display="A125197574F" xr:uid="{B7D53F15-CC34-4598-BEEB-F3F7709B2D98}"/>
    <hyperlink ref="R73" location="A125197346C" display="A125197346C" xr:uid="{E386DE63-0143-4918-A95B-C958623DD2A7}"/>
    <hyperlink ref="R74" location="A125197326V" display="A125197326V" xr:uid="{C3B131B7-48DA-4E73-94D0-F55E1D23F4D6}"/>
    <hyperlink ref="R75" location="A125197350V" display="A125197350V" xr:uid="{51704932-D529-4E0A-AAFA-AA6E97E75204}"/>
    <hyperlink ref="R76" location="A125197354C" display="A125197354C" xr:uid="{63B36552-C9A2-4BE4-BB0B-25EC5D4B3AD7}"/>
    <hyperlink ref="R77" location="A125197330K" display="A125197330K" xr:uid="{AE18F660-C169-4AD9-8F3F-2F070161B12E}"/>
    <hyperlink ref="R78" location="A125197334V" display="A125197334V" xr:uid="{4A88C218-C9B0-414F-A882-137C2FB105AE}"/>
    <hyperlink ref="R79" location="A125197338C" display="A125197338C" xr:uid="{F3C26CB2-033F-4691-AF14-607581AA98AA}"/>
    <hyperlink ref="R80" location="A125197318V" display="A125197318V" xr:uid="{640F976B-072D-49A9-ACD0-12982F4C7671}"/>
    <hyperlink ref="R81" location="A125197358L" display="A125197358L" xr:uid="{C81AE2CF-9411-40B7-B177-66419F1988DA}"/>
    <hyperlink ref="R82" location="A125197342V" display="A125197342V" xr:uid="{A7DA99C6-6225-498F-9B29-68BD24A92FE6}"/>
    <hyperlink ref="R83" location="A125197362C" display="A125197362C" xr:uid="{DEDA7D29-780B-4A6C-92A3-E09BCC61AD4D}"/>
    <hyperlink ref="R84" location="A125197322K" display="A125197322K" xr:uid="{5A718344-7A10-45B7-8948-1BC11438327B}"/>
    <hyperlink ref="R85" location="A125197314K" display="A125197314K" xr:uid="{78007E7F-FCC9-4DF0-8DDE-7B0EC957FAA8}"/>
    <hyperlink ref="U73" location="A125197398F" display="A125197398F" xr:uid="{AA606DBC-537D-4789-976C-C11A59EBFE05}"/>
    <hyperlink ref="U74" location="A125197378W" display="A125197378W" xr:uid="{C7F730E3-2822-49A2-B34A-BD61AF3C6E45}"/>
    <hyperlink ref="U75" location="A125197402K" display="A125197402K" xr:uid="{97342308-D2CA-4E39-96D2-27DC2956BC2A}"/>
    <hyperlink ref="U76" location="A125197406V" display="A125197406V" xr:uid="{82E3D5A2-E662-4ED9-A4BF-1250070C8873}"/>
    <hyperlink ref="U77" location="A125197382L" display="A125197382L" xr:uid="{00BD2929-7B1A-46AF-BA08-37AADE683103}"/>
    <hyperlink ref="U78" location="A125197386W" display="A125197386W" xr:uid="{73FA8625-8D64-4D93-B682-845077D62746}"/>
    <hyperlink ref="U79" location="A125197390L" display="A125197390L" xr:uid="{A2A19DA6-C52D-4184-9501-3B28557309A5}"/>
    <hyperlink ref="U80" location="A125197370C" display="A125197370C" xr:uid="{59C59363-8EDE-453E-940F-F470FE7D4436}"/>
    <hyperlink ref="U81" location="A125197410K" display="A125197410K" xr:uid="{0F0AA748-1C5D-411A-8F18-64302790F4A7}"/>
    <hyperlink ref="U82" location="A125197394W" display="A125197394W" xr:uid="{4512B8DC-C5D9-47A9-8851-D3BED432A221}"/>
    <hyperlink ref="U83" location="A125197414V" display="A125197414V" xr:uid="{498C4CE5-CE43-4CD2-80B9-8C71BBE9828C}"/>
    <hyperlink ref="U84" location="A125197374L" display="A125197374L" xr:uid="{0D843F4D-32CE-4607-9F6C-95CA986BF0C9}"/>
    <hyperlink ref="U85" location="A125197366L" display="A125197366L" xr:uid="{7E87505E-91D7-4EE1-94E5-3FBC18CC9FF5}"/>
    <hyperlink ref="X73" location="A125197450C" display="A125197450C" xr:uid="{2E76DC7F-FAAD-49EB-B325-0C48B581BDED}"/>
    <hyperlink ref="X74" location="A125197430V" display="A125197430V" xr:uid="{9C0FE229-C0FB-4E71-A11D-E3D7766D9B0C}"/>
    <hyperlink ref="X75" location="A125197454L" display="A125197454L" xr:uid="{6E03D338-9A6F-40AC-A30F-362900D5F560}"/>
    <hyperlink ref="X76" location="A125197458W" display="A125197458W" xr:uid="{DB28C007-AD37-435C-B2AA-2BEC800C0AD3}"/>
    <hyperlink ref="X77" location="A125197434C" display="A125197434C" xr:uid="{44958F64-6568-4988-A983-F80D9076865B}"/>
    <hyperlink ref="X78" location="A125197438L" display="A125197438L" xr:uid="{5DB3F53F-5A63-4B27-BB9D-7EAF86423189}"/>
    <hyperlink ref="X79" location="A125197442C" display="A125197442C" xr:uid="{C4A67685-3722-4EC1-A7DB-1D99C98037FD}"/>
    <hyperlink ref="X80" location="A125197422V" display="A125197422V" xr:uid="{8D3D0CE1-1CDB-44A5-BCF3-DE3E3DECCB38}"/>
    <hyperlink ref="X81" location="A125197462L" display="A125197462L" xr:uid="{F9ABD623-41CD-4421-A344-1863235D0E85}"/>
    <hyperlink ref="X82" location="A125197446L" display="A125197446L" xr:uid="{AF77AC3A-798D-4D05-8709-E50503102A60}"/>
    <hyperlink ref="X83" location="A125197466W" display="A125197466W" xr:uid="{2FAF5F8D-DC81-4568-BEAF-A54477EB05DF}"/>
    <hyperlink ref="X84" location="A125197426C" display="A125197426C" xr:uid="{CF7DBA66-3C75-4B30-B50C-53A8E6602012}"/>
    <hyperlink ref="X85" location="A125197418C" display="A125197418C" xr:uid="{D8103092-810A-4458-B8A6-0B255C96E5FA}"/>
    <hyperlink ref="AA73" location="A125197242K" display="A125197242K" xr:uid="{12BABD6E-E53E-43EC-AA7C-6E746A144B35}"/>
    <hyperlink ref="AA74" location="A125197222A" display="A125197222A" xr:uid="{2F85E0D2-54FD-4289-B066-C6796508DE3B}"/>
    <hyperlink ref="AA75" location="A125197246V" display="A125197246V" xr:uid="{678282FD-453E-4649-85F3-68FD6E518CF1}"/>
    <hyperlink ref="AA76" location="A125197250K" display="A125197250K" xr:uid="{49DAE18A-4BF4-4E07-A844-22E9FCAD2914}"/>
    <hyperlink ref="AA77" location="A125197226K" display="A125197226K" xr:uid="{098D74B4-9B0C-4F7C-8E8E-11C440645BFF}"/>
    <hyperlink ref="AA78" location="A125197230A" display="A125197230A" xr:uid="{5ADD05E6-C36A-4A8F-9E3F-F8B4CF601026}"/>
    <hyperlink ref="AA79" location="A125197234K" display="A125197234K" xr:uid="{230466C5-DFBD-4ADE-A955-75F112BF480C}"/>
    <hyperlink ref="AA80" location="A125197214A" display="A125197214A" xr:uid="{6D0A638D-5B0C-45BE-A0A0-2E62042EF2B6}"/>
    <hyperlink ref="AA81" location="A125197254V" display="A125197254V" xr:uid="{91F87EA2-48AE-496F-B8DB-6EA3BE78FA3B}"/>
    <hyperlink ref="AA82" location="A125197238V" display="A125197238V" xr:uid="{55B0B8B2-F02E-406A-9AA0-736E8E06EE1B}"/>
    <hyperlink ref="AA83" location="A125197258C" display="A125197258C" xr:uid="{494A9574-BDEE-46E7-802B-96F09AB0461E}"/>
    <hyperlink ref="AA84" location="A125197218K" display="A125197218K" xr:uid="{40D5EBB8-4766-43F6-8943-EBF02E9F487A}"/>
    <hyperlink ref="AA85" location="A125197210T" display="A125197210T" xr:uid="{A9B1F620-2F02-4E10-8926-050116ABF28C}"/>
    <hyperlink ref="G73" location="A125203118X" display="A125203118X" xr:uid="{CC864DDD-0588-47C0-9D4E-39E2489FF82E}"/>
    <hyperlink ref="G74" location="A125203098A" display="A125203098A" xr:uid="{D5D7D472-CE13-4AC4-BCFA-47C71D74468B}"/>
    <hyperlink ref="G75" location="A125203122R" display="A125203122R" xr:uid="{8EF6E465-2D04-44E5-9324-7EA81DC51C2D}"/>
    <hyperlink ref="G76" location="A125203126X" display="A125203126X" xr:uid="{C7106378-0BF2-419F-95CC-65E0D3620871}"/>
    <hyperlink ref="G77" location="A125203102F" display="A125203102F" xr:uid="{4AA0F1F9-29C2-4EB6-96B9-D330A22BD131}"/>
    <hyperlink ref="G78" location="A125203106R" display="A125203106R" xr:uid="{772F1CDB-7F86-469B-AE41-C655D02F6C01}"/>
    <hyperlink ref="G79" location="A125203110F" display="A125203110F" xr:uid="{53C0D335-930A-4C8B-B2F3-285CA0572C26}"/>
    <hyperlink ref="G80" location="A125203090J" display="A125203090J" xr:uid="{A99D9911-72B7-4A39-84A3-881573811540}"/>
    <hyperlink ref="G81" location="A125203130R" display="A125203130R" xr:uid="{C564882E-38F2-4A7A-B1AF-52FF957BEEE2}"/>
    <hyperlink ref="G82" location="A125203114R" display="A125203114R" xr:uid="{15F9700F-EB60-4D58-BE0B-0318258DFC75}"/>
    <hyperlink ref="G83" location="A125203134X" display="A125203134X" xr:uid="{67B773BB-2A00-415C-A67A-E10DC09241BC}"/>
    <hyperlink ref="G84" location="A125203094T" display="A125203094T" xr:uid="{0AEF736B-F7CA-4ABD-BF4B-9C056F36B206}"/>
    <hyperlink ref="G85" location="A125203086T" display="A125203086T" xr:uid="{CA614323-453F-4CE0-8FBB-60B4C8E3FAC3}"/>
    <hyperlink ref="J73" location="A125202910K" display="A125202910K" xr:uid="{3997A352-25CB-485A-9BA5-06394F3DAB9B}"/>
    <hyperlink ref="J74" location="A125202890L" display="A125202890L" xr:uid="{2EC1C4FA-85B1-48BE-9DBC-F0CEA393A80A}"/>
    <hyperlink ref="J75" location="A125202914V" display="A125202914V" xr:uid="{E0AB4C7B-70E3-45AC-9053-BC76C45E5AF6}"/>
    <hyperlink ref="J76" location="A125202918C" display="A125202918C" xr:uid="{5B2C5787-4D0C-4E7A-B70E-E7FD1E6B6BF0}"/>
    <hyperlink ref="J77" location="A125202894W" display="A125202894W" xr:uid="{BC60A8C3-8AF1-4754-897F-2E7B449D6B1C}"/>
    <hyperlink ref="J78" location="A125202898F" display="A125202898F" xr:uid="{69CE6304-4767-44FF-BA2E-5D98327A030F}"/>
    <hyperlink ref="J79" location="A125202902K" display="A125202902K" xr:uid="{A0931D13-AD4C-47D3-8F22-95055B71BBA7}"/>
    <hyperlink ref="J80" location="A125202882L" display="A125202882L" xr:uid="{E9109770-D475-4EA7-9371-DCF6C1A63E94}"/>
    <hyperlink ref="J81" location="A125202922V" display="A125202922V" xr:uid="{77DA0372-C17D-47EE-84AE-DA624BCACCA6}"/>
    <hyperlink ref="J82" location="A125202906V" display="A125202906V" xr:uid="{A912725D-FB05-4DC9-A6A6-6A902B2CC84E}"/>
    <hyperlink ref="J83" location="A125202926C" display="A125202926C" xr:uid="{BED169E1-0C93-4414-8719-D2ADD58ACE33}"/>
    <hyperlink ref="J84" location="A125202886W" display="A125202886W" xr:uid="{A875F748-FD52-41DB-B42C-41EA797E9A7B}"/>
    <hyperlink ref="J85" location="A125202878W" display="A125202878W" xr:uid="{5337990B-251B-4C2E-A593-95376DBF63F4}"/>
    <hyperlink ref="M73" location="A125203170J" display="A125203170J" xr:uid="{440198D3-0801-4010-8F75-7E8F7791D150}"/>
    <hyperlink ref="M74" location="A125203150X" display="A125203150X" xr:uid="{BCA0CE93-901D-47A1-9B59-DE990DE1E137}"/>
    <hyperlink ref="M75" location="A125203174T" display="A125203174T" xr:uid="{7207ED89-2A9D-451E-97EC-BD029B942DD7}"/>
    <hyperlink ref="M76" location="A125203178A" display="A125203178A" xr:uid="{27CC63EF-BA85-4474-9C9A-E8EFD8236A18}"/>
    <hyperlink ref="M77" location="A125203154J" display="A125203154J" xr:uid="{078CFD75-D6DD-4A3A-8332-B1EC2353E7FE}"/>
    <hyperlink ref="M78" location="A125203158T" display="A125203158T" xr:uid="{34157779-7DD6-4C97-B3C2-08FC3F125798}"/>
    <hyperlink ref="M79" location="A125203162J" display="A125203162J" xr:uid="{2A75B327-FCC2-43B6-9D47-52B854631210}"/>
    <hyperlink ref="M80" location="A125203142X" display="A125203142X" xr:uid="{FC1C6467-1467-4CF1-84F6-BF583C0AD780}"/>
    <hyperlink ref="M81" location="A125203182T" display="A125203182T" xr:uid="{4156423F-7FEE-486E-827A-7641BDAE467E}"/>
    <hyperlink ref="M82" location="A125203166T" display="A125203166T" xr:uid="{86BDF559-50E0-44E9-87DA-128426352D6E}"/>
    <hyperlink ref="M83" location="A125203186A" display="A125203186A" xr:uid="{7926B334-AFF4-4044-8688-7691B84B0811}"/>
    <hyperlink ref="M84" location="A125203146J" display="A125203146J" xr:uid="{C6797DD8-5CA3-4B05-8405-D43D129DB387}"/>
    <hyperlink ref="M85" location="A125203138J" display="A125203138J" xr:uid="{E43B1A73-57CA-4909-A96F-85AE49AC4216}"/>
    <hyperlink ref="P73" location="A125203222X" display="A125203222X" xr:uid="{346E6F51-BCE3-4677-AECB-F7FF7814EFAC}"/>
    <hyperlink ref="P74" location="A125203202R" display="A125203202R" xr:uid="{81B1927C-6414-44FB-BAE4-A807E0D775B9}"/>
    <hyperlink ref="P75" location="A125203226J" display="A125203226J" xr:uid="{16FC3C30-FD76-4C5D-8B27-3F9985AECFED}"/>
    <hyperlink ref="P76" location="A125203230X" display="A125203230X" xr:uid="{7B577573-E7FA-45F4-9020-82BBCF56943E}"/>
    <hyperlink ref="P77" location="A125203206X" display="A125203206X" xr:uid="{A80F9546-7024-4BB5-8EBD-B4F5B5276B15}"/>
    <hyperlink ref="P78" location="A125203210R" display="A125203210R" xr:uid="{F2803E55-111D-4EFF-97E5-BED27727A539}"/>
    <hyperlink ref="P79" location="A125203214X" display="A125203214X" xr:uid="{5E9A2800-A3C8-4D3E-B04C-2A0FFEDFA30A}"/>
    <hyperlink ref="P80" location="A125203194A" display="A125203194A" xr:uid="{1D5B3489-C9DF-4887-9A2D-D7ACBAF77D80}"/>
    <hyperlink ref="P81" location="A125203234J" display="A125203234J" xr:uid="{DBDF5B61-9A42-4D6B-94A4-228D9A083549}"/>
    <hyperlink ref="P82" location="A125203218J" display="A125203218J" xr:uid="{C86CDEED-9FFB-4D2F-8294-5BE2BFCA107F}"/>
    <hyperlink ref="P83" location="A125203238T" display="A125203238T" xr:uid="{BE75D2B3-601E-4197-B74F-C2B65BE78975}"/>
    <hyperlink ref="P84" location="A125203198K" display="A125203198K" xr:uid="{542450A9-7878-46CD-BF5C-75BAB3C11464}"/>
    <hyperlink ref="P85" location="A125203190T" display="A125203190T" xr:uid="{F15BA991-7062-4659-A37D-481C5B6F8BFD}"/>
    <hyperlink ref="S73" location="A125202962L" display="A125202962L" xr:uid="{8BC9CA97-8204-4C7A-AB73-E6BC06D2369A}"/>
    <hyperlink ref="S74" location="A125202942C" display="A125202942C" xr:uid="{C0615572-B9AE-4173-BEB4-D31C1D588AB4}"/>
    <hyperlink ref="S75" location="A125202966W" display="A125202966W" xr:uid="{A7967275-A187-4824-83FF-31AF3D7FFA75}"/>
    <hyperlink ref="S76" location="A125202970L" display="A125202970L" xr:uid="{F806C3EC-DD1C-47B1-8045-0E39DBB4FC66}"/>
    <hyperlink ref="S77" location="A125202946L" display="A125202946L" xr:uid="{D5FBCC82-7EF8-45CB-B6FC-6A2DCBEFBE43}"/>
    <hyperlink ref="S78" location="A125202950C" display="A125202950C" xr:uid="{26A9A8CD-AB92-4281-BEDB-0E17D0E115BE}"/>
    <hyperlink ref="S79" location="A125202954L" display="A125202954L" xr:uid="{03BAE87C-B18A-4DE4-9F9F-D64D0B914AB3}"/>
    <hyperlink ref="S80" location="A125202934C" display="A125202934C" xr:uid="{475FC60B-9E3D-4B17-9EA5-E6E34E0D2C20}"/>
    <hyperlink ref="S81" location="A125202974W" display="A125202974W" xr:uid="{90B93129-B40F-43BF-93EA-D995E7785E2A}"/>
    <hyperlink ref="S82" location="A125202958W" display="A125202958W" xr:uid="{6973E801-6DE0-4E11-BD57-D8E618F163F2}"/>
    <hyperlink ref="S83" location="A125202978F" display="A125202978F" xr:uid="{56A9A75B-71AA-49D2-B50F-391E7CEAC279}"/>
    <hyperlink ref="S84" location="A125202938L" display="A125202938L" xr:uid="{7AAF0082-0014-4190-BCE1-07C65FC415EC}"/>
    <hyperlink ref="S85" location="A125202930V" display="A125202930V" xr:uid="{D1EBE891-9BAD-4847-AC70-AEE7F24CCB87}"/>
    <hyperlink ref="V73" location="A125203014F" display="A125203014F" xr:uid="{C92DA590-26B9-4298-B925-B401E7D40A9C}"/>
    <hyperlink ref="V74" location="A125202994F" display="A125202994F" xr:uid="{B1C2C3E5-55D3-4497-B009-83B556907425}"/>
    <hyperlink ref="V75" location="A125203018R" display="A125203018R" xr:uid="{3775E850-4D6C-4855-9A9C-D00CF8D37EC1}"/>
    <hyperlink ref="V76" location="A125203022F" display="A125203022F" xr:uid="{691E3670-445B-476E-8806-63C298CA6114}"/>
    <hyperlink ref="V77" location="A125202998R" display="A125202998R" xr:uid="{FD17B4B6-1DDA-48C3-8F3B-9D40819D2C5A}"/>
    <hyperlink ref="V78" location="A125203002W" display="A125203002W" xr:uid="{D8BF0BA7-2861-472E-83A0-C646691D933E}"/>
    <hyperlink ref="V79" location="A125203006F" display="A125203006F" xr:uid="{829A8342-0F2E-4EC0-AE7D-03C663C4867A}"/>
    <hyperlink ref="V80" location="A125202986F" display="A125202986F" xr:uid="{5128706F-D7B3-4D31-890F-E708705183CC}"/>
    <hyperlink ref="V81" location="A125203026R" display="A125203026R" xr:uid="{FCA5BB60-4DEE-4FEB-91FE-02BFD3204617}"/>
    <hyperlink ref="V82" location="A125203010W" display="A125203010W" xr:uid="{24316E2D-7F8B-49B9-8069-A38B49E998A2}"/>
    <hyperlink ref="V83" location="A125203030F" display="A125203030F" xr:uid="{B9228AB6-D200-49F7-AB12-5E0F383256C4}"/>
    <hyperlink ref="V84" location="A125202990W" display="A125202990W" xr:uid="{93DBE06A-5DCB-4B30-9559-C9DA59DF7369}"/>
    <hyperlink ref="V85" location="A125202982W" display="A125202982W" xr:uid="{832C30C3-B041-46FE-844B-C02E16FE2CA4}"/>
    <hyperlink ref="Y73" location="A125203066J" display="A125203066J" xr:uid="{C44528E5-4766-4267-B00B-6DFF9A2AD982}"/>
    <hyperlink ref="Y74" location="A125203046X" display="A125203046X" xr:uid="{884928FF-4AF7-4A82-8395-CAD5618F4E4E}"/>
    <hyperlink ref="Y75" location="A125203070X" display="A125203070X" xr:uid="{B13F265D-30B4-4FAD-A4B9-029DF3E360EE}"/>
    <hyperlink ref="Y76" location="A125203074J" display="A125203074J" xr:uid="{AE0F8322-6717-4F17-AEBC-57AA5BC0626A}"/>
    <hyperlink ref="Y77" location="A125203050R" display="A125203050R" xr:uid="{601AFABC-0E42-4CC2-9E44-7C290ABA7A15}"/>
    <hyperlink ref="Y78" location="A125203054X" display="A125203054X" xr:uid="{10F33431-10CF-4BC0-88E6-631E5022E488}"/>
    <hyperlink ref="Y79" location="A125203058J" display="A125203058J" xr:uid="{AC2D20AB-0388-482A-B1EB-4D9AF3E1F5D7}"/>
    <hyperlink ref="Y80" location="A125203038X" display="A125203038X" xr:uid="{D995693D-1DA8-4C17-9A2E-2E0318FD9795}"/>
    <hyperlink ref="Y81" location="A125203078T" display="A125203078T" xr:uid="{23047AED-C485-4AA3-8D51-FA749F5809EC}"/>
    <hyperlink ref="Y82" location="A125203062X" display="A125203062X" xr:uid="{383A1529-878A-4FBF-A207-B6C94089DD71}"/>
    <hyperlink ref="Y83" location="A125203082J" display="A125203082J" xr:uid="{CCB05915-FF24-410B-9803-247A0ACA6CD0}"/>
    <hyperlink ref="Y84" location="A125203042R" display="A125203042R" xr:uid="{85FE0313-9544-4B1A-8BDC-CCCF14E197ED}"/>
    <hyperlink ref="Y85" location="A125203034R" display="A125203034R" xr:uid="{62B3B630-5485-4D88-AB8D-7868836EE3BE}"/>
    <hyperlink ref="AB73" location="A125202858L" display="A125202858L" xr:uid="{137E8D41-0E43-463A-8516-EBD701A9529C}"/>
    <hyperlink ref="AB74" location="A125202838C" display="A125202838C" xr:uid="{2AB4DBDF-654E-4BF0-8F8D-79B87B6BC881}"/>
    <hyperlink ref="AB75" location="A125202862C" display="A125202862C" xr:uid="{956919A5-98FC-42E5-94B2-C8772F31D658}"/>
    <hyperlink ref="AB76" location="A125202866L" display="A125202866L" xr:uid="{B4816139-CA5D-4CE9-BB9F-6AEAC5AEB2B1}"/>
    <hyperlink ref="AB77" location="A125202842V" display="A125202842V" xr:uid="{3E8DDAC1-8A50-4D4F-A5A0-3C340739208D}"/>
    <hyperlink ref="AB78" location="A125202846C" display="A125202846C" xr:uid="{D4374EB4-AC8D-407F-BE5A-9B6CCA9DE0D7}"/>
    <hyperlink ref="AB79" location="A125202850V" display="A125202850V" xr:uid="{38182165-E92C-42EC-A627-67609407C743}"/>
    <hyperlink ref="AB80" location="A125202830K" display="A125202830K" xr:uid="{BFE2A06E-C1BB-4D9E-ABDE-01C9ABB8CD32}"/>
    <hyperlink ref="AB81" location="A125202870C" display="A125202870C" xr:uid="{929A0342-BEDE-4F58-8ED5-914FC0B09AB2}"/>
    <hyperlink ref="AB82" location="A125202854C" display="A125202854C" xr:uid="{61F99B0F-60DA-4C73-9F91-53F1F36FAA5F}"/>
    <hyperlink ref="AB83" location="A125202874L" display="A125202874L" xr:uid="{52E48DE5-E479-4825-9A92-F4F2BE509BE2}"/>
    <hyperlink ref="AB84" location="A125202834V" display="A125202834V" xr:uid="{EAC3FAA6-6D46-45B9-AD5D-3D2EFED4D229}"/>
    <hyperlink ref="AB85" location="A125202826V" display="A125202826V" xr:uid="{7A67ED61-155D-4AD0-AE25-E1CCE78B308F}"/>
    <hyperlink ref="H73" location="A125200310V" display="A125200310V" xr:uid="{9C626A06-FCBA-4338-84C4-64BF9E411965}"/>
    <hyperlink ref="H74" location="A125200290W" display="A125200290W" xr:uid="{2814C3AE-50A6-4E48-BED9-FF64A3D8AF07}"/>
    <hyperlink ref="H75" location="A125200314C" display="A125200314C" xr:uid="{29200E60-032B-4EFE-B4E1-D7C850332DF7}"/>
    <hyperlink ref="H76" location="A125200318L" display="A125200318L" xr:uid="{85FED762-2A19-45D6-A782-AAC8DFDCD071}"/>
    <hyperlink ref="H77" location="A125200294F" display="A125200294F" xr:uid="{8D862EB7-D7A4-469A-B494-7D3F23930F0F}"/>
    <hyperlink ref="H78" location="A125200298R" display="A125200298R" xr:uid="{C1C1FDE7-CBF3-40C5-B5A3-B00F43102859}"/>
    <hyperlink ref="H79" location="A125200302V" display="A125200302V" xr:uid="{C390CF2E-0835-4A5C-AFBD-A9C255A524B3}"/>
    <hyperlink ref="H80" location="A125200282W" display="A125200282W" xr:uid="{3F4C127C-15C5-4C29-8B94-61C4A9948A8B}"/>
    <hyperlink ref="H81" location="A125200322C" display="A125200322C" xr:uid="{EC2E7166-1544-4743-A899-75777753B45E}"/>
    <hyperlink ref="H82" location="A125200306C" display="A125200306C" xr:uid="{569080ED-5243-4BD1-BB36-5D06D466B35E}"/>
    <hyperlink ref="H83" location="A125200326L" display="A125200326L" xr:uid="{E7DB9529-BAAF-4B16-971C-C984D07AFDDA}"/>
    <hyperlink ref="H84" location="A125200286F" display="A125200286F" xr:uid="{82AD7A81-5EE3-4974-A950-69B36F9D357B}"/>
    <hyperlink ref="H85" location="A125200278F" display="A125200278F" xr:uid="{4224C6AC-15C1-4FAC-BCEE-99EABA62F072}"/>
    <hyperlink ref="K73" location="A125200102A" display="A125200102A" xr:uid="{5303D26E-8603-4662-AF26-BC0E5809F376}"/>
    <hyperlink ref="K74" location="A125200082C" display="A125200082C" xr:uid="{37D93DD4-B833-4B45-AC30-0C7E6A7E99DB}"/>
    <hyperlink ref="K75" location="A125200106K" display="A125200106K" xr:uid="{B96C4314-B462-4627-A45E-20979CFE9A98}"/>
    <hyperlink ref="K76" location="A125200110A" display="A125200110A" xr:uid="{F3700B05-E1C5-485A-9AF5-156769B9FF60}"/>
    <hyperlink ref="K77" location="A125200086L" display="A125200086L" xr:uid="{BC6D9014-5BC1-4011-BFE5-E8EC04472CE3}"/>
    <hyperlink ref="K78" location="A125200090C" display="A125200090C" xr:uid="{EC2DBE3B-291F-4C4B-9156-D5CE11BDD277}"/>
    <hyperlink ref="K79" location="A125200094L" display="A125200094L" xr:uid="{588FC0A6-065B-44BB-A3F4-7135639BF0AC}"/>
    <hyperlink ref="K80" location="A125200074C" display="A125200074C" xr:uid="{950ACD6D-C591-4B48-9CF5-61A63DC6479E}"/>
    <hyperlink ref="K81" location="A125200114K" display="A125200114K" xr:uid="{90883063-8D41-4222-BBCF-86D43C58618E}"/>
    <hyperlink ref="K82" location="A125200098W" display="A125200098W" xr:uid="{EA3783FE-F247-4CA5-8866-B3A4251ADB79}"/>
    <hyperlink ref="K83" location="A125200118V" display="A125200118V" xr:uid="{6CA51443-E115-4901-9491-B3554C4EDD3B}"/>
    <hyperlink ref="K84" location="A125200078L" display="A125200078L" xr:uid="{92F2ABCE-B6A1-442B-B8A4-0AE3940469CF}"/>
    <hyperlink ref="K85" location="A125200070V" display="A125200070V" xr:uid="{9A3642B8-60FF-4431-821B-B57CCEAE2EE1}"/>
    <hyperlink ref="N73" location="A125200362W" display="A125200362W" xr:uid="{F3730E53-459E-4F80-A568-2049FA1E8337}"/>
    <hyperlink ref="N74" location="A125200342L" display="A125200342L" xr:uid="{0D1C40AD-4B17-4087-86EB-638EF27D45B3}"/>
    <hyperlink ref="N75" location="A125200366F" display="A125200366F" xr:uid="{A0BCCE0D-DBC4-49F2-9E77-B2DFF2E8C88C}"/>
    <hyperlink ref="N76" location="A125200370W" display="A125200370W" xr:uid="{04CC0755-4A54-4B57-BD01-AAF8E8312E88}"/>
    <hyperlink ref="N77" location="A125200346W" display="A125200346W" xr:uid="{3376F4ED-45AE-476F-B971-4732BE1BF7D4}"/>
    <hyperlink ref="N78" location="A125200350L" display="A125200350L" xr:uid="{24AECDD4-5765-4F2E-96A2-7BE4FD53F5D6}"/>
    <hyperlink ref="N79" location="A125200354W" display="A125200354W" xr:uid="{BCE6FC76-A7AC-4C21-B76D-544761D5BB17}"/>
    <hyperlink ref="N80" location="A125200334L" display="A125200334L" xr:uid="{4F49E261-8312-4491-B2F5-0370EEE3F23A}"/>
    <hyperlink ref="N81" location="A125200374F" display="A125200374F" xr:uid="{6F2A8D18-7875-4EAA-BADD-D1B2CEA0C9D9}"/>
    <hyperlink ref="N82" location="A125200358F" display="A125200358F" xr:uid="{4EEB1BB4-D1A2-40E6-83AA-FE451B671F34}"/>
    <hyperlink ref="N83" location="A125200378R" display="A125200378R" xr:uid="{46B69AB2-F754-4869-9605-97C1B43B31A1}"/>
    <hyperlink ref="N84" location="A125200338W" display="A125200338W" xr:uid="{906D2C50-6887-476B-988E-A8FF04C98A19}"/>
    <hyperlink ref="N85" location="A125200330C" display="A125200330C" xr:uid="{24E4FC73-2262-496C-8D22-72AF2C518758}"/>
    <hyperlink ref="Q73" location="A125200414L" display="A125200414L" xr:uid="{8DAC9B81-8EEB-44F6-B8B5-0587AFA40265}"/>
    <hyperlink ref="Q74" location="A125200394R" display="A125200394R" xr:uid="{CB6A7B14-0EB7-4E09-86A9-AE6367065D5B}"/>
    <hyperlink ref="Q75" location="A125200418W" display="A125200418W" xr:uid="{ACD9C37F-EC89-4CA9-A7DF-48D1116B4218}"/>
    <hyperlink ref="Q76" location="A125200422L" display="A125200422L" xr:uid="{DADCFC4C-8E33-46A7-9A2B-0E1C5AFE4D54}"/>
    <hyperlink ref="Q77" location="A125200398X" display="A125200398X" xr:uid="{BC29AF76-9CC5-409C-8ECD-DB242F27DFBC}"/>
    <hyperlink ref="Q78" location="A125200402C" display="A125200402C" xr:uid="{96333998-920E-4146-B6BF-6744FA7537C3}"/>
    <hyperlink ref="Q79" location="A125200406L" display="A125200406L" xr:uid="{B1014922-3A36-4B67-A033-BE964555E8E3}"/>
    <hyperlink ref="Q80" location="A125200386R" display="A125200386R" xr:uid="{F93821D5-B15C-4923-9702-5E32E55BA45C}"/>
    <hyperlink ref="Q81" location="A125200426W" display="A125200426W" xr:uid="{34E35BFF-208E-4886-82F1-41043F4C95E7}"/>
    <hyperlink ref="Q82" location="A125200410C" display="A125200410C" xr:uid="{CB6783BA-02CE-4D64-A4F6-1CFFD4C2921B}"/>
    <hyperlink ref="Q83" location="A125200430L" display="A125200430L" xr:uid="{8E87ADE4-B3ED-453C-A059-9F9E43328D45}"/>
    <hyperlink ref="Q84" location="A125200390F" display="A125200390F" xr:uid="{41947B5A-572F-4F19-A10B-B2AF418A460C}"/>
    <hyperlink ref="Q85" location="A125200382F" display="A125200382F" xr:uid="{CE2D4291-131D-41DF-A137-A669639D4510}"/>
    <hyperlink ref="T73" location="A125200154C" display="A125200154C" xr:uid="{7404B382-7FB2-4990-A433-62D7C1604432}"/>
    <hyperlink ref="T74" location="A125200134V" display="A125200134V" xr:uid="{1745F4FA-2809-4B1A-AD0F-23C23F8CDCEC}"/>
    <hyperlink ref="T75" location="A125200158L" display="A125200158L" xr:uid="{55C49B36-2B56-437D-8D0E-EAE8B69EBF8B}"/>
    <hyperlink ref="T76" location="A125200162C" display="A125200162C" xr:uid="{A4A2B005-6CEF-4A3A-86E3-6E37D506E49A}"/>
    <hyperlink ref="T77" location="A125200138C" display="A125200138C" xr:uid="{82AB20E1-9073-4C40-91FA-BCE2BF3FE97E}"/>
    <hyperlink ref="T78" location="A125200142V" display="A125200142V" xr:uid="{15B7211F-66D8-4EBF-8D0E-367509709032}"/>
    <hyperlink ref="T79" location="A125200146C" display="A125200146C" xr:uid="{B4CF862D-B0E2-4F9B-841A-32D2248D9A9B}"/>
    <hyperlink ref="T80" location="A125200126V" display="A125200126V" xr:uid="{D9B8A670-21B7-44A4-A266-96265C3F4AA6}"/>
    <hyperlink ref="T81" location="A125200166L" display="A125200166L" xr:uid="{22FD2B85-B30B-49AA-AD9A-72B0029E8642}"/>
    <hyperlink ref="T82" location="A125200150V" display="A125200150V" xr:uid="{D59FD518-F460-4DD4-A642-9075B286A74D}"/>
    <hyperlink ref="T83" location="A125200170C" display="A125200170C" xr:uid="{918E2B82-1514-44B0-9C34-1AFBA84EB178}"/>
    <hyperlink ref="T84" location="A125200130K" display="A125200130K" xr:uid="{306E5DBD-584A-4405-B707-D8DE884B4139}"/>
    <hyperlink ref="T85" location="A125200122K" display="A125200122K" xr:uid="{B6E63CEE-A6F7-405A-B34E-87F072624C21}"/>
    <hyperlink ref="W73" location="A125200206V" display="A125200206V" xr:uid="{0FAAE539-8990-483B-A32B-D79C37144F7F}"/>
    <hyperlink ref="W74" location="A125200186W" display="A125200186W" xr:uid="{25A199E5-B416-4DCE-B542-CCEF662002BD}"/>
    <hyperlink ref="W75" location="A125200210K" display="A125200210K" xr:uid="{28E235A2-51B9-4C09-9EF5-F50470F3A98B}"/>
    <hyperlink ref="W76" location="A125200214V" display="A125200214V" xr:uid="{89E00F4F-4FED-452C-80C4-E768A8CD0208}"/>
    <hyperlink ref="W77" location="A125200190L" display="A125200190L" xr:uid="{55C1B698-5CF1-40DA-A072-83FDBA37D235}"/>
    <hyperlink ref="W78" location="A125200194W" display="A125200194W" xr:uid="{C962F293-C2AE-4550-BAE5-2BDBF6A66037}"/>
    <hyperlink ref="W79" location="A125200198F" display="A125200198F" xr:uid="{66377C91-B3DC-4645-8141-00A01661A47D}"/>
    <hyperlink ref="W80" location="A125200178W" display="A125200178W" xr:uid="{BDE725D3-602D-49B5-A909-B0732F08B378}"/>
    <hyperlink ref="W81" location="A125200218C" display="A125200218C" xr:uid="{B4FF6461-A61B-4B28-AF9F-C1CC9F2772F1}"/>
    <hyperlink ref="W82" location="A125200202K" display="A125200202K" xr:uid="{19673C0C-1B4A-4D01-AF85-4A51E5529ADC}"/>
    <hyperlink ref="W83" location="A125200222V" display="A125200222V" xr:uid="{5FDFAD60-4D5F-46BF-B858-106C478C986D}"/>
    <hyperlink ref="W84" location="A125200182L" display="A125200182L" xr:uid="{136B391D-EB37-4228-A254-7828B20FFFEE}"/>
    <hyperlink ref="W85" location="A125200174L" display="A125200174L" xr:uid="{2628A902-E7F2-450E-B221-D348B88609F0}"/>
    <hyperlink ref="Z73" location="A125200258W" display="A125200258W" xr:uid="{66B0699F-74F1-4035-84B2-B14CD2249FF6}"/>
    <hyperlink ref="Z74" location="A125200238L" display="A125200238L" xr:uid="{FCFC82AF-7631-4EB4-A307-DBAF9FBCA7B7}"/>
    <hyperlink ref="Z75" location="A125200262L" display="A125200262L" xr:uid="{02C05F4A-84BA-48DD-BF44-FFB89527396D}"/>
    <hyperlink ref="Z76" location="A125200266W" display="A125200266W" xr:uid="{B9A8A846-2AF0-4869-A50B-1A87FB351D52}"/>
    <hyperlink ref="Z77" location="A125200242C" display="A125200242C" xr:uid="{829A92B2-760E-4357-9C95-705B2C385070}"/>
    <hyperlink ref="Z78" location="A125200246L" display="A125200246L" xr:uid="{8D899818-B31B-4D53-8AEC-1F912D262238}"/>
    <hyperlink ref="Z79" location="A125200250C" display="A125200250C" xr:uid="{F55DA0E1-D8BC-494F-8372-BAFD4FFFFE2F}"/>
    <hyperlink ref="Z80" location="A125200230V" display="A125200230V" xr:uid="{3519B66D-7094-4CD7-AA30-514A94D4FB32}"/>
    <hyperlink ref="Z81" location="A125200270L" display="A125200270L" xr:uid="{81302898-2A1F-4294-9066-C05DA8266A30}"/>
    <hyperlink ref="Z82" location="A125200254L" display="A125200254L" xr:uid="{2CB0A072-A18D-4E49-999A-FE53BE69ABAD}"/>
    <hyperlink ref="Z83" location="A125200274W" display="A125200274W" xr:uid="{710E5ED6-7748-4653-AA6A-BC56447976F3}"/>
    <hyperlink ref="Z84" location="A125200234C" display="A125200234C" xr:uid="{396C3530-CA9E-462A-8E09-EA7D8FBA1788}"/>
    <hyperlink ref="Z85" location="A125200226C" display="A125200226C" xr:uid="{AE02544C-81D9-4DA9-9DF8-7C7D98D39D09}"/>
    <hyperlink ref="AC73" location="A125200050K" display="A125200050K" xr:uid="{0D7C03F2-76FF-485D-BB9A-5B141E0BCFCA}"/>
    <hyperlink ref="AC74" location="A125200030A" display="A125200030A" xr:uid="{7C39ACEC-70A6-45E4-999E-1C3F2236C232}"/>
    <hyperlink ref="AC75" location="A125200054V" display="A125200054V" xr:uid="{646C5BF7-8EDA-4D34-9B1A-F5054C3BCA94}"/>
    <hyperlink ref="AC76" location="A125200058C" display="A125200058C" xr:uid="{B671B2D5-2659-4553-8629-94A9D6B77B45}"/>
    <hyperlink ref="AC77" location="A125200034K" display="A125200034K" xr:uid="{CF9539C4-E22E-4BF8-9A5E-7141913D10DF}"/>
    <hyperlink ref="AC78" location="A125200038V" display="A125200038V" xr:uid="{518DEE2B-96DC-43CE-A39E-006B2BF32040}"/>
    <hyperlink ref="AC79" location="A125200042K" display="A125200042K" xr:uid="{139C2CB1-FD0A-4895-8488-17992671E5CA}"/>
    <hyperlink ref="AC80" location="A125200022A" display="A125200022A" xr:uid="{573951B5-2819-44C5-B5B7-2BD2B1B2EAE8}"/>
    <hyperlink ref="AC81" location="A125200062V" display="A125200062V" xr:uid="{43FFA639-10FA-4FD6-88AC-42648D959D5E}"/>
    <hyperlink ref="AC82" location="A125200046V" display="A125200046V" xr:uid="{6EA3D5DF-4793-4CBB-B40B-6E6701D64F05}"/>
    <hyperlink ref="AC83" location="A125200066C" display="A125200066C" xr:uid="{031B4D32-6496-46A6-A5CD-859D4890F37F}"/>
    <hyperlink ref="AC84" location="A125200026K" display="A125200026K" xr:uid="{A5E7A26A-16A3-4619-9EF8-6AA76F9BED23}"/>
    <hyperlink ref="AC85" location="A125200018K" display="A125200018K" xr:uid="{693C328F-CF3B-4505-AEAF-02B780E24D64}"/>
    <hyperlink ref="C73" location="A125197190V" display="A125197190V" xr:uid="{093D74EB-49DC-466F-ADD9-9A99F11E7ACF}"/>
    <hyperlink ref="C74" location="A125197170K" display="A125197170K" xr:uid="{C98E1875-D1CF-4F7C-8BDE-40A51AD4FD7B}"/>
    <hyperlink ref="C75" location="A125197194C" display="A125197194C" xr:uid="{76287B81-4906-40DA-A68A-48374242B1FF}"/>
    <hyperlink ref="C76" location="A125197198L" display="A125197198L" xr:uid="{B583C181-BC4C-4DAD-946D-4E0E820E868D}"/>
    <hyperlink ref="C77" location="A125197174V" display="A125197174V" xr:uid="{0965B5CB-4BC8-4FE3-BD01-0CE83A3D904B}"/>
    <hyperlink ref="C78" location="A125197178C" display="A125197178C" xr:uid="{0979ABD4-5235-4810-B9DC-57E8F1C39575}"/>
    <hyperlink ref="C79" location="A125197182V" display="A125197182V" xr:uid="{4F564EF4-B203-4579-9875-B4AE7A53A93D}"/>
    <hyperlink ref="C80" location="A125197162K" display="A125197162K" xr:uid="{F3B17898-B00B-4996-BA54-EF759CD67287}"/>
    <hyperlink ref="C81" location="A125197202T" display="A125197202T" xr:uid="{9E39DE8E-8F47-49FB-BB9D-535146992A32}"/>
    <hyperlink ref="C82" location="A125197186C" display="A125197186C" xr:uid="{8138E9B1-E869-4D9A-8237-37538FDC02D4}"/>
    <hyperlink ref="C83" location="A125197206A" display="A125197206A" xr:uid="{DF44B500-E3CA-44C0-BE00-9C94E545509C}"/>
    <hyperlink ref="C84" location="A125197166V" display="A125197166V" xr:uid="{0BDC5E27-836E-47E1-B9D0-40594303A4FB}"/>
    <hyperlink ref="C85" location="A125197158V" display="A125197158V" xr:uid="{AE17C7E8-1082-4999-B99C-4B55E4500D02}"/>
    <hyperlink ref="D73" location="A125202806K" display="A125202806K" xr:uid="{BCBB66DF-40AE-405E-A494-3D40B6B2F597}"/>
    <hyperlink ref="D74" location="A125202786L" display="A125202786L" xr:uid="{CA3B8B0D-2FC8-46BE-9B46-DE7A782D4B9C}"/>
    <hyperlink ref="D75" location="A125202810A" display="A125202810A" xr:uid="{51C33779-B913-4DF4-8C72-B4FC29136E95}"/>
    <hyperlink ref="D76" location="A125202814K" display="A125202814K" xr:uid="{EB323A79-1654-4537-AD29-7E815E09D96A}"/>
    <hyperlink ref="D77" location="A125202790C" display="A125202790C" xr:uid="{5FD35DE6-D18B-4401-9343-BC64629162F2}"/>
    <hyperlink ref="D78" location="A125202794L" display="A125202794L" xr:uid="{3DF1F2CB-ABE1-4F99-937F-11999BCF139B}"/>
    <hyperlink ref="D79" location="A125202798W" display="A125202798W" xr:uid="{C171790C-1FC9-4386-AB9E-ADB97AF5BA8D}"/>
    <hyperlink ref="D80" location="A125202778L" display="A125202778L" xr:uid="{1319B622-0455-4E04-9DF9-36E200814D7F}"/>
    <hyperlink ref="D81" location="A125202818V" display="A125202818V" xr:uid="{D1480516-6E27-47EC-8C2F-9E1EEABA2FF6}"/>
    <hyperlink ref="D82" location="A125202802A" display="A125202802A" xr:uid="{84C14504-5F41-4BA4-B18C-42FB05E6D55C}"/>
    <hyperlink ref="D83" location="A125202822K" display="A125202822K" xr:uid="{62EDBC57-5C73-471C-8650-0A3C1A15F802}"/>
    <hyperlink ref="D84" location="A125202782C" display="A125202782C" xr:uid="{9C23AA90-675E-4D1B-A4AF-398D44213787}"/>
    <hyperlink ref="D85" location="A125202774C" display="A125202774C" xr:uid="{C8991282-8403-4100-9AA8-4DC9510C38A6}"/>
    <hyperlink ref="E73" location="A125199998W" display="A125199998W" xr:uid="{836BE3C2-506D-440B-BF22-9BE91DD0154C}"/>
    <hyperlink ref="E74" location="A125199978L" display="A125199978L" xr:uid="{944CE7D7-3FC8-4363-836D-A0F3878F2F52}"/>
    <hyperlink ref="E75" location="A125200002T" display="A125200002T" xr:uid="{DE7400D9-EBE2-4735-B34B-2C9476E3CC72}"/>
    <hyperlink ref="E76" location="A125200006A" display="A125200006A" xr:uid="{75A5E57D-5B01-4520-9CD1-2343EFC0CD4F}"/>
    <hyperlink ref="E77" location="A125199982C" display="A125199982C" xr:uid="{A4007D14-D099-4217-BCDE-3AC48BE2721C}"/>
    <hyperlink ref="E78" location="A125199986L" display="A125199986L" xr:uid="{B70761AA-562D-47E8-8C55-59D943992C7D}"/>
    <hyperlink ref="E79" location="A125199990C" display="A125199990C" xr:uid="{06A16386-477A-4B78-ADFA-EACEF4C4CEC2}"/>
    <hyperlink ref="E80" location="A125199970V" display="A125199970V" xr:uid="{03B58034-2D05-45B5-BAC8-9A6F91E2DC8B}"/>
    <hyperlink ref="E81" location="A125200010T" display="A125200010T" xr:uid="{360139AB-EC3C-4084-A9C5-3EBB553E24C6}"/>
    <hyperlink ref="E82" location="A125199994L" display="A125199994L" xr:uid="{439AE7B1-01FA-437C-879B-CA4DFD958D34}"/>
    <hyperlink ref="E83" location="A125200014A" display="A125200014A" xr:uid="{3E53743A-87E2-46DE-9AB7-B92ADFBC02D6}"/>
    <hyperlink ref="E84" location="A125199974C" display="A125199974C" xr:uid="{B3678D5A-FF4B-4095-8CF8-ADFE12FC57EF}"/>
    <hyperlink ref="E85" location="A125199966C" display="A125199966C" xr:uid="{B38B593D-85EC-4AE6-9F29-D13FEEE5050D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M559"/>
  <sheetViews>
    <sheetView showGridLines="0" workbookViewId="0">
      <pane ySplit="11" topLeftCell="A12" activePane="bottomLeft" state="frozen"/>
      <selection pane="bottomLeft"/>
    </sheetView>
  </sheetViews>
  <sheetFormatPr defaultColWidth="7.7109375" defaultRowHeight="11.25"/>
  <cols>
    <col min="1" max="1" width="17.85546875" style="11" customWidth="1"/>
    <col min="2" max="2" width="19.140625" style="11" customWidth="1"/>
    <col min="3" max="3" width="30.7109375" style="11" customWidth="1"/>
    <col min="4" max="4" width="7.7109375" style="11"/>
    <col min="5" max="5" width="11" style="11" bestFit="1" customWidth="1"/>
    <col min="6" max="11" width="7.7109375" style="11"/>
    <col min="12" max="12" width="9.7109375" style="11" customWidth="1"/>
    <col min="13" max="25" width="7.7109375" style="11"/>
    <col min="26" max="26" width="7.7109375" style="11" customWidth="1"/>
    <col min="27" max="16384" width="7.7109375" style="11"/>
  </cols>
  <sheetData>
    <row r="2" spans="1:13" ht="12.75">
      <c r="B2" s="13" t="s">
        <v>1104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1:13"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</row>
    <row r="4" spans="1:13"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</row>
    <row r="5" spans="1:13" ht="15.75">
      <c r="B5" s="14" t="s">
        <v>1105</v>
      </c>
    </row>
    <row r="6" spans="1:13" ht="15.75" customHeight="1">
      <c r="B6" s="65" t="s">
        <v>1106</v>
      </c>
      <c r="C6" s="65"/>
      <c r="D6" s="65"/>
      <c r="E6" s="65"/>
      <c r="F6" s="65"/>
      <c r="G6" s="65"/>
      <c r="H6" s="65"/>
      <c r="I6" s="65"/>
      <c r="J6" s="65"/>
      <c r="K6" s="65"/>
      <c r="L6" s="65"/>
    </row>
    <row r="8" spans="1:13" ht="15">
      <c r="D8" s="16" t="s">
        <v>1108</v>
      </c>
    </row>
    <row r="9" spans="1:13" s="17" customFormat="1"/>
    <row r="10" spans="1:13" ht="22.5" customHeight="1">
      <c r="A10" s="18" t="s">
        <v>1109</v>
      </c>
      <c r="B10" s="18"/>
      <c r="C10" s="18"/>
      <c r="D10" s="18" t="s">
        <v>251</v>
      </c>
      <c r="E10" s="18" t="s">
        <v>258</v>
      </c>
      <c r="F10" s="18" t="s">
        <v>255</v>
      </c>
      <c r="G10" s="18" t="s">
        <v>256</v>
      </c>
      <c r="H10" s="18" t="s">
        <v>1110</v>
      </c>
      <c r="I10" s="18" t="s">
        <v>250</v>
      </c>
      <c r="J10" s="18" t="s">
        <v>252</v>
      </c>
      <c r="K10" s="18" t="s">
        <v>1111</v>
      </c>
      <c r="L10" s="18" t="s">
        <v>254</v>
      </c>
    </row>
    <row r="12" spans="1:13">
      <c r="A12" s="11" t="s">
        <v>0</v>
      </c>
      <c r="D12" s="11" t="s">
        <v>260</v>
      </c>
      <c r="E12" s="19" t="s">
        <v>262</v>
      </c>
      <c r="F12" s="10">
        <v>42036</v>
      </c>
      <c r="G12" s="10">
        <v>44228</v>
      </c>
      <c r="H12" s="11">
        <v>7</v>
      </c>
      <c r="I12" s="20" t="s">
        <v>259</v>
      </c>
      <c r="J12" s="11" t="s">
        <v>261</v>
      </c>
      <c r="K12" s="11" t="s">
        <v>1113</v>
      </c>
      <c r="L12" s="11">
        <v>2</v>
      </c>
    </row>
    <row r="13" spans="1:13">
      <c r="A13" s="11" t="s">
        <v>1</v>
      </c>
      <c r="D13" s="11" t="s">
        <v>260</v>
      </c>
      <c r="E13" s="19" t="s">
        <v>263</v>
      </c>
      <c r="F13" s="10">
        <v>42036</v>
      </c>
      <c r="G13" s="10">
        <v>44228</v>
      </c>
      <c r="H13" s="11">
        <v>7</v>
      </c>
      <c r="I13" s="20" t="s">
        <v>259</v>
      </c>
      <c r="J13" s="11" t="s">
        <v>261</v>
      </c>
      <c r="K13" s="11" t="s">
        <v>1113</v>
      </c>
      <c r="L13" s="11">
        <v>2</v>
      </c>
    </row>
    <row r="14" spans="1:13">
      <c r="A14" s="11" t="s">
        <v>2</v>
      </c>
      <c r="D14" s="11" t="s">
        <v>260</v>
      </c>
      <c r="E14" s="19" t="s">
        <v>264</v>
      </c>
      <c r="F14" s="10">
        <v>42036</v>
      </c>
      <c r="G14" s="10">
        <v>44228</v>
      </c>
      <c r="H14" s="11">
        <v>7</v>
      </c>
      <c r="I14" s="20" t="s">
        <v>259</v>
      </c>
      <c r="J14" s="11" t="s">
        <v>261</v>
      </c>
      <c r="K14" s="11" t="s">
        <v>1113</v>
      </c>
      <c r="L14" s="11">
        <v>2</v>
      </c>
    </row>
    <row r="15" spans="1:13">
      <c r="A15" s="11" t="s">
        <v>3</v>
      </c>
      <c r="D15" s="11" t="s">
        <v>260</v>
      </c>
      <c r="E15" s="19" t="s">
        <v>265</v>
      </c>
      <c r="F15" s="10">
        <v>42036</v>
      </c>
      <c r="G15" s="10">
        <v>44228</v>
      </c>
      <c r="H15" s="11">
        <v>7</v>
      </c>
      <c r="I15" s="20" t="s">
        <v>259</v>
      </c>
      <c r="J15" s="11" t="s">
        <v>261</v>
      </c>
      <c r="K15" s="11" t="s">
        <v>1113</v>
      </c>
      <c r="L15" s="11">
        <v>2</v>
      </c>
    </row>
    <row r="16" spans="1:13">
      <c r="A16" s="11" t="s">
        <v>4</v>
      </c>
      <c r="D16" s="11" t="s">
        <v>260</v>
      </c>
      <c r="E16" s="19" t="s">
        <v>266</v>
      </c>
      <c r="F16" s="10">
        <v>42036</v>
      </c>
      <c r="G16" s="10">
        <v>44228</v>
      </c>
      <c r="H16" s="11">
        <v>7</v>
      </c>
      <c r="I16" s="20" t="s">
        <v>259</v>
      </c>
      <c r="J16" s="11" t="s">
        <v>261</v>
      </c>
      <c r="K16" s="11" t="s">
        <v>1113</v>
      </c>
      <c r="L16" s="11">
        <v>2</v>
      </c>
    </row>
    <row r="17" spans="1:12">
      <c r="A17" s="11" t="s">
        <v>5</v>
      </c>
      <c r="D17" s="11" t="s">
        <v>260</v>
      </c>
      <c r="E17" s="19" t="s">
        <v>267</v>
      </c>
      <c r="F17" s="10">
        <v>42036</v>
      </c>
      <c r="G17" s="10">
        <v>44228</v>
      </c>
      <c r="H17" s="11">
        <v>7</v>
      </c>
      <c r="I17" s="20" t="s">
        <v>259</v>
      </c>
      <c r="J17" s="11" t="s">
        <v>261</v>
      </c>
      <c r="K17" s="11" t="s">
        <v>1113</v>
      </c>
      <c r="L17" s="11">
        <v>2</v>
      </c>
    </row>
    <row r="18" spans="1:12">
      <c r="A18" s="11" t="s">
        <v>6</v>
      </c>
      <c r="D18" s="11" t="s">
        <v>260</v>
      </c>
      <c r="E18" s="19" t="s">
        <v>268</v>
      </c>
      <c r="F18" s="10">
        <v>42036</v>
      </c>
      <c r="G18" s="10">
        <v>44228</v>
      </c>
      <c r="H18" s="11">
        <v>7</v>
      </c>
      <c r="I18" s="20" t="s">
        <v>259</v>
      </c>
      <c r="J18" s="11" t="s">
        <v>261</v>
      </c>
      <c r="K18" s="11" t="s">
        <v>1113</v>
      </c>
      <c r="L18" s="11">
        <v>2</v>
      </c>
    </row>
    <row r="19" spans="1:12">
      <c r="A19" s="11" t="s">
        <v>7</v>
      </c>
      <c r="D19" s="11" t="s">
        <v>260</v>
      </c>
      <c r="E19" s="19" t="s">
        <v>269</v>
      </c>
      <c r="F19" s="10">
        <v>42036</v>
      </c>
      <c r="G19" s="10">
        <v>44228</v>
      </c>
      <c r="H19" s="11">
        <v>7</v>
      </c>
      <c r="I19" s="20" t="s">
        <v>259</v>
      </c>
      <c r="J19" s="11" t="s">
        <v>261</v>
      </c>
      <c r="K19" s="11" t="s">
        <v>1113</v>
      </c>
      <c r="L19" s="11">
        <v>2</v>
      </c>
    </row>
    <row r="20" spans="1:12">
      <c r="A20" s="11" t="s">
        <v>8</v>
      </c>
      <c r="D20" s="11" t="s">
        <v>260</v>
      </c>
      <c r="E20" s="19" t="s">
        <v>270</v>
      </c>
      <c r="F20" s="10">
        <v>42036</v>
      </c>
      <c r="G20" s="10">
        <v>44228</v>
      </c>
      <c r="H20" s="11">
        <v>7</v>
      </c>
      <c r="I20" s="20" t="s">
        <v>259</v>
      </c>
      <c r="J20" s="11" t="s">
        <v>261</v>
      </c>
      <c r="K20" s="11" t="s">
        <v>1113</v>
      </c>
      <c r="L20" s="11">
        <v>2</v>
      </c>
    </row>
    <row r="21" spans="1:12">
      <c r="A21" s="11" t="s">
        <v>9</v>
      </c>
      <c r="D21" s="11" t="s">
        <v>260</v>
      </c>
      <c r="E21" s="19" t="s">
        <v>271</v>
      </c>
      <c r="F21" s="10">
        <v>42036</v>
      </c>
      <c r="G21" s="10">
        <v>44228</v>
      </c>
      <c r="H21" s="11">
        <v>7</v>
      </c>
      <c r="I21" s="20" t="s">
        <v>259</v>
      </c>
      <c r="J21" s="11" t="s">
        <v>261</v>
      </c>
      <c r="K21" s="11" t="s">
        <v>1113</v>
      </c>
      <c r="L21" s="11">
        <v>2</v>
      </c>
    </row>
    <row r="22" spans="1:12">
      <c r="A22" s="11" t="s">
        <v>10</v>
      </c>
      <c r="D22" s="11" t="s">
        <v>260</v>
      </c>
      <c r="E22" s="19" t="s">
        <v>272</v>
      </c>
      <c r="F22" s="10">
        <v>42036</v>
      </c>
      <c r="G22" s="10">
        <v>44228</v>
      </c>
      <c r="H22" s="11">
        <v>7</v>
      </c>
      <c r="I22" s="20" t="s">
        <v>259</v>
      </c>
      <c r="J22" s="11" t="s">
        <v>261</v>
      </c>
      <c r="K22" s="11" t="s">
        <v>1113</v>
      </c>
      <c r="L22" s="11">
        <v>2</v>
      </c>
    </row>
    <row r="23" spans="1:12">
      <c r="A23" s="11" t="s">
        <v>11</v>
      </c>
      <c r="D23" s="11" t="s">
        <v>260</v>
      </c>
      <c r="E23" s="19" t="s">
        <v>273</v>
      </c>
      <c r="F23" s="10">
        <v>42036</v>
      </c>
      <c r="G23" s="10">
        <v>44228</v>
      </c>
      <c r="H23" s="11">
        <v>7</v>
      </c>
      <c r="I23" s="20" t="s">
        <v>259</v>
      </c>
      <c r="J23" s="11" t="s">
        <v>261</v>
      </c>
      <c r="K23" s="11" t="s">
        <v>1113</v>
      </c>
      <c r="L23" s="11">
        <v>2</v>
      </c>
    </row>
    <row r="24" spans="1:12">
      <c r="A24" s="11" t="s">
        <v>12</v>
      </c>
      <c r="D24" s="11" t="s">
        <v>260</v>
      </c>
      <c r="E24" s="19" t="s">
        <v>274</v>
      </c>
      <c r="F24" s="10">
        <v>42036</v>
      </c>
      <c r="G24" s="10">
        <v>44228</v>
      </c>
      <c r="H24" s="11">
        <v>7</v>
      </c>
      <c r="I24" s="20" t="s">
        <v>259</v>
      </c>
      <c r="J24" s="11" t="s">
        <v>261</v>
      </c>
      <c r="K24" s="11" t="s">
        <v>1113</v>
      </c>
      <c r="L24" s="11">
        <v>2</v>
      </c>
    </row>
    <row r="25" spans="1:12">
      <c r="A25" s="11" t="s">
        <v>13</v>
      </c>
      <c r="D25" s="11" t="s">
        <v>260</v>
      </c>
      <c r="E25" s="19" t="s">
        <v>275</v>
      </c>
      <c r="F25" s="10">
        <v>42036</v>
      </c>
      <c r="G25" s="10">
        <v>44228</v>
      </c>
      <c r="H25" s="11">
        <v>7</v>
      </c>
      <c r="I25" s="20" t="s">
        <v>259</v>
      </c>
      <c r="J25" s="11" t="s">
        <v>261</v>
      </c>
      <c r="K25" s="11" t="s">
        <v>1113</v>
      </c>
      <c r="L25" s="11">
        <v>2</v>
      </c>
    </row>
    <row r="26" spans="1:12">
      <c r="A26" s="11" t="s">
        <v>14</v>
      </c>
      <c r="D26" s="11" t="s">
        <v>260</v>
      </c>
      <c r="E26" s="19" t="s">
        <v>276</v>
      </c>
      <c r="F26" s="10">
        <v>42036</v>
      </c>
      <c r="G26" s="10">
        <v>44228</v>
      </c>
      <c r="H26" s="11">
        <v>7</v>
      </c>
      <c r="I26" s="20" t="s">
        <v>259</v>
      </c>
      <c r="J26" s="11" t="s">
        <v>261</v>
      </c>
      <c r="K26" s="11" t="s">
        <v>1113</v>
      </c>
      <c r="L26" s="11">
        <v>2</v>
      </c>
    </row>
    <row r="27" spans="1:12">
      <c r="A27" s="11" t="s">
        <v>15</v>
      </c>
      <c r="D27" s="11" t="s">
        <v>260</v>
      </c>
      <c r="E27" s="19" t="s">
        <v>277</v>
      </c>
      <c r="F27" s="10">
        <v>42036</v>
      </c>
      <c r="G27" s="10">
        <v>44228</v>
      </c>
      <c r="H27" s="11">
        <v>7</v>
      </c>
      <c r="I27" s="20" t="s">
        <v>259</v>
      </c>
      <c r="J27" s="11" t="s">
        <v>261</v>
      </c>
      <c r="K27" s="11" t="s">
        <v>1113</v>
      </c>
      <c r="L27" s="11">
        <v>2</v>
      </c>
    </row>
    <row r="28" spans="1:12">
      <c r="A28" s="11" t="s">
        <v>16</v>
      </c>
      <c r="D28" s="11" t="s">
        <v>260</v>
      </c>
      <c r="E28" s="19" t="s">
        <v>278</v>
      </c>
      <c r="F28" s="10">
        <v>42036</v>
      </c>
      <c r="G28" s="10">
        <v>44228</v>
      </c>
      <c r="H28" s="11">
        <v>7</v>
      </c>
      <c r="I28" s="20" t="s">
        <v>259</v>
      </c>
      <c r="J28" s="11" t="s">
        <v>261</v>
      </c>
      <c r="K28" s="11" t="s">
        <v>1113</v>
      </c>
      <c r="L28" s="11">
        <v>2</v>
      </c>
    </row>
    <row r="29" spans="1:12">
      <c r="A29" s="11" t="s">
        <v>17</v>
      </c>
      <c r="D29" s="11" t="s">
        <v>260</v>
      </c>
      <c r="E29" s="19" t="s">
        <v>279</v>
      </c>
      <c r="F29" s="10">
        <v>42036</v>
      </c>
      <c r="G29" s="10">
        <v>44228</v>
      </c>
      <c r="H29" s="11">
        <v>7</v>
      </c>
      <c r="I29" s="20" t="s">
        <v>259</v>
      </c>
      <c r="J29" s="11" t="s">
        <v>261</v>
      </c>
      <c r="K29" s="11" t="s">
        <v>1113</v>
      </c>
      <c r="L29" s="11">
        <v>2</v>
      </c>
    </row>
    <row r="30" spans="1:12">
      <c r="A30" s="11" t="s">
        <v>18</v>
      </c>
      <c r="D30" s="11" t="s">
        <v>260</v>
      </c>
      <c r="E30" s="19" t="s">
        <v>280</v>
      </c>
      <c r="F30" s="10">
        <v>42036</v>
      </c>
      <c r="G30" s="10">
        <v>44228</v>
      </c>
      <c r="H30" s="11">
        <v>7</v>
      </c>
      <c r="I30" s="20" t="s">
        <v>259</v>
      </c>
      <c r="J30" s="11" t="s">
        <v>261</v>
      </c>
      <c r="K30" s="11" t="s">
        <v>1113</v>
      </c>
      <c r="L30" s="11">
        <v>2</v>
      </c>
    </row>
    <row r="31" spans="1:12">
      <c r="A31" s="11" t="s">
        <v>19</v>
      </c>
      <c r="D31" s="11" t="s">
        <v>260</v>
      </c>
      <c r="E31" s="19" t="s">
        <v>281</v>
      </c>
      <c r="F31" s="10">
        <v>42036</v>
      </c>
      <c r="G31" s="10">
        <v>44228</v>
      </c>
      <c r="H31" s="11">
        <v>7</v>
      </c>
      <c r="I31" s="20" t="s">
        <v>259</v>
      </c>
      <c r="J31" s="11" t="s">
        <v>261</v>
      </c>
      <c r="K31" s="11" t="s">
        <v>1113</v>
      </c>
      <c r="L31" s="11">
        <v>2</v>
      </c>
    </row>
    <row r="32" spans="1:12">
      <c r="A32" s="11" t="s">
        <v>20</v>
      </c>
      <c r="D32" s="11" t="s">
        <v>260</v>
      </c>
      <c r="E32" s="19" t="s">
        <v>282</v>
      </c>
      <c r="F32" s="10">
        <v>42036</v>
      </c>
      <c r="G32" s="10">
        <v>44228</v>
      </c>
      <c r="H32" s="11">
        <v>7</v>
      </c>
      <c r="I32" s="20" t="s">
        <v>259</v>
      </c>
      <c r="J32" s="11" t="s">
        <v>261</v>
      </c>
      <c r="K32" s="11" t="s">
        <v>1113</v>
      </c>
      <c r="L32" s="11">
        <v>2</v>
      </c>
    </row>
    <row r="33" spans="1:12">
      <c r="A33" s="11" t="s">
        <v>21</v>
      </c>
      <c r="D33" s="11" t="s">
        <v>260</v>
      </c>
      <c r="E33" s="19" t="s">
        <v>283</v>
      </c>
      <c r="F33" s="10">
        <v>42036</v>
      </c>
      <c r="G33" s="10">
        <v>44228</v>
      </c>
      <c r="H33" s="11">
        <v>7</v>
      </c>
      <c r="I33" s="20" t="s">
        <v>259</v>
      </c>
      <c r="J33" s="11" t="s">
        <v>261</v>
      </c>
      <c r="K33" s="11" t="s">
        <v>1113</v>
      </c>
      <c r="L33" s="11">
        <v>2</v>
      </c>
    </row>
    <row r="34" spans="1:12">
      <c r="A34" s="11" t="s">
        <v>22</v>
      </c>
      <c r="D34" s="11" t="s">
        <v>260</v>
      </c>
      <c r="E34" s="19" t="s">
        <v>284</v>
      </c>
      <c r="F34" s="10">
        <v>42036</v>
      </c>
      <c r="G34" s="10">
        <v>44228</v>
      </c>
      <c r="H34" s="11">
        <v>7</v>
      </c>
      <c r="I34" s="20" t="s">
        <v>259</v>
      </c>
      <c r="J34" s="11" t="s">
        <v>261</v>
      </c>
      <c r="K34" s="11" t="s">
        <v>1113</v>
      </c>
      <c r="L34" s="11">
        <v>2</v>
      </c>
    </row>
    <row r="35" spans="1:12">
      <c r="A35" s="11" t="s">
        <v>23</v>
      </c>
      <c r="D35" s="11" t="s">
        <v>260</v>
      </c>
      <c r="E35" s="19" t="s">
        <v>285</v>
      </c>
      <c r="F35" s="10">
        <v>42036</v>
      </c>
      <c r="G35" s="10">
        <v>44228</v>
      </c>
      <c r="H35" s="11">
        <v>7</v>
      </c>
      <c r="I35" s="20" t="s">
        <v>259</v>
      </c>
      <c r="J35" s="11" t="s">
        <v>261</v>
      </c>
      <c r="K35" s="11" t="s">
        <v>1113</v>
      </c>
      <c r="L35" s="11">
        <v>2</v>
      </c>
    </row>
    <row r="36" spans="1:12">
      <c r="A36" s="11" t="s">
        <v>24</v>
      </c>
      <c r="D36" s="11" t="s">
        <v>260</v>
      </c>
      <c r="E36" s="19" t="s">
        <v>286</v>
      </c>
      <c r="F36" s="10">
        <v>42036</v>
      </c>
      <c r="G36" s="10">
        <v>44228</v>
      </c>
      <c r="H36" s="11">
        <v>7</v>
      </c>
      <c r="I36" s="20" t="s">
        <v>259</v>
      </c>
      <c r="J36" s="11" t="s">
        <v>261</v>
      </c>
      <c r="K36" s="11" t="s">
        <v>1113</v>
      </c>
      <c r="L36" s="11">
        <v>2</v>
      </c>
    </row>
    <row r="37" spans="1:12">
      <c r="A37" s="11" t="s">
        <v>25</v>
      </c>
      <c r="D37" s="11" t="s">
        <v>260</v>
      </c>
      <c r="E37" s="19" t="s">
        <v>287</v>
      </c>
      <c r="F37" s="10">
        <v>42036</v>
      </c>
      <c r="G37" s="10">
        <v>44228</v>
      </c>
      <c r="H37" s="11">
        <v>7</v>
      </c>
      <c r="I37" s="20" t="s">
        <v>259</v>
      </c>
      <c r="J37" s="11" t="s">
        <v>261</v>
      </c>
      <c r="K37" s="11" t="s">
        <v>1113</v>
      </c>
      <c r="L37" s="11">
        <v>2</v>
      </c>
    </row>
    <row r="38" spans="1:12">
      <c r="A38" s="11" t="s">
        <v>26</v>
      </c>
      <c r="D38" s="11" t="s">
        <v>260</v>
      </c>
      <c r="E38" s="19" t="s">
        <v>288</v>
      </c>
      <c r="F38" s="10">
        <v>42036</v>
      </c>
      <c r="G38" s="10">
        <v>44228</v>
      </c>
      <c r="H38" s="11">
        <v>7</v>
      </c>
      <c r="I38" s="20" t="s">
        <v>259</v>
      </c>
      <c r="J38" s="11" t="s">
        <v>261</v>
      </c>
      <c r="K38" s="11" t="s">
        <v>1113</v>
      </c>
      <c r="L38" s="11">
        <v>2</v>
      </c>
    </row>
    <row r="39" spans="1:12">
      <c r="A39" s="11" t="s">
        <v>27</v>
      </c>
      <c r="D39" s="11" t="s">
        <v>260</v>
      </c>
      <c r="E39" s="19" t="s">
        <v>289</v>
      </c>
      <c r="F39" s="10">
        <v>42036</v>
      </c>
      <c r="G39" s="10">
        <v>44228</v>
      </c>
      <c r="H39" s="11">
        <v>7</v>
      </c>
      <c r="I39" s="20" t="s">
        <v>259</v>
      </c>
      <c r="J39" s="11" t="s">
        <v>261</v>
      </c>
      <c r="K39" s="11" t="s">
        <v>1113</v>
      </c>
      <c r="L39" s="11">
        <v>2</v>
      </c>
    </row>
    <row r="40" spans="1:12">
      <c r="A40" s="11" t="s">
        <v>28</v>
      </c>
      <c r="D40" s="11" t="s">
        <v>260</v>
      </c>
      <c r="E40" s="19" t="s">
        <v>290</v>
      </c>
      <c r="F40" s="10">
        <v>42036</v>
      </c>
      <c r="G40" s="10">
        <v>44228</v>
      </c>
      <c r="H40" s="11">
        <v>7</v>
      </c>
      <c r="I40" s="20" t="s">
        <v>259</v>
      </c>
      <c r="J40" s="11" t="s">
        <v>261</v>
      </c>
      <c r="K40" s="11" t="s">
        <v>1113</v>
      </c>
      <c r="L40" s="11">
        <v>2</v>
      </c>
    </row>
    <row r="41" spans="1:12">
      <c r="A41" s="11" t="s">
        <v>29</v>
      </c>
      <c r="D41" s="11" t="s">
        <v>260</v>
      </c>
      <c r="E41" s="19" t="s">
        <v>291</v>
      </c>
      <c r="F41" s="10">
        <v>42036</v>
      </c>
      <c r="G41" s="10">
        <v>44228</v>
      </c>
      <c r="H41" s="11">
        <v>7</v>
      </c>
      <c r="I41" s="20" t="s">
        <v>259</v>
      </c>
      <c r="J41" s="11" t="s">
        <v>261</v>
      </c>
      <c r="K41" s="11" t="s">
        <v>1113</v>
      </c>
      <c r="L41" s="11">
        <v>2</v>
      </c>
    </row>
    <row r="42" spans="1:12">
      <c r="A42" s="11" t="s">
        <v>30</v>
      </c>
      <c r="D42" s="11" t="s">
        <v>260</v>
      </c>
      <c r="E42" s="19" t="s">
        <v>292</v>
      </c>
      <c r="F42" s="10">
        <v>42036</v>
      </c>
      <c r="G42" s="10">
        <v>44228</v>
      </c>
      <c r="H42" s="11">
        <v>7</v>
      </c>
      <c r="I42" s="20" t="s">
        <v>259</v>
      </c>
      <c r="J42" s="11" t="s">
        <v>261</v>
      </c>
      <c r="K42" s="11" t="s">
        <v>1113</v>
      </c>
      <c r="L42" s="11">
        <v>2</v>
      </c>
    </row>
    <row r="43" spans="1:12">
      <c r="A43" s="11" t="s">
        <v>31</v>
      </c>
      <c r="D43" s="11" t="s">
        <v>260</v>
      </c>
      <c r="E43" s="19" t="s">
        <v>293</v>
      </c>
      <c r="F43" s="10">
        <v>42036</v>
      </c>
      <c r="G43" s="10">
        <v>44228</v>
      </c>
      <c r="H43" s="11">
        <v>7</v>
      </c>
      <c r="I43" s="20" t="s">
        <v>259</v>
      </c>
      <c r="J43" s="11" t="s">
        <v>261</v>
      </c>
      <c r="K43" s="11" t="s">
        <v>1113</v>
      </c>
      <c r="L43" s="11">
        <v>2</v>
      </c>
    </row>
    <row r="44" spans="1:12">
      <c r="A44" s="11" t="s">
        <v>32</v>
      </c>
      <c r="D44" s="11" t="s">
        <v>260</v>
      </c>
      <c r="E44" s="19" t="s">
        <v>294</v>
      </c>
      <c r="F44" s="10">
        <v>42036</v>
      </c>
      <c r="G44" s="10">
        <v>44228</v>
      </c>
      <c r="H44" s="11">
        <v>7</v>
      </c>
      <c r="I44" s="20" t="s">
        <v>259</v>
      </c>
      <c r="J44" s="11" t="s">
        <v>261</v>
      </c>
      <c r="K44" s="11" t="s">
        <v>1113</v>
      </c>
      <c r="L44" s="11">
        <v>2</v>
      </c>
    </row>
    <row r="45" spans="1:12">
      <c r="A45" s="11" t="s">
        <v>33</v>
      </c>
      <c r="D45" s="11" t="s">
        <v>260</v>
      </c>
      <c r="E45" s="19" t="s">
        <v>295</v>
      </c>
      <c r="F45" s="10">
        <v>42036</v>
      </c>
      <c r="G45" s="10">
        <v>44228</v>
      </c>
      <c r="H45" s="11">
        <v>7</v>
      </c>
      <c r="I45" s="20" t="s">
        <v>259</v>
      </c>
      <c r="J45" s="11" t="s">
        <v>261</v>
      </c>
      <c r="K45" s="11" t="s">
        <v>1113</v>
      </c>
      <c r="L45" s="11">
        <v>2</v>
      </c>
    </row>
    <row r="46" spans="1:12">
      <c r="A46" s="11" t="s">
        <v>34</v>
      </c>
      <c r="D46" s="11" t="s">
        <v>260</v>
      </c>
      <c r="E46" s="19" t="s">
        <v>296</v>
      </c>
      <c r="F46" s="10">
        <v>42036</v>
      </c>
      <c r="G46" s="10">
        <v>44228</v>
      </c>
      <c r="H46" s="11">
        <v>7</v>
      </c>
      <c r="I46" s="20" t="s">
        <v>259</v>
      </c>
      <c r="J46" s="11" t="s">
        <v>261</v>
      </c>
      <c r="K46" s="11" t="s">
        <v>1113</v>
      </c>
      <c r="L46" s="11">
        <v>2</v>
      </c>
    </row>
    <row r="47" spans="1:12">
      <c r="A47" s="11" t="s">
        <v>35</v>
      </c>
      <c r="D47" s="11" t="s">
        <v>260</v>
      </c>
      <c r="E47" s="19" t="s">
        <v>297</v>
      </c>
      <c r="F47" s="10">
        <v>42036</v>
      </c>
      <c r="G47" s="10">
        <v>44228</v>
      </c>
      <c r="H47" s="11">
        <v>7</v>
      </c>
      <c r="I47" s="20" t="s">
        <v>259</v>
      </c>
      <c r="J47" s="11" t="s">
        <v>261</v>
      </c>
      <c r="K47" s="11" t="s">
        <v>1113</v>
      </c>
      <c r="L47" s="11">
        <v>2</v>
      </c>
    </row>
    <row r="48" spans="1:12">
      <c r="A48" s="11" t="s">
        <v>36</v>
      </c>
      <c r="D48" s="11" t="s">
        <v>260</v>
      </c>
      <c r="E48" s="19" t="s">
        <v>298</v>
      </c>
      <c r="F48" s="10">
        <v>42036</v>
      </c>
      <c r="G48" s="10">
        <v>44228</v>
      </c>
      <c r="H48" s="11">
        <v>7</v>
      </c>
      <c r="I48" s="20" t="s">
        <v>259</v>
      </c>
      <c r="J48" s="11" t="s">
        <v>261</v>
      </c>
      <c r="K48" s="11" t="s">
        <v>1113</v>
      </c>
      <c r="L48" s="11">
        <v>2</v>
      </c>
    </row>
    <row r="49" spans="1:12">
      <c r="A49" s="11" t="s">
        <v>37</v>
      </c>
      <c r="D49" s="11" t="s">
        <v>260</v>
      </c>
      <c r="E49" s="19" t="s">
        <v>299</v>
      </c>
      <c r="F49" s="10">
        <v>42036</v>
      </c>
      <c r="G49" s="10">
        <v>44228</v>
      </c>
      <c r="H49" s="11">
        <v>7</v>
      </c>
      <c r="I49" s="20" t="s">
        <v>259</v>
      </c>
      <c r="J49" s="11" t="s">
        <v>261</v>
      </c>
      <c r="K49" s="11" t="s">
        <v>1113</v>
      </c>
      <c r="L49" s="11">
        <v>2</v>
      </c>
    </row>
    <row r="50" spans="1:12">
      <c r="A50" s="11" t="s">
        <v>38</v>
      </c>
      <c r="D50" s="11" t="s">
        <v>260</v>
      </c>
      <c r="E50" s="19" t="s">
        <v>300</v>
      </c>
      <c r="F50" s="10">
        <v>42036</v>
      </c>
      <c r="G50" s="10">
        <v>44228</v>
      </c>
      <c r="H50" s="11">
        <v>7</v>
      </c>
      <c r="I50" s="20" t="s">
        <v>259</v>
      </c>
      <c r="J50" s="11" t="s">
        <v>261</v>
      </c>
      <c r="K50" s="11" t="s">
        <v>1113</v>
      </c>
      <c r="L50" s="11">
        <v>2</v>
      </c>
    </row>
    <row r="51" spans="1:12">
      <c r="A51" s="11" t="s">
        <v>39</v>
      </c>
      <c r="D51" s="11" t="s">
        <v>260</v>
      </c>
      <c r="E51" s="19" t="s">
        <v>301</v>
      </c>
      <c r="F51" s="10">
        <v>42036</v>
      </c>
      <c r="G51" s="10">
        <v>44228</v>
      </c>
      <c r="H51" s="11">
        <v>7</v>
      </c>
      <c r="I51" s="20" t="s">
        <v>259</v>
      </c>
      <c r="J51" s="11" t="s">
        <v>261</v>
      </c>
      <c r="K51" s="11" t="s">
        <v>1113</v>
      </c>
      <c r="L51" s="11">
        <v>2</v>
      </c>
    </row>
    <row r="52" spans="1:12">
      <c r="A52" s="11" t="s">
        <v>40</v>
      </c>
      <c r="D52" s="11" t="s">
        <v>260</v>
      </c>
      <c r="E52" s="19" t="s">
        <v>302</v>
      </c>
      <c r="F52" s="10">
        <v>42036</v>
      </c>
      <c r="G52" s="10">
        <v>44228</v>
      </c>
      <c r="H52" s="11">
        <v>7</v>
      </c>
      <c r="I52" s="20" t="s">
        <v>259</v>
      </c>
      <c r="J52" s="11" t="s">
        <v>261</v>
      </c>
      <c r="K52" s="11" t="s">
        <v>1113</v>
      </c>
      <c r="L52" s="11">
        <v>2</v>
      </c>
    </row>
    <row r="53" spans="1:12">
      <c r="A53" s="11" t="s">
        <v>41</v>
      </c>
      <c r="D53" s="11" t="s">
        <v>260</v>
      </c>
      <c r="E53" s="19" t="s">
        <v>303</v>
      </c>
      <c r="F53" s="10">
        <v>42036</v>
      </c>
      <c r="G53" s="10">
        <v>44228</v>
      </c>
      <c r="H53" s="11">
        <v>7</v>
      </c>
      <c r="I53" s="20" t="s">
        <v>259</v>
      </c>
      <c r="J53" s="11" t="s">
        <v>261</v>
      </c>
      <c r="K53" s="11" t="s">
        <v>1113</v>
      </c>
      <c r="L53" s="11">
        <v>2</v>
      </c>
    </row>
    <row r="54" spans="1:12">
      <c r="A54" s="11" t="s">
        <v>42</v>
      </c>
      <c r="D54" s="11" t="s">
        <v>260</v>
      </c>
      <c r="E54" s="19" t="s">
        <v>304</v>
      </c>
      <c r="F54" s="10">
        <v>42036</v>
      </c>
      <c r="G54" s="10">
        <v>44228</v>
      </c>
      <c r="H54" s="11">
        <v>7</v>
      </c>
      <c r="I54" s="20" t="s">
        <v>259</v>
      </c>
      <c r="J54" s="11" t="s">
        <v>261</v>
      </c>
      <c r="K54" s="11" t="s">
        <v>1113</v>
      </c>
      <c r="L54" s="11">
        <v>2</v>
      </c>
    </row>
    <row r="55" spans="1:12">
      <c r="A55" s="11" t="s">
        <v>43</v>
      </c>
      <c r="D55" s="11" t="s">
        <v>260</v>
      </c>
      <c r="E55" s="19" t="s">
        <v>305</v>
      </c>
      <c r="F55" s="10">
        <v>42036</v>
      </c>
      <c r="G55" s="10">
        <v>44228</v>
      </c>
      <c r="H55" s="11">
        <v>7</v>
      </c>
      <c r="I55" s="20" t="s">
        <v>259</v>
      </c>
      <c r="J55" s="11" t="s">
        <v>261</v>
      </c>
      <c r="K55" s="11" t="s">
        <v>1113</v>
      </c>
      <c r="L55" s="11">
        <v>2</v>
      </c>
    </row>
    <row r="56" spans="1:12">
      <c r="A56" s="11" t="s">
        <v>44</v>
      </c>
      <c r="D56" s="11" t="s">
        <v>260</v>
      </c>
      <c r="E56" s="19" t="s">
        <v>306</v>
      </c>
      <c r="F56" s="10">
        <v>42036</v>
      </c>
      <c r="G56" s="10">
        <v>44228</v>
      </c>
      <c r="H56" s="11">
        <v>7</v>
      </c>
      <c r="I56" s="20" t="s">
        <v>259</v>
      </c>
      <c r="J56" s="11" t="s">
        <v>261</v>
      </c>
      <c r="K56" s="11" t="s">
        <v>1113</v>
      </c>
      <c r="L56" s="11">
        <v>2</v>
      </c>
    </row>
    <row r="57" spans="1:12">
      <c r="A57" s="11" t="s">
        <v>45</v>
      </c>
      <c r="D57" s="11" t="s">
        <v>260</v>
      </c>
      <c r="E57" s="19" t="s">
        <v>307</v>
      </c>
      <c r="F57" s="10">
        <v>42036</v>
      </c>
      <c r="G57" s="10">
        <v>44228</v>
      </c>
      <c r="H57" s="11">
        <v>7</v>
      </c>
      <c r="I57" s="20" t="s">
        <v>259</v>
      </c>
      <c r="J57" s="11" t="s">
        <v>261</v>
      </c>
      <c r="K57" s="11" t="s">
        <v>1113</v>
      </c>
      <c r="L57" s="11">
        <v>2</v>
      </c>
    </row>
    <row r="58" spans="1:12">
      <c r="A58" s="11" t="s">
        <v>46</v>
      </c>
      <c r="D58" s="11" t="s">
        <v>260</v>
      </c>
      <c r="E58" s="19" t="s">
        <v>308</v>
      </c>
      <c r="F58" s="10">
        <v>42036</v>
      </c>
      <c r="G58" s="10">
        <v>44228</v>
      </c>
      <c r="H58" s="11">
        <v>7</v>
      </c>
      <c r="I58" s="20" t="s">
        <v>259</v>
      </c>
      <c r="J58" s="11" t="s">
        <v>261</v>
      </c>
      <c r="K58" s="11" t="s">
        <v>1113</v>
      </c>
      <c r="L58" s="11">
        <v>2</v>
      </c>
    </row>
    <row r="59" spans="1:12">
      <c r="A59" s="11" t="s">
        <v>47</v>
      </c>
      <c r="D59" s="11" t="s">
        <v>260</v>
      </c>
      <c r="E59" s="19" t="s">
        <v>309</v>
      </c>
      <c r="F59" s="10">
        <v>42036</v>
      </c>
      <c r="G59" s="10">
        <v>44228</v>
      </c>
      <c r="H59" s="11">
        <v>7</v>
      </c>
      <c r="I59" s="20" t="s">
        <v>259</v>
      </c>
      <c r="J59" s="11" t="s">
        <v>261</v>
      </c>
      <c r="K59" s="11" t="s">
        <v>1113</v>
      </c>
      <c r="L59" s="11">
        <v>2</v>
      </c>
    </row>
    <row r="60" spans="1:12">
      <c r="A60" s="11" t="s">
        <v>48</v>
      </c>
      <c r="D60" s="11" t="s">
        <v>260</v>
      </c>
      <c r="E60" s="19" t="s">
        <v>310</v>
      </c>
      <c r="F60" s="10">
        <v>42036</v>
      </c>
      <c r="G60" s="10">
        <v>44228</v>
      </c>
      <c r="H60" s="11">
        <v>7</v>
      </c>
      <c r="I60" s="20" t="s">
        <v>259</v>
      </c>
      <c r="J60" s="11" t="s">
        <v>261</v>
      </c>
      <c r="K60" s="11" t="s">
        <v>1113</v>
      </c>
      <c r="L60" s="11">
        <v>2</v>
      </c>
    </row>
    <row r="61" spans="1:12">
      <c r="A61" s="11" t="s">
        <v>49</v>
      </c>
      <c r="D61" s="11" t="s">
        <v>260</v>
      </c>
      <c r="E61" s="19" t="s">
        <v>311</v>
      </c>
      <c r="F61" s="10">
        <v>42036</v>
      </c>
      <c r="G61" s="10">
        <v>44228</v>
      </c>
      <c r="H61" s="11">
        <v>7</v>
      </c>
      <c r="I61" s="20" t="s">
        <v>259</v>
      </c>
      <c r="J61" s="11" t="s">
        <v>261</v>
      </c>
      <c r="K61" s="11" t="s">
        <v>1113</v>
      </c>
      <c r="L61" s="11">
        <v>2</v>
      </c>
    </row>
    <row r="62" spans="1:12">
      <c r="A62" s="11" t="s">
        <v>50</v>
      </c>
      <c r="D62" s="11" t="s">
        <v>260</v>
      </c>
      <c r="E62" s="19" t="s">
        <v>312</v>
      </c>
      <c r="F62" s="10">
        <v>42036</v>
      </c>
      <c r="G62" s="10">
        <v>44228</v>
      </c>
      <c r="H62" s="11">
        <v>7</v>
      </c>
      <c r="I62" s="20" t="s">
        <v>259</v>
      </c>
      <c r="J62" s="11" t="s">
        <v>261</v>
      </c>
      <c r="K62" s="11" t="s">
        <v>1113</v>
      </c>
      <c r="L62" s="11">
        <v>2</v>
      </c>
    </row>
    <row r="63" spans="1:12">
      <c r="A63" s="11" t="s">
        <v>51</v>
      </c>
      <c r="D63" s="11" t="s">
        <v>260</v>
      </c>
      <c r="E63" s="19" t="s">
        <v>313</v>
      </c>
      <c r="F63" s="10">
        <v>42036</v>
      </c>
      <c r="G63" s="10">
        <v>44228</v>
      </c>
      <c r="H63" s="11">
        <v>7</v>
      </c>
      <c r="I63" s="20" t="s">
        <v>259</v>
      </c>
      <c r="J63" s="11" t="s">
        <v>261</v>
      </c>
      <c r="K63" s="11" t="s">
        <v>1113</v>
      </c>
      <c r="L63" s="11">
        <v>2</v>
      </c>
    </row>
    <row r="64" spans="1:12">
      <c r="A64" s="11" t="s">
        <v>52</v>
      </c>
      <c r="D64" s="11" t="s">
        <v>260</v>
      </c>
      <c r="E64" s="19" t="s">
        <v>314</v>
      </c>
      <c r="F64" s="10">
        <v>42036</v>
      </c>
      <c r="G64" s="10">
        <v>44228</v>
      </c>
      <c r="H64" s="11">
        <v>7</v>
      </c>
      <c r="I64" s="20" t="s">
        <v>259</v>
      </c>
      <c r="J64" s="11" t="s">
        <v>261</v>
      </c>
      <c r="K64" s="11" t="s">
        <v>1113</v>
      </c>
      <c r="L64" s="11">
        <v>2</v>
      </c>
    </row>
    <row r="65" spans="1:12">
      <c r="A65" s="11" t="s">
        <v>53</v>
      </c>
      <c r="D65" s="11" t="s">
        <v>260</v>
      </c>
      <c r="E65" s="19" t="s">
        <v>315</v>
      </c>
      <c r="F65" s="10">
        <v>42036</v>
      </c>
      <c r="G65" s="10">
        <v>44228</v>
      </c>
      <c r="H65" s="11">
        <v>7</v>
      </c>
      <c r="I65" s="20" t="s">
        <v>259</v>
      </c>
      <c r="J65" s="11" t="s">
        <v>261</v>
      </c>
      <c r="K65" s="11" t="s">
        <v>1113</v>
      </c>
      <c r="L65" s="11">
        <v>2</v>
      </c>
    </row>
    <row r="66" spans="1:12">
      <c r="A66" s="11" t="s">
        <v>54</v>
      </c>
      <c r="D66" s="11" t="s">
        <v>260</v>
      </c>
      <c r="E66" s="19" t="s">
        <v>316</v>
      </c>
      <c r="F66" s="10">
        <v>42036</v>
      </c>
      <c r="G66" s="10">
        <v>44228</v>
      </c>
      <c r="H66" s="11">
        <v>7</v>
      </c>
      <c r="I66" s="20" t="s">
        <v>259</v>
      </c>
      <c r="J66" s="11" t="s">
        <v>261</v>
      </c>
      <c r="K66" s="11" t="s">
        <v>1113</v>
      </c>
      <c r="L66" s="11">
        <v>2</v>
      </c>
    </row>
    <row r="67" spans="1:12">
      <c r="A67" s="11" t="s">
        <v>55</v>
      </c>
      <c r="D67" s="11" t="s">
        <v>260</v>
      </c>
      <c r="E67" s="19" t="s">
        <v>317</v>
      </c>
      <c r="F67" s="10">
        <v>42036</v>
      </c>
      <c r="G67" s="10">
        <v>44228</v>
      </c>
      <c r="H67" s="11">
        <v>7</v>
      </c>
      <c r="I67" s="20" t="s">
        <v>259</v>
      </c>
      <c r="J67" s="11" t="s">
        <v>261</v>
      </c>
      <c r="K67" s="11" t="s">
        <v>1113</v>
      </c>
      <c r="L67" s="11">
        <v>2</v>
      </c>
    </row>
    <row r="68" spans="1:12">
      <c r="A68" s="11" t="s">
        <v>56</v>
      </c>
      <c r="D68" s="11" t="s">
        <v>260</v>
      </c>
      <c r="E68" s="19" t="s">
        <v>318</v>
      </c>
      <c r="F68" s="10">
        <v>42036</v>
      </c>
      <c r="G68" s="10">
        <v>44228</v>
      </c>
      <c r="H68" s="11">
        <v>7</v>
      </c>
      <c r="I68" s="20" t="s">
        <v>259</v>
      </c>
      <c r="J68" s="11" t="s">
        <v>261</v>
      </c>
      <c r="K68" s="11" t="s">
        <v>1113</v>
      </c>
      <c r="L68" s="11">
        <v>2</v>
      </c>
    </row>
    <row r="69" spans="1:12">
      <c r="A69" s="11" t="s">
        <v>57</v>
      </c>
      <c r="D69" s="11" t="s">
        <v>260</v>
      </c>
      <c r="E69" s="19" t="s">
        <v>319</v>
      </c>
      <c r="F69" s="10">
        <v>42036</v>
      </c>
      <c r="G69" s="10">
        <v>44228</v>
      </c>
      <c r="H69" s="11">
        <v>7</v>
      </c>
      <c r="I69" s="20" t="s">
        <v>259</v>
      </c>
      <c r="J69" s="11" t="s">
        <v>261</v>
      </c>
      <c r="K69" s="11" t="s">
        <v>1113</v>
      </c>
      <c r="L69" s="11">
        <v>2</v>
      </c>
    </row>
    <row r="70" spans="1:12">
      <c r="A70" s="11" t="s">
        <v>58</v>
      </c>
      <c r="D70" s="11" t="s">
        <v>260</v>
      </c>
      <c r="E70" s="19" t="s">
        <v>320</v>
      </c>
      <c r="F70" s="10">
        <v>42036</v>
      </c>
      <c r="G70" s="10">
        <v>44228</v>
      </c>
      <c r="H70" s="11">
        <v>7</v>
      </c>
      <c r="I70" s="20" t="s">
        <v>259</v>
      </c>
      <c r="J70" s="11" t="s">
        <v>261</v>
      </c>
      <c r="K70" s="11" t="s">
        <v>1113</v>
      </c>
      <c r="L70" s="11">
        <v>2</v>
      </c>
    </row>
    <row r="71" spans="1:12">
      <c r="A71" s="11" t="s">
        <v>59</v>
      </c>
      <c r="D71" s="11" t="s">
        <v>260</v>
      </c>
      <c r="E71" s="19" t="s">
        <v>321</v>
      </c>
      <c r="F71" s="10">
        <v>42036</v>
      </c>
      <c r="G71" s="10">
        <v>44228</v>
      </c>
      <c r="H71" s="11">
        <v>7</v>
      </c>
      <c r="I71" s="20" t="s">
        <v>259</v>
      </c>
      <c r="J71" s="11" t="s">
        <v>261</v>
      </c>
      <c r="K71" s="11" t="s">
        <v>1113</v>
      </c>
      <c r="L71" s="11">
        <v>2</v>
      </c>
    </row>
    <row r="72" spans="1:12">
      <c r="A72" s="11" t="s">
        <v>60</v>
      </c>
      <c r="D72" s="11" t="s">
        <v>260</v>
      </c>
      <c r="E72" s="19" t="s">
        <v>322</v>
      </c>
      <c r="F72" s="10">
        <v>42036</v>
      </c>
      <c r="G72" s="10">
        <v>44228</v>
      </c>
      <c r="H72" s="11">
        <v>7</v>
      </c>
      <c r="I72" s="20" t="s">
        <v>259</v>
      </c>
      <c r="J72" s="11" t="s">
        <v>261</v>
      </c>
      <c r="K72" s="11" t="s">
        <v>1113</v>
      </c>
      <c r="L72" s="11">
        <v>2</v>
      </c>
    </row>
    <row r="73" spans="1:12">
      <c r="A73" s="11" t="s">
        <v>61</v>
      </c>
      <c r="D73" s="11" t="s">
        <v>260</v>
      </c>
      <c r="E73" s="19" t="s">
        <v>323</v>
      </c>
      <c r="F73" s="10">
        <v>42036</v>
      </c>
      <c r="G73" s="10">
        <v>44228</v>
      </c>
      <c r="H73" s="11">
        <v>7</v>
      </c>
      <c r="I73" s="20" t="s">
        <v>259</v>
      </c>
      <c r="J73" s="11" t="s">
        <v>261</v>
      </c>
      <c r="K73" s="11" t="s">
        <v>1113</v>
      </c>
      <c r="L73" s="11">
        <v>2</v>
      </c>
    </row>
    <row r="74" spans="1:12">
      <c r="A74" s="11" t="s">
        <v>62</v>
      </c>
      <c r="D74" s="11" t="s">
        <v>260</v>
      </c>
      <c r="E74" s="19" t="s">
        <v>324</v>
      </c>
      <c r="F74" s="10">
        <v>42036</v>
      </c>
      <c r="G74" s="10">
        <v>44228</v>
      </c>
      <c r="H74" s="11">
        <v>7</v>
      </c>
      <c r="I74" s="20" t="s">
        <v>259</v>
      </c>
      <c r="J74" s="11" t="s">
        <v>261</v>
      </c>
      <c r="K74" s="11" t="s">
        <v>1113</v>
      </c>
      <c r="L74" s="11">
        <v>2</v>
      </c>
    </row>
    <row r="75" spans="1:12">
      <c r="A75" s="11" t="s">
        <v>63</v>
      </c>
      <c r="D75" s="11" t="s">
        <v>260</v>
      </c>
      <c r="E75" s="19" t="s">
        <v>325</v>
      </c>
      <c r="F75" s="10">
        <v>42036</v>
      </c>
      <c r="G75" s="10">
        <v>44228</v>
      </c>
      <c r="H75" s="11">
        <v>7</v>
      </c>
      <c r="I75" s="20" t="s">
        <v>259</v>
      </c>
      <c r="J75" s="11" t="s">
        <v>261</v>
      </c>
      <c r="K75" s="11" t="s">
        <v>1113</v>
      </c>
      <c r="L75" s="11">
        <v>2</v>
      </c>
    </row>
    <row r="76" spans="1:12">
      <c r="A76" s="11" t="s">
        <v>64</v>
      </c>
      <c r="D76" s="11" t="s">
        <v>260</v>
      </c>
      <c r="E76" s="19" t="s">
        <v>326</v>
      </c>
      <c r="F76" s="10">
        <v>42036</v>
      </c>
      <c r="G76" s="10">
        <v>44228</v>
      </c>
      <c r="H76" s="11">
        <v>7</v>
      </c>
      <c r="I76" s="20" t="s">
        <v>259</v>
      </c>
      <c r="J76" s="11" t="s">
        <v>261</v>
      </c>
      <c r="K76" s="11" t="s">
        <v>1113</v>
      </c>
      <c r="L76" s="11">
        <v>2</v>
      </c>
    </row>
    <row r="77" spans="1:12">
      <c r="A77" s="11" t="s">
        <v>65</v>
      </c>
      <c r="D77" s="11" t="s">
        <v>260</v>
      </c>
      <c r="E77" s="19" t="s">
        <v>327</v>
      </c>
      <c r="F77" s="10">
        <v>42036</v>
      </c>
      <c r="G77" s="10">
        <v>44228</v>
      </c>
      <c r="H77" s="11">
        <v>7</v>
      </c>
      <c r="I77" s="20" t="s">
        <v>259</v>
      </c>
      <c r="J77" s="11" t="s">
        <v>261</v>
      </c>
      <c r="K77" s="11" t="s">
        <v>1113</v>
      </c>
      <c r="L77" s="11">
        <v>2</v>
      </c>
    </row>
    <row r="78" spans="1:12">
      <c r="A78" s="11" t="s">
        <v>66</v>
      </c>
      <c r="D78" s="11" t="s">
        <v>260</v>
      </c>
      <c r="E78" s="19" t="s">
        <v>328</v>
      </c>
      <c r="F78" s="10">
        <v>42036</v>
      </c>
      <c r="G78" s="10">
        <v>44228</v>
      </c>
      <c r="H78" s="11">
        <v>7</v>
      </c>
      <c r="I78" s="20" t="s">
        <v>259</v>
      </c>
      <c r="J78" s="11" t="s">
        <v>261</v>
      </c>
      <c r="K78" s="11" t="s">
        <v>1113</v>
      </c>
      <c r="L78" s="11">
        <v>2</v>
      </c>
    </row>
    <row r="79" spans="1:12">
      <c r="A79" s="11" t="s">
        <v>67</v>
      </c>
      <c r="D79" s="11" t="s">
        <v>260</v>
      </c>
      <c r="E79" s="19" t="s">
        <v>329</v>
      </c>
      <c r="F79" s="10">
        <v>42036</v>
      </c>
      <c r="G79" s="10">
        <v>44228</v>
      </c>
      <c r="H79" s="11">
        <v>7</v>
      </c>
      <c r="I79" s="20" t="s">
        <v>259</v>
      </c>
      <c r="J79" s="11" t="s">
        <v>261</v>
      </c>
      <c r="K79" s="11" t="s">
        <v>1113</v>
      </c>
      <c r="L79" s="11">
        <v>2</v>
      </c>
    </row>
    <row r="80" spans="1:12">
      <c r="A80" s="11" t="s">
        <v>68</v>
      </c>
      <c r="D80" s="11" t="s">
        <v>260</v>
      </c>
      <c r="E80" s="19" t="s">
        <v>330</v>
      </c>
      <c r="F80" s="10">
        <v>42036</v>
      </c>
      <c r="G80" s="10">
        <v>44228</v>
      </c>
      <c r="H80" s="11">
        <v>7</v>
      </c>
      <c r="I80" s="20" t="s">
        <v>259</v>
      </c>
      <c r="J80" s="11" t="s">
        <v>261</v>
      </c>
      <c r="K80" s="11" t="s">
        <v>1113</v>
      </c>
      <c r="L80" s="11">
        <v>2</v>
      </c>
    </row>
    <row r="81" spans="1:12">
      <c r="A81" s="11" t="s">
        <v>69</v>
      </c>
      <c r="D81" s="11" t="s">
        <v>260</v>
      </c>
      <c r="E81" s="19" t="s">
        <v>331</v>
      </c>
      <c r="F81" s="10">
        <v>42036</v>
      </c>
      <c r="G81" s="10">
        <v>44228</v>
      </c>
      <c r="H81" s="11">
        <v>7</v>
      </c>
      <c r="I81" s="20" t="s">
        <v>259</v>
      </c>
      <c r="J81" s="11" t="s">
        <v>261</v>
      </c>
      <c r="K81" s="11" t="s">
        <v>1113</v>
      </c>
      <c r="L81" s="11">
        <v>2</v>
      </c>
    </row>
    <row r="82" spans="1:12">
      <c r="A82" s="11" t="s">
        <v>70</v>
      </c>
      <c r="D82" s="11" t="s">
        <v>260</v>
      </c>
      <c r="E82" s="19" t="s">
        <v>332</v>
      </c>
      <c r="F82" s="10">
        <v>42036</v>
      </c>
      <c r="G82" s="10">
        <v>44228</v>
      </c>
      <c r="H82" s="11">
        <v>7</v>
      </c>
      <c r="I82" s="20" t="s">
        <v>259</v>
      </c>
      <c r="J82" s="11" t="s">
        <v>261</v>
      </c>
      <c r="K82" s="11" t="s">
        <v>1113</v>
      </c>
      <c r="L82" s="11">
        <v>2</v>
      </c>
    </row>
    <row r="83" spans="1:12">
      <c r="A83" s="11" t="s">
        <v>71</v>
      </c>
      <c r="D83" s="11" t="s">
        <v>260</v>
      </c>
      <c r="E83" s="19" t="s">
        <v>333</v>
      </c>
      <c r="F83" s="10">
        <v>42036</v>
      </c>
      <c r="G83" s="10">
        <v>44228</v>
      </c>
      <c r="H83" s="11">
        <v>7</v>
      </c>
      <c r="I83" s="20" t="s">
        <v>259</v>
      </c>
      <c r="J83" s="11" t="s">
        <v>261</v>
      </c>
      <c r="K83" s="11" t="s">
        <v>1113</v>
      </c>
      <c r="L83" s="11">
        <v>2</v>
      </c>
    </row>
    <row r="84" spans="1:12">
      <c r="A84" s="11" t="s">
        <v>72</v>
      </c>
      <c r="D84" s="11" t="s">
        <v>260</v>
      </c>
      <c r="E84" s="19" t="s">
        <v>334</v>
      </c>
      <c r="F84" s="10">
        <v>42036</v>
      </c>
      <c r="G84" s="10">
        <v>44228</v>
      </c>
      <c r="H84" s="11">
        <v>7</v>
      </c>
      <c r="I84" s="20" t="s">
        <v>259</v>
      </c>
      <c r="J84" s="11" t="s">
        <v>261</v>
      </c>
      <c r="K84" s="11" t="s">
        <v>1113</v>
      </c>
      <c r="L84" s="11">
        <v>2</v>
      </c>
    </row>
    <row r="85" spans="1:12">
      <c r="A85" s="11" t="s">
        <v>73</v>
      </c>
      <c r="D85" s="11" t="s">
        <v>260</v>
      </c>
      <c r="E85" s="19" t="s">
        <v>335</v>
      </c>
      <c r="F85" s="10">
        <v>42036</v>
      </c>
      <c r="G85" s="10">
        <v>44228</v>
      </c>
      <c r="H85" s="11">
        <v>7</v>
      </c>
      <c r="I85" s="20" t="s">
        <v>259</v>
      </c>
      <c r="J85" s="11" t="s">
        <v>261</v>
      </c>
      <c r="K85" s="11" t="s">
        <v>1113</v>
      </c>
      <c r="L85" s="11">
        <v>2</v>
      </c>
    </row>
    <row r="86" spans="1:12">
      <c r="A86" s="11" t="s">
        <v>74</v>
      </c>
      <c r="D86" s="11" t="s">
        <v>260</v>
      </c>
      <c r="E86" s="19" t="s">
        <v>336</v>
      </c>
      <c r="F86" s="10">
        <v>42036</v>
      </c>
      <c r="G86" s="10">
        <v>44228</v>
      </c>
      <c r="H86" s="11">
        <v>7</v>
      </c>
      <c r="I86" s="20" t="s">
        <v>259</v>
      </c>
      <c r="J86" s="11" t="s">
        <v>261</v>
      </c>
      <c r="K86" s="11" t="s">
        <v>1113</v>
      </c>
      <c r="L86" s="11">
        <v>2</v>
      </c>
    </row>
    <row r="87" spans="1:12">
      <c r="A87" s="11" t="s">
        <v>75</v>
      </c>
      <c r="D87" s="11" t="s">
        <v>260</v>
      </c>
      <c r="E87" s="19" t="s">
        <v>337</v>
      </c>
      <c r="F87" s="10">
        <v>42036</v>
      </c>
      <c r="G87" s="10">
        <v>44228</v>
      </c>
      <c r="H87" s="11">
        <v>7</v>
      </c>
      <c r="I87" s="20" t="s">
        <v>259</v>
      </c>
      <c r="J87" s="11" t="s">
        <v>261</v>
      </c>
      <c r="K87" s="11" t="s">
        <v>1113</v>
      </c>
      <c r="L87" s="11">
        <v>2</v>
      </c>
    </row>
    <row r="88" spans="1:12">
      <c r="A88" s="11" t="s">
        <v>76</v>
      </c>
      <c r="D88" s="11" t="s">
        <v>260</v>
      </c>
      <c r="E88" s="19" t="s">
        <v>338</v>
      </c>
      <c r="F88" s="10">
        <v>42036</v>
      </c>
      <c r="G88" s="10">
        <v>44228</v>
      </c>
      <c r="H88" s="11">
        <v>7</v>
      </c>
      <c r="I88" s="20" t="s">
        <v>259</v>
      </c>
      <c r="J88" s="11" t="s">
        <v>261</v>
      </c>
      <c r="K88" s="11" t="s">
        <v>1113</v>
      </c>
      <c r="L88" s="11">
        <v>2</v>
      </c>
    </row>
    <row r="89" spans="1:12">
      <c r="A89" s="11" t="s">
        <v>77</v>
      </c>
      <c r="D89" s="11" t="s">
        <v>260</v>
      </c>
      <c r="E89" s="19" t="s">
        <v>339</v>
      </c>
      <c r="F89" s="10">
        <v>42036</v>
      </c>
      <c r="G89" s="10">
        <v>44228</v>
      </c>
      <c r="H89" s="11">
        <v>7</v>
      </c>
      <c r="I89" s="20" t="s">
        <v>259</v>
      </c>
      <c r="J89" s="11" t="s">
        <v>261</v>
      </c>
      <c r="K89" s="11" t="s">
        <v>1113</v>
      </c>
      <c r="L89" s="11">
        <v>2</v>
      </c>
    </row>
    <row r="90" spans="1:12">
      <c r="A90" s="11" t="s">
        <v>78</v>
      </c>
      <c r="D90" s="11" t="s">
        <v>260</v>
      </c>
      <c r="E90" s="19" t="s">
        <v>340</v>
      </c>
      <c r="F90" s="10">
        <v>42036</v>
      </c>
      <c r="G90" s="10">
        <v>44228</v>
      </c>
      <c r="H90" s="11">
        <v>7</v>
      </c>
      <c r="I90" s="20" t="s">
        <v>259</v>
      </c>
      <c r="J90" s="11" t="s">
        <v>261</v>
      </c>
      <c r="K90" s="11" t="s">
        <v>1113</v>
      </c>
      <c r="L90" s="11">
        <v>2</v>
      </c>
    </row>
    <row r="91" spans="1:12">
      <c r="A91" s="11" t="s">
        <v>79</v>
      </c>
      <c r="D91" s="11" t="s">
        <v>260</v>
      </c>
      <c r="E91" s="19" t="s">
        <v>341</v>
      </c>
      <c r="F91" s="10">
        <v>42036</v>
      </c>
      <c r="G91" s="10">
        <v>44228</v>
      </c>
      <c r="H91" s="11">
        <v>7</v>
      </c>
      <c r="I91" s="20" t="s">
        <v>259</v>
      </c>
      <c r="J91" s="11" t="s">
        <v>261</v>
      </c>
      <c r="K91" s="11" t="s">
        <v>1113</v>
      </c>
      <c r="L91" s="11">
        <v>2</v>
      </c>
    </row>
    <row r="92" spans="1:12">
      <c r="A92" s="11" t="s">
        <v>80</v>
      </c>
      <c r="D92" s="11" t="s">
        <v>260</v>
      </c>
      <c r="E92" s="19" t="s">
        <v>342</v>
      </c>
      <c r="F92" s="10">
        <v>42036</v>
      </c>
      <c r="G92" s="10">
        <v>44228</v>
      </c>
      <c r="H92" s="11">
        <v>7</v>
      </c>
      <c r="I92" s="20" t="s">
        <v>259</v>
      </c>
      <c r="J92" s="11" t="s">
        <v>261</v>
      </c>
      <c r="K92" s="11" t="s">
        <v>1113</v>
      </c>
      <c r="L92" s="11">
        <v>2</v>
      </c>
    </row>
    <row r="93" spans="1:12">
      <c r="A93" s="11" t="s">
        <v>81</v>
      </c>
      <c r="D93" s="11" t="s">
        <v>260</v>
      </c>
      <c r="E93" s="19" t="s">
        <v>343</v>
      </c>
      <c r="F93" s="10">
        <v>42036</v>
      </c>
      <c r="G93" s="10">
        <v>44228</v>
      </c>
      <c r="H93" s="11">
        <v>7</v>
      </c>
      <c r="I93" s="20" t="s">
        <v>259</v>
      </c>
      <c r="J93" s="11" t="s">
        <v>261</v>
      </c>
      <c r="K93" s="11" t="s">
        <v>1113</v>
      </c>
      <c r="L93" s="11">
        <v>2</v>
      </c>
    </row>
    <row r="94" spans="1:12">
      <c r="A94" s="11" t="s">
        <v>82</v>
      </c>
      <c r="D94" s="11" t="s">
        <v>260</v>
      </c>
      <c r="E94" s="19" t="s">
        <v>344</v>
      </c>
      <c r="F94" s="10">
        <v>42036</v>
      </c>
      <c r="G94" s="10">
        <v>44228</v>
      </c>
      <c r="H94" s="11">
        <v>7</v>
      </c>
      <c r="I94" s="20" t="s">
        <v>259</v>
      </c>
      <c r="J94" s="11" t="s">
        <v>261</v>
      </c>
      <c r="K94" s="11" t="s">
        <v>1113</v>
      </c>
      <c r="L94" s="11">
        <v>2</v>
      </c>
    </row>
    <row r="95" spans="1:12">
      <c r="A95" s="11" t="s">
        <v>83</v>
      </c>
      <c r="D95" s="11" t="s">
        <v>260</v>
      </c>
      <c r="E95" s="19" t="s">
        <v>345</v>
      </c>
      <c r="F95" s="10">
        <v>42036</v>
      </c>
      <c r="G95" s="10">
        <v>44228</v>
      </c>
      <c r="H95" s="11">
        <v>7</v>
      </c>
      <c r="I95" s="20" t="s">
        <v>259</v>
      </c>
      <c r="J95" s="11" t="s">
        <v>261</v>
      </c>
      <c r="K95" s="11" t="s">
        <v>1113</v>
      </c>
      <c r="L95" s="11">
        <v>2</v>
      </c>
    </row>
    <row r="96" spans="1:12">
      <c r="A96" s="11" t="s">
        <v>84</v>
      </c>
      <c r="D96" s="11" t="s">
        <v>260</v>
      </c>
      <c r="E96" s="19" t="s">
        <v>346</v>
      </c>
      <c r="F96" s="10">
        <v>42036</v>
      </c>
      <c r="G96" s="10">
        <v>44228</v>
      </c>
      <c r="H96" s="11">
        <v>7</v>
      </c>
      <c r="I96" s="20" t="s">
        <v>259</v>
      </c>
      <c r="J96" s="11" t="s">
        <v>261</v>
      </c>
      <c r="K96" s="11" t="s">
        <v>1113</v>
      </c>
      <c r="L96" s="11">
        <v>2</v>
      </c>
    </row>
    <row r="97" spans="1:12">
      <c r="A97" s="11" t="s">
        <v>85</v>
      </c>
      <c r="D97" s="11" t="s">
        <v>260</v>
      </c>
      <c r="E97" s="19" t="s">
        <v>347</v>
      </c>
      <c r="F97" s="10">
        <v>42036</v>
      </c>
      <c r="G97" s="10">
        <v>44228</v>
      </c>
      <c r="H97" s="11">
        <v>7</v>
      </c>
      <c r="I97" s="20" t="s">
        <v>259</v>
      </c>
      <c r="J97" s="11" t="s">
        <v>261</v>
      </c>
      <c r="K97" s="11" t="s">
        <v>1113</v>
      </c>
      <c r="L97" s="11">
        <v>2</v>
      </c>
    </row>
    <row r="98" spans="1:12">
      <c r="A98" s="11" t="s">
        <v>86</v>
      </c>
      <c r="D98" s="11" t="s">
        <v>260</v>
      </c>
      <c r="E98" s="19" t="s">
        <v>348</v>
      </c>
      <c r="F98" s="10">
        <v>42036</v>
      </c>
      <c r="G98" s="10">
        <v>44228</v>
      </c>
      <c r="H98" s="11">
        <v>7</v>
      </c>
      <c r="I98" s="20" t="s">
        <v>259</v>
      </c>
      <c r="J98" s="11" t="s">
        <v>261</v>
      </c>
      <c r="K98" s="11" t="s">
        <v>1113</v>
      </c>
      <c r="L98" s="11">
        <v>2</v>
      </c>
    </row>
    <row r="99" spans="1:12">
      <c r="A99" s="11" t="s">
        <v>87</v>
      </c>
      <c r="D99" s="11" t="s">
        <v>260</v>
      </c>
      <c r="E99" s="19" t="s">
        <v>349</v>
      </c>
      <c r="F99" s="10">
        <v>42036</v>
      </c>
      <c r="G99" s="10">
        <v>44228</v>
      </c>
      <c r="H99" s="11">
        <v>7</v>
      </c>
      <c r="I99" s="20" t="s">
        <v>259</v>
      </c>
      <c r="J99" s="11" t="s">
        <v>261</v>
      </c>
      <c r="K99" s="11" t="s">
        <v>1113</v>
      </c>
      <c r="L99" s="11">
        <v>2</v>
      </c>
    </row>
    <row r="100" spans="1:12">
      <c r="A100" s="11" t="s">
        <v>88</v>
      </c>
      <c r="D100" s="11" t="s">
        <v>260</v>
      </c>
      <c r="E100" s="19" t="s">
        <v>350</v>
      </c>
      <c r="F100" s="10">
        <v>42036</v>
      </c>
      <c r="G100" s="10">
        <v>44228</v>
      </c>
      <c r="H100" s="11">
        <v>7</v>
      </c>
      <c r="I100" s="20" t="s">
        <v>259</v>
      </c>
      <c r="J100" s="11" t="s">
        <v>261</v>
      </c>
      <c r="K100" s="11" t="s">
        <v>1113</v>
      </c>
      <c r="L100" s="11">
        <v>2</v>
      </c>
    </row>
    <row r="101" spans="1:12">
      <c r="A101" s="11" t="s">
        <v>89</v>
      </c>
      <c r="D101" s="11" t="s">
        <v>260</v>
      </c>
      <c r="E101" s="19" t="s">
        <v>351</v>
      </c>
      <c r="F101" s="10">
        <v>42036</v>
      </c>
      <c r="G101" s="10">
        <v>44228</v>
      </c>
      <c r="H101" s="11">
        <v>7</v>
      </c>
      <c r="I101" s="20" t="s">
        <v>259</v>
      </c>
      <c r="J101" s="11" t="s">
        <v>261</v>
      </c>
      <c r="K101" s="11" t="s">
        <v>1113</v>
      </c>
      <c r="L101" s="11">
        <v>2</v>
      </c>
    </row>
    <row r="102" spans="1:12">
      <c r="A102" s="11" t="s">
        <v>90</v>
      </c>
      <c r="D102" s="11" t="s">
        <v>260</v>
      </c>
      <c r="E102" s="19" t="s">
        <v>352</v>
      </c>
      <c r="F102" s="10">
        <v>42036</v>
      </c>
      <c r="G102" s="10">
        <v>44228</v>
      </c>
      <c r="H102" s="11">
        <v>7</v>
      </c>
      <c r="I102" s="20" t="s">
        <v>259</v>
      </c>
      <c r="J102" s="11" t="s">
        <v>261</v>
      </c>
      <c r="K102" s="11" t="s">
        <v>1113</v>
      </c>
      <c r="L102" s="11">
        <v>2</v>
      </c>
    </row>
    <row r="103" spans="1:12">
      <c r="A103" s="11" t="s">
        <v>91</v>
      </c>
      <c r="D103" s="11" t="s">
        <v>260</v>
      </c>
      <c r="E103" s="19" t="s">
        <v>353</v>
      </c>
      <c r="F103" s="10">
        <v>42036</v>
      </c>
      <c r="G103" s="10">
        <v>44228</v>
      </c>
      <c r="H103" s="11">
        <v>7</v>
      </c>
      <c r="I103" s="20" t="s">
        <v>259</v>
      </c>
      <c r="J103" s="11" t="s">
        <v>261</v>
      </c>
      <c r="K103" s="11" t="s">
        <v>1113</v>
      </c>
      <c r="L103" s="11">
        <v>2</v>
      </c>
    </row>
    <row r="104" spans="1:12">
      <c r="A104" s="11" t="s">
        <v>92</v>
      </c>
      <c r="D104" s="11" t="s">
        <v>260</v>
      </c>
      <c r="E104" s="19" t="s">
        <v>354</v>
      </c>
      <c r="F104" s="10">
        <v>42036</v>
      </c>
      <c r="G104" s="10">
        <v>44228</v>
      </c>
      <c r="H104" s="11">
        <v>7</v>
      </c>
      <c r="I104" s="20" t="s">
        <v>259</v>
      </c>
      <c r="J104" s="11" t="s">
        <v>261</v>
      </c>
      <c r="K104" s="11" t="s">
        <v>1113</v>
      </c>
      <c r="L104" s="11">
        <v>2</v>
      </c>
    </row>
    <row r="105" spans="1:12">
      <c r="A105" s="11" t="s">
        <v>93</v>
      </c>
      <c r="D105" s="11" t="s">
        <v>260</v>
      </c>
      <c r="E105" s="19" t="s">
        <v>355</v>
      </c>
      <c r="F105" s="10">
        <v>42036</v>
      </c>
      <c r="G105" s="10">
        <v>44228</v>
      </c>
      <c r="H105" s="11">
        <v>7</v>
      </c>
      <c r="I105" s="20" t="s">
        <v>259</v>
      </c>
      <c r="J105" s="11" t="s">
        <v>261</v>
      </c>
      <c r="K105" s="11" t="s">
        <v>1113</v>
      </c>
      <c r="L105" s="11">
        <v>2</v>
      </c>
    </row>
    <row r="106" spans="1:12">
      <c r="A106" s="11" t="s">
        <v>94</v>
      </c>
      <c r="D106" s="11" t="s">
        <v>260</v>
      </c>
      <c r="E106" s="19" t="s">
        <v>356</v>
      </c>
      <c r="F106" s="10">
        <v>42036</v>
      </c>
      <c r="G106" s="10">
        <v>44228</v>
      </c>
      <c r="H106" s="11">
        <v>7</v>
      </c>
      <c r="I106" s="20" t="s">
        <v>259</v>
      </c>
      <c r="J106" s="11" t="s">
        <v>261</v>
      </c>
      <c r="K106" s="11" t="s">
        <v>1113</v>
      </c>
      <c r="L106" s="11">
        <v>2</v>
      </c>
    </row>
    <row r="107" spans="1:12">
      <c r="A107" s="11" t="s">
        <v>95</v>
      </c>
      <c r="D107" s="11" t="s">
        <v>260</v>
      </c>
      <c r="E107" s="19" t="s">
        <v>357</v>
      </c>
      <c r="F107" s="10">
        <v>42036</v>
      </c>
      <c r="G107" s="10">
        <v>44228</v>
      </c>
      <c r="H107" s="11">
        <v>7</v>
      </c>
      <c r="I107" s="20" t="s">
        <v>259</v>
      </c>
      <c r="J107" s="11" t="s">
        <v>261</v>
      </c>
      <c r="K107" s="11" t="s">
        <v>1113</v>
      </c>
      <c r="L107" s="11">
        <v>2</v>
      </c>
    </row>
    <row r="108" spans="1:12">
      <c r="A108" s="11" t="s">
        <v>96</v>
      </c>
      <c r="D108" s="11" t="s">
        <v>260</v>
      </c>
      <c r="E108" s="19" t="s">
        <v>358</v>
      </c>
      <c r="F108" s="10">
        <v>42036</v>
      </c>
      <c r="G108" s="10">
        <v>44228</v>
      </c>
      <c r="H108" s="11">
        <v>7</v>
      </c>
      <c r="I108" s="20" t="s">
        <v>259</v>
      </c>
      <c r="J108" s="11" t="s">
        <v>261</v>
      </c>
      <c r="K108" s="11" t="s">
        <v>1113</v>
      </c>
      <c r="L108" s="11">
        <v>2</v>
      </c>
    </row>
    <row r="109" spans="1:12">
      <c r="A109" s="11" t="s">
        <v>97</v>
      </c>
      <c r="D109" s="11" t="s">
        <v>260</v>
      </c>
      <c r="E109" s="19" t="s">
        <v>359</v>
      </c>
      <c r="F109" s="10">
        <v>42036</v>
      </c>
      <c r="G109" s="10">
        <v>44228</v>
      </c>
      <c r="H109" s="11">
        <v>7</v>
      </c>
      <c r="I109" s="20" t="s">
        <v>259</v>
      </c>
      <c r="J109" s="11" t="s">
        <v>261</v>
      </c>
      <c r="K109" s="11" t="s">
        <v>1113</v>
      </c>
      <c r="L109" s="11">
        <v>2</v>
      </c>
    </row>
    <row r="110" spans="1:12">
      <c r="A110" s="11" t="s">
        <v>98</v>
      </c>
      <c r="D110" s="11" t="s">
        <v>260</v>
      </c>
      <c r="E110" s="19" t="s">
        <v>360</v>
      </c>
      <c r="F110" s="10">
        <v>42036</v>
      </c>
      <c r="G110" s="10">
        <v>44228</v>
      </c>
      <c r="H110" s="11">
        <v>7</v>
      </c>
      <c r="I110" s="20" t="s">
        <v>259</v>
      </c>
      <c r="J110" s="11" t="s">
        <v>261</v>
      </c>
      <c r="K110" s="11" t="s">
        <v>1113</v>
      </c>
      <c r="L110" s="11">
        <v>2</v>
      </c>
    </row>
    <row r="111" spans="1:12">
      <c r="A111" s="11" t="s">
        <v>99</v>
      </c>
      <c r="D111" s="11" t="s">
        <v>260</v>
      </c>
      <c r="E111" s="19" t="s">
        <v>361</v>
      </c>
      <c r="F111" s="10">
        <v>42036</v>
      </c>
      <c r="G111" s="10">
        <v>44228</v>
      </c>
      <c r="H111" s="11">
        <v>7</v>
      </c>
      <c r="I111" s="20" t="s">
        <v>259</v>
      </c>
      <c r="J111" s="11" t="s">
        <v>261</v>
      </c>
      <c r="K111" s="11" t="s">
        <v>1113</v>
      </c>
      <c r="L111" s="11">
        <v>2</v>
      </c>
    </row>
    <row r="112" spans="1:12">
      <c r="A112" s="11" t="s">
        <v>100</v>
      </c>
      <c r="D112" s="11" t="s">
        <v>260</v>
      </c>
      <c r="E112" s="19" t="s">
        <v>362</v>
      </c>
      <c r="F112" s="10">
        <v>42036</v>
      </c>
      <c r="G112" s="10">
        <v>44228</v>
      </c>
      <c r="H112" s="11">
        <v>7</v>
      </c>
      <c r="I112" s="20" t="s">
        <v>259</v>
      </c>
      <c r="J112" s="11" t="s">
        <v>261</v>
      </c>
      <c r="K112" s="11" t="s">
        <v>1113</v>
      </c>
      <c r="L112" s="11">
        <v>2</v>
      </c>
    </row>
    <row r="113" spans="1:12">
      <c r="A113" s="11" t="s">
        <v>101</v>
      </c>
      <c r="D113" s="11" t="s">
        <v>260</v>
      </c>
      <c r="E113" s="19" t="s">
        <v>363</v>
      </c>
      <c r="F113" s="10">
        <v>42036</v>
      </c>
      <c r="G113" s="10">
        <v>44228</v>
      </c>
      <c r="H113" s="11">
        <v>7</v>
      </c>
      <c r="I113" s="20" t="s">
        <v>259</v>
      </c>
      <c r="J113" s="11" t="s">
        <v>261</v>
      </c>
      <c r="K113" s="11" t="s">
        <v>1113</v>
      </c>
      <c r="L113" s="11">
        <v>2</v>
      </c>
    </row>
    <row r="114" spans="1:12">
      <c r="A114" s="11" t="s">
        <v>102</v>
      </c>
      <c r="D114" s="11" t="s">
        <v>260</v>
      </c>
      <c r="E114" s="19" t="s">
        <v>364</v>
      </c>
      <c r="F114" s="10">
        <v>42036</v>
      </c>
      <c r="G114" s="10">
        <v>44228</v>
      </c>
      <c r="H114" s="11">
        <v>7</v>
      </c>
      <c r="I114" s="20" t="s">
        <v>259</v>
      </c>
      <c r="J114" s="11" t="s">
        <v>261</v>
      </c>
      <c r="K114" s="11" t="s">
        <v>1113</v>
      </c>
      <c r="L114" s="11">
        <v>2</v>
      </c>
    </row>
    <row r="115" spans="1:12">
      <c r="A115" s="11" t="s">
        <v>103</v>
      </c>
      <c r="D115" s="11" t="s">
        <v>260</v>
      </c>
      <c r="E115" s="19" t="s">
        <v>365</v>
      </c>
      <c r="F115" s="10">
        <v>42036</v>
      </c>
      <c r="G115" s="10">
        <v>44228</v>
      </c>
      <c r="H115" s="11">
        <v>7</v>
      </c>
      <c r="I115" s="20" t="s">
        <v>259</v>
      </c>
      <c r="J115" s="11" t="s">
        <v>261</v>
      </c>
      <c r="K115" s="11" t="s">
        <v>1113</v>
      </c>
      <c r="L115" s="11">
        <v>2</v>
      </c>
    </row>
    <row r="116" spans="1:12">
      <c r="A116" s="11" t="s">
        <v>104</v>
      </c>
      <c r="D116" s="11" t="s">
        <v>260</v>
      </c>
      <c r="E116" s="19" t="s">
        <v>366</v>
      </c>
      <c r="F116" s="10">
        <v>42036</v>
      </c>
      <c r="G116" s="10">
        <v>44228</v>
      </c>
      <c r="H116" s="11">
        <v>7</v>
      </c>
      <c r="I116" s="20" t="s">
        <v>259</v>
      </c>
      <c r="J116" s="11" t="s">
        <v>261</v>
      </c>
      <c r="K116" s="11" t="s">
        <v>1113</v>
      </c>
      <c r="L116" s="11">
        <v>2</v>
      </c>
    </row>
    <row r="117" spans="1:12">
      <c r="A117" s="11" t="s">
        <v>105</v>
      </c>
      <c r="D117" s="11" t="s">
        <v>260</v>
      </c>
      <c r="E117" s="19" t="s">
        <v>367</v>
      </c>
      <c r="F117" s="10">
        <v>42036</v>
      </c>
      <c r="G117" s="10">
        <v>44228</v>
      </c>
      <c r="H117" s="11">
        <v>7</v>
      </c>
      <c r="I117" s="20" t="s">
        <v>259</v>
      </c>
      <c r="J117" s="11" t="s">
        <v>261</v>
      </c>
      <c r="K117" s="11" t="s">
        <v>1113</v>
      </c>
      <c r="L117" s="11">
        <v>2</v>
      </c>
    </row>
    <row r="118" spans="1:12">
      <c r="A118" s="11" t="s">
        <v>106</v>
      </c>
      <c r="D118" s="11" t="s">
        <v>260</v>
      </c>
      <c r="E118" s="19" t="s">
        <v>368</v>
      </c>
      <c r="F118" s="10">
        <v>42036</v>
      </c>
      <c r="G118" s="10">
        <v>44228</v>
      </c>
      <c r="H118" s="11">
        <v>7</v>
      </c>
      <c r="I118" s="20" t="s">
        <v>259</v>
      </c>
      <c r="J118" s="11" t="s">
        <v>261</v>
      </c>
      <c r="K118" s="11" t="s">
        <v>1113</v>
      </c>
      <c r="L118" s="11">
        <v>2</v>
      </c>
    </row>
    <row r="119" spans="1:12">
      <c r="A119" s="11" t="s">
        <v>107</v>
      </c>
      <c r="D119" s="11" t="s">
        <v>260</v>
      </c>
      <c r="E119" s="19" t="s">
        <v>369</v>
      </c>
      <c r="F119" s="10">
        <v>42036</v>
      </c>
      <c r="G119" s="10">
        <v>44228</v>
      </c>
      <c r="H119" s="11">
        <v>7</v>
      </c>
      <c r="I119" s="20" t="s">
        <v>259</v>
      </c>
      <c r="J119" s="11" t="s">
        <v>261</v>
      </c>
      <c r="K119" s="11" t="s">
        <v>1113</v>
      </c>
      <c r="L119" s="11">
        <v>2</v>
      </c>
    </row>
    <row r="120" spans="1:12">
      <c r="A120" s="11" t="s">
        <v>108</v>
      </c>
      <c r="D120" s="11" t="s">
        <v>260</v>
      </c>
      <c r="E120" s="19" t="s">
        <v>370</v>
      </c>
      <c r="F120" s="10">
        <v>42036</v>
      </c>
      <c r="G120" s="10">
        <v>44228</v>
      </c>
      <c r="H120" s="11">
        <v>7</v>
      </c>
      <c r="I120" s="20" t="s">
        <v>259</v>
      </c>
      <c r="J120" s="11" t="s">
        <v>261</v>
      </c>
      <c r="K120" s="11" t="s">
        <v>1113</v>
      </c>
      <c r="L120" s="11">
        <v>2</v>
      </c>
    </row>
    <row r="121" spans="1:12">
      <c r="A121" s="11" t="s">
        <v>109</v>
      </c>
      <c r="D121" s="11" t="s">
        <v>260</v>
      </c>
      <c r="E121" s="19" t="s">
        <v>371</v>
      </c>
      <c r="F121" s="10">
        <v>42036</v>
      </c>
      <c r="G121" s="10">
        <v>44228</v>
      </c>
      <c r="H121" s="11">
        <v>7</v>
      </c>
      <c r="I121" s="20" t="s">
        <v>259</v>
      </c>
      <c r="J121" s="11" t="s">
        <v>261</v>
      </c>
      <c r="K121" s="11" t="s">
        <v>1113</v>
      </c>
      <c r="L121" s="11">
        <v>2</v>
      </c>
    </row>
    <row r="122" spans="1:12">
      <c r="A122" s="11" t="s">
        <v>110</v>
      </c>
      <c r="D122" s="11" t="s">
        <v>260</v>
      </c>
      <c r="E122" s="19" t="s">
        <v>372</v>
      </c>
      <c r="F122" s="10">
        <v>42036</v>
      </c>
      <c r="G122" s="10">
        <v>44228</v>
      </c>
      <c r="H122" s="11">
        <v>7</v>
      </c>
      <c r="I122" s="20" t="s">
        <v>259</v>
      </c>
      <c r="J122" s="11" t="s">
        <v>261</v>
      </c>
      <c r="K122" s="11" t="s">
        <v>1113</v>
      </c>
      <c r="L122" s="11">
        <v>2</v>
      </c>
    </row>
    <row r="123" spans="1:12">
      <c r="A123" s="11" t="s">
        <v>111</v>
      </c>
      <c r="D123" s="11" t="s">
        <v>260</v>
      </c>
      <c r="E123" s="19" t="s">
        <v>373</v>
      </c>
      <c r="F123" s="10">
        <v>42036</v>
      </c>
      <c r="G123" s="10">
        <v>44228</v>
      </c>
      <c r="H123" s="11">
        <v>7</v>
      </c>
      <c r="I123" s="20" t="s">
        <v>259</v>
      </c>
      <c r="J123" s="11" t="s">
        <v>261</v>
      </c>
      <c r="K123" s="11" t="s">
        <v>1113</v>
      </c>
      <c r="L123" s="11">
        <v>2</v>
      </c>
    </row>
    <row r="124" spans="1:12">
      <c r="A124" s="11" t="s">
        <v>112</v>
      </c>
      <c r="D124" s="11" t="s">
        <v>260</v>
      </c>
      <c r="E124" s="19" t="s">
        <v>374</v>
      </c>
      <c r="F124" s="10">
        <v>42036</v>
      </c>
      <c r="G124" s="10">
        <v>44228</v>
      </c>
      <c r="H124" s="11">
        <v>7</v>
      </c>
      <c r="I124" s="20" t="s">
        <v>259</v>
      </c>
      <c r="J124" s="11" t="s">
        <v>261</v>
      </c>
      <c r="K124" s="11" t="s">
        <v>1113</v>
      </c>
      <c r="L124" s="11">
        <v>2</v>
      </c>
    </row>
    <row r="125" spans="1:12">
      <c r="A125" s="11" t="s">
        <v>113</v>
      </c>
      <c r="D125" s="11" t="s">
        <v>260</v>
      </c>
      <c r="E125" s="19" t="s">
        <v>375</v>
      </c>
      <c r="F125" s="10">
        <v>42036</v>
      </c>
      <c r="G125" s="10">
        <v>44228</v>
      </c>
      <c r="H125" s="11">
        <v>7</v>
      </c>
      <c r="I125" s="20" t="s">
        <v>259</v>
      </c>
      <c r="J125" s="11" t="s">
        <v>261</v>
      </c>
      <c r="K125" s="11" t="s">
        <v>1113</v>
      </c>
      <c r="L125" s="11">
        <v>2</v>
      </c>
    </row>
    <row r="126" spans="1:12">
      <c r="A126" s="11" t="s">
        <v>114</v>
      </c>
      <c r="D126" s="11" t="s">
        <v>260</v>
      </c>
      <c r="E126" s="19" t="s">
        <v>376</v>
      </c>
      <c r="F126" s="10">
        <v>42036</v>
      </c>
      <c r="G126" s="10">
        <v>44228</v>
      </c>
      <c r="H126" s="11">
        <v>7</v>
      </c>
      <c r="I126" s="20" t="s">
        <v>259</v>
      </c>
      <c r="J126" s="11" t="s">
        <v>261</v>
      </c>
      <c r="K126" s="11" t="s">
        <v>1113</v>
      </c>
      <c r="L126" s="11">
        <v>2</v>
      </c>
    </row>
    <row r="127" spans="1:12">
      <c r="A127" s="11" t="s">
        <v>115</v>
      </c>
      <c r="D127" s="11" t="s">
        <v>260</v>
      </c>
      <c r="E127" s="19" t="s">
        <v>377</v>
      </c>
      <c r="F127" s="10">
        <v>42036</v>
      </c>
      <c r="G127" s="10">
        <v>44228</v>
      </c>
      <c r="H127" s="11">
        <v>7</v>
      </c>
      <c r="I127" s="20" t="s">
        <v>259</v>
      </c>
      <c r="J127" s="11" t="s">
        <v>261</v>
      </c>
      <c r="K127" s="11" t="s">
        <v>1113</v>
      </c>
      <c r="L127" s="11">
        <v>2</v>
      </c>
    </row>
    <row r="128" spans="1:12">
      <c r="A128" s="11" t="s">
        <v>116</v>
      </c>
      <c r="D128" s="11" t="s">
        <v>260</v>
      </c>
      <c r="E128" s="19" t="s">
        <v>378</v>
      </c>
      <c r="F128" s="10">
        <v>42036</v>
      </c>
      <c r="G128" s="10">
        <v>44228</v>
      </c>
      <c r="H128" s="11">
        <v>7</v>
      </c>
      <c r="I128" s="20" t="s">
        <v>259</v>
      </c>
      <c r="J128" s="11" t="s">
        <v>261</v>
      </c>
      <c r="K128" s="11" t="s">
        <v>1113</v>
      </c>
      <c r="L128" s="11">
        <v>2</v>
      </c>
    </row>
    <row r="129" spans="1:12">
      <c r="A129" s="11" t="s">
        <v>117</v>
      </c>
      <c r="D129" s="11" t="s">
        <v>260</v>
      </c>
      <c r="E129" s="19" t="s">
        <v>379</v>
      </c>
      <c r="F129" s="10">
        <v>42036</v>
      </c>
      <c r="G129" s="10">
        <v>44228</v>
      </c>
      <c r="H129" s="11">
        <v>7</v>
      </c>
      <c r="I129" s="20" t="s">
        <v>259</v>
      </c>
      <c r="J129" s="11" t="s">
        <v>261</v>
      </c>
      <c r="K129" s="11" t="s">
        <v>1113</v>
      </c>
      <c r="L129" s="11">
        <v>2</v>
      </c>
    </row>
    <row r="130" spans="1:12">
      <c r="A130" s="11" t="s">
        <v>118</v>
      </c>
      <c r="D130" s="11" t="s">
        <v>260</v>
      </c>
      <c r="E130" s="19" t="s">
        <v>380</v>
      </c>
      <c r="F130" s="10">
        <v>42036</v>
      </c>
      <c r="G130" s="10">
        <v>44228</v>
      </c>
      <c r="H130" s="11">
        <v>7</v>
      </c>
      <c r="I130" s="20" t="s">
        <v>259</v>
      </c>
      <c r="J130" s="11" t="s">
        <v>261</v>
      </c>
      <c r="K130" s="11" t="s">
        <v>1113</v>
      </c>
      <c r="L130" s="11">
        <v>2</v>
      </c>
    </row>
    <row r="131" spans="1:12">
      <c r="A131" s="11" t="s">
        <v>119</v>
      </c>
      <c r="D131" s="11" t="s">
        <v>260</v>
      </c>
      <c r="E131" s="19" t="s">
        <v>381</v>
      </c>
      <c r="F131" s="10">
        <v>42036</v>
      </c>
      <c r="G131" s="10">
        <v>44228</v>
      </c>
      <c r="H131" s="11">
        <v>7</v>
      </c>
      <c r="I131" s="20" t="s">
        <v>259</v>
      </c>
      <c r="J131" s="11" t="s">
        <v>261</v>
      </c>
      <c r="K131" s="11" t="s">
        <v>1113</v>
      </c>
      <c r="L131" s="11">
        <v>2</v>
      </c>
    </row>
    <row r="132" spans="1:12">
      <c r="A132" s="11" t="s">
        <v>120</v>
      </c>
      <c r="D132" s="11" t="s">
        <v>260</v>
      </c>
      <c r="E132" s="19" t="s">
        <v>382</v>
      </c>
      <c r="F132" s="10">
        <v>42036</v>
      </c>
      <c r="G132" s="10">
        <v>44228</v>
      </c>
      <c r="H132" s="11">
        <v>7</v>
      </c>
      <c r="I132" s="20" t="s">
        <v>259</v>
      </c>
      <c r="J132" s="11" t="s">
        <v>261</v>
      </c>
      <c r="K132" s="11" t="s">
        <v>1113</v>
      </c>
      <c r="L132" s="11">
        <v>2</v>
      </c>
    </row>
    <row r="133" spans="1:12">
      <c r="A133" s="11" t="s">
        <v>121</v>
      </c>
      <c r="D133" s="11" t="s">
        <v>260</v>
      </c>
      <c r="E133" s="19" t="s">
        <v>383</v>
      </c>
      <c r="F133" s="10">
        <v>42036</v>
      </c>
      <c r="G133" s="10">
        <v>44228</v>
      </c>
      <c r="H133" s="11">
        <v>7</v>
      </c>
      <c r="I133" s="20" t="s">
        <v>259</v>
      </c>
      <c r="J133" s="11" t="s">
        <v>261</v>
      </c>
      <c r="K133" s="11" t="s">
        <v>1113</v>
      </c>
      <c r="L133" s="11">
        <v>2</v>
      </c>
    </row>
    <row r="134" spans="1:12">
      <c r="A134" s="11" t="s">
        <v>122</v>
      </c>
      <c r="D134" s="11" t="s">
        <v>260</v>
      </c>
      <c r="E134" s="19" t="s">
        <v>384</v>
      </c>
      <c r="F134" s="10">
        <v>42036</v>
      </c>
      <c r="G134" s="10">
        <v>44228</v>
      </c>
      <c r="H134" s="11">
        <v>7</v>
      </c>
      <c r="I134" s="20" t="s">
        <v>259</v>
      </c>
      <c r="J134" s="11" t="s">
        <v>261</v>
      </c>
      <c r="K134" s="11" t="s">
        <v>1113</v>
      </c>
      <c r="L134" s="11">
        <v>2</v>
      </c>
    </row>
    <row r="135" spans="1:12">
      <c r="A135" s="11" t="s">
        <v>123</v>
      </c>
      <c r="D135" s="11" t="s">
        <v>260</v>
      </c>
      <c r="E135" s="19" t="s">
        <v>385</v>
      </c>
      <c r="F135" s="10">
        <v>42036</v>
      </c>
      <c r="G135" s="10">
        <v>44228</v>
      </c>
      <c r="H135" s="11">
        <v>7</v>
      </c>
      <c r="I135" s="20" t="s">
        <v>259</v>
      </c>
      <c r="J135" s="11" t="s">
        <v>261</v>
      </c>
      <c r="K135" s="11" t="s">
        <v>1113</v>
      </c>
      <c r="L135" s="11">
        <v>2</v>
      </c>
    </row>
    <row r="136" spans="1:12">
      <c r="A136" s="11" t="s">
        <v>124</v>
      </c>
      <c r="D136" s="11" t="s">
        <v>260</v>
      </c>
      <c r="E136" s="19" t="s">
        <v>386</v>
      </c>
      <c r="F136" s="10">
        <v>42036</v>
      </c>
      <c r="G136" s="10">
        <v>44228</v>
      </c>
      <c r="H136" s="11">
        <v>7</v>
      </c>
      <c r="I136" s="20" t="s">
        <v>259</v>
      </c>
      <c r="J136" s="11" t="s">
        <v>261</v>
      </c>
      <c r="K136" s="11" t="s">
        <v>1113</v>
      </c>
      <c r="L136" s="11">
        <v>2</v>
      </c>
    </row>
    <row r="137" spans="1:12">
      <c r="A137" s="11" t="s">
        <v>125</v>
      </c>
      <c r="D137" s="11" t="s">
        <v>260</v>
      </c>
      <c r="E137" s="19" t="s">
        <v>387</v>
      </c>
      <c r="F137" s="10">
        <v>42036</v>
      </c>
      <c r="G137" s="10">
        <v>44228</v>
      </c>
      <c r="H137" s="11">
        <v>7</v>
      </c>
      <c r="I137" s="20" t="s">
        <v>259</v>
      </c>
      <c r="J137" s="11" t="s">
        <v>261</v>
      </c>
      <c r="K137" s="11" t="s">
        <v>1113</v>
      </c>
      <c r="L137" s="11">
        <v>2</v>
      </c>
    </row>
    <row r="138" spans="1:12">
      <c r="A138" s="11" t="s">
        <v>126</v>
      </c>
      <c r="D138" s="11" t="s">
        <v>260</v>
      </c>
      <c r="E138" s="19" t="s">
        <v>388</v>
      </c>
      <c r="F138" s="10">
        <v>42036</v>
      </c>
      <c r="G138" s="10">
        <v>44228</v>
      </c>
      <c r="H138" s="11">
        <v>7</v>
      </c>
      <c r="I138" s="20" t="s">
        <v>259</v>
      </c>
      <c r="J138" s="11" t="s">
        <v>261</v>
      </c>
      <c r="K138" s="11" t="s">
        <v>1113</v>
      </c>
      <c r="L138" s="11">
        <v>2</v>
      </c>
    </row>
    <row r="139" spans="1:12">
      <c r="A139" s="11" t="s">
        <v>127</v>
      </c>
      <c r="D139" s="11" t="s">
        <v>260</v>
      </c>
      <c r="E139" s="19" t="s">
        <v>389</v>
      </c>
      <c r="F139" s="10">
        <v>42036</v>
      </c>
      <c r="G139" s="10">
        <v>44228</v>
      </c>
      <c r="H139" s="11">
        <v>7</v>
      </c>
      <c r="I139" s="20" t="s">
        <v>259</v>
      </c>
      <c r="J139" s="11" t="s">
        <v>261</v>
      </c>
      <c r="K139" s="11" t="s">
        <v>1113</v>
      </c>
      <c r="L139" s="11">
        <v>2</v>
      </c>
    </row>
    <row r="140" spans="1:12">
      <c r="A140" s="11" t="s">
        <v>128</v>
      </c>
      <c r="D140" s="11" t="s">
        <v>260</v>
      </c>
      <c r="E140" s="19" t="s">
        <v>390</v>
      </c>
      <c r="F140" s="10">
        <v>42036</v>
      </c>
      <c r="G140" s="10">
        <v>44228</v>
      </c>
      <c r="H140" s="11">
        <v>7</v>
      </c>
      <c r="I140" s="20" t="s">
        <v>259</v>
      </c>
      <c r="J140" s="11" t="s">
        <v>261</v>
      </c>
      <c r="K140" s="11" t="s">
        <v>1113</v>
      </c>
      <c r="L140" s="11">
        <v>2</v>
      </c>
    </row>
    <row r="141" spans="1:12">
      <c r="A141" s="11" t="s">
        <v>129</v>
      </c>
      <c r="D141" s="11" t="s">
        <v>260</v>
      </c>
      <c r="E141" s="19" t="s">
        <v>391</v>
      </c>
      <c r="F141" s="10">
        <v>42036</v>
      </c>
      <c r="G141" s="10">
        <v>44228</v>
      </c>
      <c r="H141" s="11">
        <v>7</v>
      </c>
      <c r="I141" s="20" t="s">
        <v>259</v>
      </c>
      <c r="J141" s="11" t="s">
        <v>261</v>
      </c>
      <c r="K141" s="11" t="s">
        <v>1113</v>
      </c>
      <c r="L141" s="11">
        <v>2</v>
      </c>
    </row>
    <row r="142" spans="1:12">
      <c r="A142" s="11" t="s">
        <v>130</v>
      </c>
      <c r="D142" s="11" t="s">
        <v>260</v>
      </c>
      <c r="E142" s="19" t="s">
        <v>392</v>
      </c>
      <c r="F142" s="10">
        <v>42036</v>
      </c>
      <c r="G142" s="10">
        <v>44228</v>
      </c>
      <c r="H142" s="11">
        <v>7</v>
      </c>
      <c r="I142" s="20" t="s">
        <v>259</v>
      </c>
      <c r="J142" s="11" t="s">
        <v>261</v>
      </c>
      <c r="K142" s="11" t="s">
        <v>1113</v>
      </c>
      <c r="L142" s="11">
        <v>2</v>
      </c>
    </row>
    <row r="143" spans="1:12">
      <c r="A143" s="11" t="s">
        <v>131</v>
      </c>
      <c r="D143" s="11" t="s">
        <v>260</v>
      </c>
      <c r="E143" s="19" t="s">
        <v>393</v>
      </c>
      <c r="F143" s="10">
        <v>42036</v>
      </c>
      <c r="G143" s="10">
        <v>44228</v>
      </c>
      <c r="H143" s="11">
        <v>7</v>
      </c>
      <c r="I143" s="20" t="s">
        <v>259</v>
      </c>
      <c r="J143" s="11" t="s">
        <v>261</v>
      </c>
      <c r="K143" s="11" t="s">
        <v>1113</v>
      </c>
      <c r="L143" s="11">
        <v>2</v>
      </c>
    </row>
    <row r="144" spans="1:12">
      <c r="A144" s="11" t="s">
        <v>132</v>
      </c>
      <c r="D144" s="11" t="s">
        <v>260</v>
      </c>
      <c r="E144" s="19" t="s">
        <v>394</v>
      </c>
      <c r="F144" s="10">
        <v>42036</v>
      </c>
      <c r="G144" s="10">
        <v>44228</v>
      </c>
      <c r="H144" s="11">
        <v>7</v>
      </c>
      <c r="I144" s="20" t="s">
        <v>259</v>
      </c>
      <c r="J144" s="11" t="s">
        <v>261</v>
      </c>
      <c r="K144" s="11" t="s">
        <v>1113</v>
      </c>
      <c r="L144" s="11">
        <v>2</v>
      </c>
    </row>
    <row r="145" spans="1:12">
      <c r="A145" s="11" t="s">
        <v>133</v>
      </c>
      <c r="D145" s="11" t="s">
        <v>260</v>
      </c>
      <c r="E145" s="19" t="s">
        <v>395</v>
      </c>
      <c r="F145" s="10">
        <v>42036</v>
      </c>
      <c r="G145" s="10">
        <v>44228</v>
      </c>
      <c r="H145" s="11">
        <v>7</v>
      </c>
      <c r="I145" s="20" t="s">
        <v>259</v>
      </c>
      <c r="J145" s="11" t="s">
        <v>261</v>
      </c>
      <c r="K145" s="11" t="s">
        <v>1113</v>
      </c>
      <c r="L145" s="11">
        <v>2</v>
      </c>
    </row>
    <row r="146" spans="1:12">
      <c r="A146" s="11" t="s">
        <v>134</v>
      </c>
      <c r="D146" s="11" t="s">
        <v>260</v>
      </c>
      <c r="E146" s="19" t="s">
        <v>396</v>
      </c>
      <c r="F146" s="10">
        <v>42036</v>
      </c>
      <c r="G146" s="10">
        <v>44228</v>
      </c>
      <c r="H146" s="11">
        <v>7</v>
      </c>
      <c r="I146" s="20" t="s">
        <v>259</v>
      </c>
      <c r="J146" s="11" t="s">
        <v>261</v>
      </c>
      <c r="K146" s="11" t="s">
        <v>1113</v>
      </c>
      <c r="L146" s="11">
        <v>2</v>
      </c>
    </row>
    <row r="147" spans="1:12">
      <c r="A147" s="11" t="s">
        <v>135</v>
      </c>
      <c r="D147" s="11" t="s">
        <v>260</v>
      </c>
      <c r="E147" s="19" t="s">
        <v>397</v>
      </c>
      <c r="F147" s="10">
        <v>42036</v>
      </c>
      <c r="G147" s="10">
        <v>44228</v>
      </c>
      <c r="H147" s="11">
        <v>7</v>
      </c>
      <c r="I147" s="20" t="s">
        <v>259</v>
      </c>
      <c r="J147" s="11" t="s">
        <v>261</v>
      </c>
      <c r="K147" s="11" t="s">
        <v>1113</v>
      </c>
      <c r="L147" s="11">
        <v>2</v>
      </c>
    </row>
    <row r="148" spans="1:12">
      <c r="A148" s="11" t="s">
        <v>136</v>
      </c>
      <c r="D148" s="11" t="s">
        <v>260</v>
      </c>
      <c r="E148" s="19" t="s">
        <v>398</v>
      </c>
      <c r="F148" s="10">
        <v>42036</v>
      </c>
      <c r="G148" s="10">
        <v>44228</v>
      </c>
      <c r="H148" s="11">
        <v>7</v>
      </c>
      <c r="I148" s="20" t="s">
        <v>259</v>
      </c>
      <c r="J148" s="11" t="s">
        <v>261</v>
      </c>
      <c r="K148" s="11" t="s">
        <v>1113</v>
      </c>
      <c r="L148" s="11">
        <v>2</v>
      </c>
    </row>
    <row r="149" spans="1:12">
      <c r="A149" s="11" t="s">
        <v>137</v>
      </c>
      <c r="D149" s="11" t="s">
        <v>260</v>
      </c>
      <c r="E149" s="19" t="s">
        <v>399</v>
      </c>
      <c r="F149" s="10">
        <v>42036</v>
      </c>
      <c r="G149" s="10">
        <v>44228</v>
      </c>
      <c r="H149" s="11">
        <v>7</v>
      </c>
      <c r="I149" s="20" t="s">
        <v>259</v>
      </c>
      <c r="J149" s="11" t="s">
        <v>261</v>
      </c>
      <c r="K149" s="11" t="s">
        <v>1113</v>
      </c>
      <c r="L149" s="11">
        <v>2</v>
      </c>
    </row>
    <row r="150" spans="1:12">
      <c r="A150" s="11" t="s">
        <v>138</v>
      </c>
      <c r="D150" s="11" t="s">
        <v>260</v>
      </c>
      <c r="E150" s="19" t="s">
        <v>400</v>
      </c>
      <c r="F150" s="10">
        <v>42036</v>
      </c>
      <c r="G150" s="10">
        <v>44228</v>
      </c>
      <c r="H150" s="11">
        <v>7</v>
      </c>
      <c r="I150" s="20" t="s">
        <v>259</v>
      </c>
      <c r="J150" s="11" t="s">
        <v>261</v>
      </c>
      <c r="K150" s="11" t="s">
        <v>1113</v>
      </c>
      <c r="L150" s="11">
        <v>2</v>
      </c>
    </row>
    <row r="151" spans="1:12">
      <c r="A151" s="11" t="s">
        <v>139</v>
      </c>
      <c r="D151" s="11" t="s">
        <v>260</v>
      </c>
      <c r="E151" s="19" t="s">
        <v>401</v>
      </c>
      <c r="F151" s="10">
        <v>42036</v>
      </c>
      <c r="G151" s="10">
        <v>44228</v>
      </c>
      <c r="H151" s="11">
        <v>7</v>
      </c>
      <c r="I151" s="20" t="s">
        <v>259</v>
      </c>
      <c r="J151" s="11" t="s">
        <v>261</v>
      </c>
      <c r="K151" s="11" t="s">
        <v>1113</v>
      </c>
      <c r="L151" s="11">
        <v>2</v>
      </c>
    </row>
    <row r="152" spans="1:12">
      <c r="A152" s="11" t="s">
        <v>140</v>
      </c>
      <c r="D152" s="11" t="s">
        <v>260</v>
      </c>
      <c r="E152" s="19" t="s">
        <v>402</v>
      </c>
      <c r="F152" s="10">
        <v>42036</v>
      </c>
      <c r="G152" s="10">
        <v>44228</v>
      </c>
      <c r="H152" s="11">
        <v>7</v>
      </c>
      <c r="I152" s="20" t="s">
        <v>259</v>
      </c>
      <c r="J152" s="11" t="s">
        <v>261</v>
      </c>
      <c r="K152" s="11" t="s">
        <v>1113</v>
      </c>
      <c r="L152" s="11">
        <v>2</v>
      </c>
    </row>
    <row r="153" spans="1:12">
      <c r="A153" s="11" t="s">
        <v>141</v>
      </c>
      <c r="D153" s="11" t="s">
        <v>260</v>
      </c>
      <c r="E153" s="19" t="s">
        <v>403</v>
      </c>
      <c r="F153" s="10">
        <v>42036</v>
      </c>
      <c r="G153" s="10">
        <v>44228</v>
      </c>
      <c r="H153" s="11">
        <v>7</v>
      </c>
      <c r="I153" s="20" t="s">
        <v>259</v>
      </c>
      <c r="J153" s="11" t="s">
        <v>261</v>
      </c>
      <c r="K153" s="11" t="s">
        <v>1113</v>
      </c>
      <c r="L153" s="11">
        <v>2</v>
      </c>
    </row>
    <row r="154" spans="1:12">
      <c r="A154" s="11" t="s">
        <v>142</v>
      </c>
      <c r="D154" s="11" t="s">
        <v>260</v>
      </c>
      <c r="E154" s="19" t="s">
        <v>404</v>
      </c>
      <c r="F154" s="10">
        <v>42036</v>
      </c>
      <c r="G154" s="10">
        <v>44228</v>
      </c>
      <c r="H154" s="11">
        <v>7</v>
      </c>
      <c r="I154" s="20" t="s">
        <v>259</v>
      </c>
      <c r="J154" s="11" t="s">
        <v>261</v>
      </c>
      <c r="K154" s="11" t="s">
        <v>1113</v>
      </c>
      <c r="L154" s="11">
        <v>2</v>
      </c>
    </row>
    <row r="155" spans="1:12">
      <c r="A155" s="11" t="s">
        <v>143</v>
      </c>
      <c r="D155" s="11" t="s">
        <v>260</v>
      </c>
      <c r="E155" s="19" t="s">
        <v>405</v>
      </c>
      <c r="F155" s="10">
        <v>42036</v>
      </c>
      <c r="G155" s="10">
        <v>44228</v>
      </c>
      <c r="H155" s="11">
        <v>7</v>
      </c>
      <c r="I155" s="20" t="s">
        <v>259</v>
      </c>
      <c r="J155" s="11" t="s">
        <v>261</v>
      </c>
      <c r="K155" s="11" t="s">
        <v>1113</v>
      </c>
      <c r="L155" s="11">
        <v>2</v>
      </c>
    </row>
    <row r="156" spans="1:12">
      <c r="A156" s="11" t="s">
        <v>144</v>
      </c>
      <c r="D156" s="11" t="s">
        <v>260</v>
      </c>
      <c r="E156" s="19" t="s">
        <v>406</v>
      </c>
      <c r="F156" s="10">
        <v>42036</v>
      </c>
      <c r="G156" s="10">
        <v>44228</v>
      </c>
      <c r="H156" s="11">
        <v>7</v>
      </c>
      <c r="I156" s="20" t="s">
        <v>259</v>
      </c>
      <c r="J156" s="11" t="s">
        <v>261</v>
      </c>
      <c r="K156" s="11" t="s">
        <v>1113</v>
      </c>
      <c r="L156" s="11">
        <v>2</v>
      </c>
    </row>
    <row r="157" spans="1:12">
      <c r="A157" s="11" t="s">
        <v>145</v>
      </c>
      <c r="D157" s="11" t="s">
        <v>260</v>
      </c>
      <c r="E157" s="19" t="s">
        <v>407</v>
      </c>
      <c r="F157" s="10">
        <v>42036</v>
      </c>
      <c r="G157" s="10">
        <v>44228</v>
      </c>
      <c r="H157" s="11">
        <v>7</v>
      </c>
      <c r="I157" s="20" t="s">
        <v>259</v>
      </c>
      <c r="J157" s="11" t="s">
        <v>261</v>
      </c>
      <c r="K157" s="11" t="s">
        <v>1113</v>
      </c>
      <c r="L157" s="11">
        <v>2</v>
      </c>
    </row>
    <row r="158" spans="1:12">
      <c r="A158" s="11" t="s">
        <v>146</v>
      </c>
      <c r="D158" s="11" t="s">
        <v>260</v>
      </c>
      <c r="E158" s="19" t="s">
        <v>408</v>
      </c>
      <c r="F158" s="10">
        <v>42036</v>
      </c>
      <c r="G158" s="10">
        <v>44228</v>
      </c>
      <c r="H158" s="11">
        <v>7</v>
      </c>
      <c r="I158" s="20" t="s">
        <v>259</v>
      </c>
      <c r="J158" s="11" t="s">
        <v>261</v>
      </c>
      <c r="K158" s="11" t="s">
        <v>1113</v>
      </c>
      <c r="L158" s="11">
        <v>2</v>
      </c>
    </row>
    <row r="159" spans="1:12">
      <c r="A159" s="11" t="s">
        <v>147</v>
      </c>
      <c r="D159" s="11" t="s">
        <v>260</v>
      </c>
      <c r="E159" s="19" t="s">
        <v>409</v>
      </c>
      <c r="F159" s="10">
        <v>42036</v>
      </c>
      <c r="G159" s="10">
        <v>44228</v>
      </c>
      <c r="H159" s="11">
        <v>7</v>
      </c>
      <c r="I159" s="20" t="s">
        <v>259</v>
      </c>
      <c r="J159" s="11" t="s">
        <v>261</v>
      </c>
      <c r="K159" s="11" t="s">
        <v>1113</v>
      </c>
      <c r="L159" s="11">
        <v>2</v>
      </c>
    </row>
    <row r="160" spans="1:12">
      <c r="A160" s="11" t="s">
        <v>148</v>
      </c>
      <c r="D160" s="11" t="s">
        <v>260</v>
      </c>
      <c r="E160" s="19" t="s">
        <v>410</v>
      </c>
      <c r="F160" s="10">
        <v>42036</v>
      </c>
      <c r="G160" s="10">
        <v>44228</v>
      </c>
      <c r="H160" s="11">
        <v>7</v>
      </c>
      <c r="I160" s="20" t="s">
        <v>259</v>
      </c>
      <c r="J160" s="11" t="s">
        <v>261</v>
      </c>
      <c r="K160" s="11" t="s">
        <v>1113</v>
      </c>
      <c r="L160" s="11">
        <v>2</v>
      </c>
    </row>
    <row r="161" spans="1:12">
      <c r="A161" s="11" t="s">
        <v>149</v>
      </c>
      <c r="D161" s="11" t="s">
        <v>260</v>
      </c>
      <c r="E161" s="19" t="s">
        <v>411</v>
      </c>
      <c r="F161" s="10">
        <v>42036</v>
      </c>
      <c r="G161" s="10">
        <v>44228</v>
      </c>
      <c r="H161" s="11">
        <v>7</v>
      </c>
      <c r="I161" s="20" t="s">
        <v>259</v>
      </c>
      <c r="J161" s="11" t="s">
        <v>261</v>
      </c>
      <c r="K161" s="11" t="s">
        <v>1113</v>
      </c>
      <c r="L161" s="11">
        <v>2</v>
      </c>
    </row>
    <row r="162" spans="1:12">
      <c r="A162" s="11" t="s">
        <v>150</v>
      </c>
      <c r="D162" s="11" t="s">
        <v>260</v>
      </c>
      <c r="E162" s="19" t="s">
        <v>412</v>
      </c>
      <c r="F162" s="10">
        <v>42036</v>
      </c>
      <c r="G162" s="10">
        <v>44228</v>
      </c>
      <c r="H162" s="11">
        <v>7</v>
      </c>
      <c r="I162" s="20" t="s">
        <v>259</v>
      </c>
      <c r="J162" s="11" t="s">
        <v>261</v>
      </c>
      <c r="K162" s="11" t="s">
        <v>1113</v>
      </c>
      <c r="L162" s="11">
        <v>2</v>
      </c>
    </row>
    <row r="163" spans="1:12">
      <c r="A163" s="11" t="s">
        <v>151</v>
      </c>
      <c r="D163" s="11" t="s">
        <v>260</v>
      </c>
      <c r="E163" s="19" t="s">
        <v>413</v>
      </c>
      <c r="F163" s="10">
        <v>42036</v>
      </c>
      <c r="G163" s="10">
        <v>44228</v>
      </c>
      <c r="H163" s="11">
        <v>7</v>
      </c>
      <c r="I163" s="20" t="s">
        <v>259</v>
      </c>
      <c r="J163" s="11" t="s">
        <v>261</v>
      </c>
      <c r="K163" s="11" t="s">
        <v>1113</v>
      </c>
      <c r="L163" s="11">
        <v>2</v>
      </c>
    </row>
    <row r="164" spans="1:12">
      <c r="A164" s="11" t="s">
        <v>152</v>
      </c>
      <c r="D164" s="11" t="s">
        <v>260</v>
      </c>
      <c r="E164" s="19" t="s">
        <v>414</v>
      </c>
      <c r="F164" s="10">
        <v>42036</v>
      </c>
      <c r="G164" s="10">
        <v>44228</v>
      </c>
      <c r="H164" s="11">
        <v>7</v>
      </c>
      <c r="I164" s="20" t="s">
        <v>259</v>
      </c>
      <c r="J164" s="11" t="s">
        <v>261</v>
      </c>
      <c r="K164" s="11" t="s">
        <v>1113</v>
      </c>
      <c r="L164" s="11">
        <v>2</v>
      </c>
    </row>
    <row r="165" spans="1:12">
      <c r="A165" s="11" t="s">
        <v>153</v>
      </c>
      <c r="D165" s="11" t="s">
        <v>260</v>
      </c>
      <c r="E165" s="19" t="s">
        <v>415</v>
      </c>
      <c r="F165" s="10">
        <v>42036</v>
      </c>
      <c r="G165" s="10">
        <v>44228</v>
      </c>
      <c r="H165" s="11">
        <v>7</v>
      </c>
      <c r="I165" s="20" t="s">
        <v>259</v>
      </c>
      <c r="J165" s="11" t="s">
        <v>261</v>
      </c>
      <c r="K165" s="11" t="s">
        <v>1113</v>
      </c>
      <c r="L165" s="11">
        <v>2</v>
      </c>
    </row>
    <row r="166" spans="1:12">
      <c r="A166" s="11" t="s">
        <v>154</v>
      </c>
      <c r="D166" s="11" t="s">
        <v>260</v>
      </c>
      <c r="E166" s="19" t="s">
        <v>416</v>
      </c>
      <c r="F166" s="10">
        <v>42036</v>
      </c>
      <c r="G166" s="10">
        <v>44228</v>
      </c>
      <c r="H166" s="11">
        <v>7</v>
      </c>
      <c r="I166" s="20" t="s">
        <v>259</v>
      </c>
      <c r="J166" s="11" t="s">
        <v>261</v>
      </c>
      <c r="K166" s="11" t="s">
        <v>1113</v>
      </c>
      <c r="L166" s="11">
        <v>2</v>
      </c>
    </row>
    <row r="167" spans="1:12">
      <c r="A167" s="11" t="s">
        <v>155</v>
      </c>
      <c r="D167" s="11" t="s">
        <v>260</v>
      </c>
      <c r="E167" s="19" t="s">
        <v>417</v>
      </c>
      <c r="F167" s="10">
        <v>42036</v>
      </c>
      <c r="G167" s="10">
        <v>44228</v>
      </c>
      <c r="H167" s="11">
        <v>7</v>
      </c>
      <c r="I167" s="20" t="s">
        <v>259</v>
      </c>
      <c r="J167" s="11" t="s">
        <v>261</v>
      </c>
      <c r="K167" s="11" t="s">
        <v>1113</v>
      </c>
      <c r="L167" s="11">
        <v>2</v>
      </c>
    </row>
    <row r="168" spans="1:12">
      <c r="A168" s="11" t="s">
        <v>156</v>
      </c>
      <c r="D168" s="11" t="s">
        <v>260</v>
      </c>
      <c r="E168" s="19" t="s">
        <v>418</v>
      </c>
      <c r="F168" s="10">
        <v>42036</v>
      </c>
      <c r="G168" s="10">
        <v>44228</v>
      </c>
      <c r="H168" s="11">
        <v>7</v>
      </c>
      <c r="I168" s="20" t="s">
        <v>259</v>
      </c>
      <c r="J168" s="11" t="s">
        <v>261</v>
      </c>
      <c r="K168" s="11" t="s">
        <v>1113</v>
      </c>
      <c r="L168" s="11">
        <v>2</v>
      </c>
    </row>
    <row r="169" spans="1:12">
      <c r="A169" s="11" t="s">
        <v>157</v>
      </c>
      <c r="D169" s="11" t="s">
        <v>260</v>
      </c>
      <c r="E169" s="19" t="s">
        <v>419</v>
      </c>
      <c r="F169" s="10">
        <v>42036</v>
      </c>
      <c r="G169" s="10">
        <v>44228</v>
      </c>
      <c r="H169" s="11">
        <v>7</v>
      </c>
      <c r="I169" s="20" t="s">
        <v>259</v>
      </c>
      <c r="J169" s="11" t="s">
        <v>261</v>
      </c>
      <c r="K169" s="11" t="s">
        <v>1113</v>
      </c>
      <c r="L169" s="11">
        <v>2</v>
      </c>
    </row>
    <row r="170" spans="1:12">
      <c r="A170" s="11" t="s">
        <v>158</v>
      </c>
      <c r="D170" s="11" t="s">
        <v>260</v>
      </c>
      <c r="E170" s="19" t="s">
        <v>420</v>
      </c>
      <c r="F170" s="10">
        <v>42036</v>
      </c>
      <c r="G170" s="10">
        <v>44228</v>
      </c>
      <c r="H170" s="11">
        <v>7</v>
      </c>
      <c r="I170" s="20" t="s">
        <v>259</v>
      </c>
      <c r="J170" s="11" t="s">
        <v>261</v>
      </c>
      <c r="K170" s="11" t="s">
        <v>1113</v>
      </c>
      <c r="L170" s="11">
        <v>2</v>
      </c>
    </row>
    <row r="171" spans="1:12">
      <c r="A171" s="11" t="s">
        <v>159</v>
      </c>
      <c r="D171" s="11" t="s">
        <v>260</v>
      </c>
      <c r="E171" s="19" t="s">
        <v>421</v>
      </c>
      <c r="F171" s="10">
        <v>42036</v>
      </c>
      <c r="G171" s="10">
        <v>44228</v>
      </c>
      <c r="H171" s="11">
        <v>7</v>
      </c>
      <c r="I171" s="20" t="s">
        <v>259</v>
      </c>
      <c r="J171" s="11" t="s">
        <v>261</v>
      </c>
      <c r="K171" s="11" t="s">
        <v>1113</v>
      </c>
      <c r="L171" s="11">
        <v>2</v>
      </c>
    </row>
    <row r="172" spans="1:12">
      <c r="A172" s="11" t="s">
        <v>160</v>
      </c>
      <c r="D172" s="11" t="s">
        <v>260</v>
      </c>
      <c r="E172" s="19" t="s">
        <v>422</v>
      </c>
      <c r="F172" s="10">
        <v>42036</v>
      </c>
      <c r="G172" s="10">
        <v>44228</v>
      </c>
      <c r="H172" s="11">
        <v>7</v>
      </c>
      <c r="I172" s="20" t="s">
        <v>259</v>
      </c>
      <c r="J172" s="11" t="s">
        <v>261</v>
      </c>
      <c r="K172" s="11" t="s">
        <v>1113</v>
      </c>
      <c r="L172" s="11">
        <v>2</v>
      </c>
    </row>
    <row r="173" spans="1:12">
      <c r="A173" s="11" t="s">
        <v>161</v>
      </c>
      <c r="D173" s="11" t="s">
        <v>260</v>
      </c>
      <c r="E173" s="19" t="s">
        <v>423</v>
      </c>
      <c r="F173" s="10">
        <v>42036</v>
      </c>
      <c r="G173" s="10">
        <v>44228</v>
      </c>
      <c r="H173" s="11">
        <v>7</v>
      </c>
      <c r="I173" s="20" t="s">
        <v>259</v>
      </c>
      <c r="J173" s="11" t="s">
        <v>261</v>
      </c>
      <c r="K173" s="11" t="s">
        <v>1113</v>
      </c>
      <c r="L173" s="11">
        <v>2</v>
      </c>
    </row>
    <row r="174" spans="1:12">
      <c r="A174" s="11" t="s">
        <v>162</v>
      </c>
      <c r="D174" s="11" t="s">
        <v>260</v>
      </c>
      <c r="E174" s="19" t="s">
        <v>424</v>
      </c>
      <c r="F174" s="10">
        <v>42036</v>
      </c>
      <c r="G174" s="10">
        <v>44228</v>
      </c>
      <c r="H174" s="11">
        <v>7</v>
      </c>
      <c r="I174" s="20" t="s">
        <v>259</v>
      </c>
      <c r="J174" s="11" t="s">
        <v>261</v>
      </c>
      <c r="K174" s="11" t="s">
        <v>1113</v>
      </c>
      <c r="L174" s="11">
        <v>2</v>
      </c>
    </row>
    <row r="175" spans="1:12">
      <c r="A175" s="11" t="s">
        <v>163</v>
      </c>
      <c r="D175" s="11" t="s">
        <v>260</v>
      </c>
      <c r="E175" s="19" t="s">
        <v>425</v>
      </c>
      <c r="F175" s="10">
        <v>42036</v>
      </c>
      <c r="G175" s="10">
        <v>44228</v>
      </c>
      <c r="H175" s="11">
        <v>7</v>
      </c>
      <c r="I175" s="20" t="s">
        <v>259</v>
      </c>
      <c r="J175" s="11" t="s">
        <v>261</v>
      </c>
      <c r="K175" s="11" t="s">
        <v>1113</v>
      </c>
      <c r="L175" s="11">
        <v>2</v>
      </c>
    </row>
    <row r="176" spans="1:12">
      <c r="A176" s="11" t="s">
        <v>164</v>
      </c>
      <c r="D176" s="11" t="s">
        <v>260</v>
      </c>
      <c r="E176" s="19" t="s">
        <v>426</v>
      </c>
      <c r="F176" s="10">
        <v>42036</v>
      </c>
      <c r="G176" s="10">
        <v>44228</v>
      </c>
      <c r="H176" s="11">
        <v>7</v>
      </c>
      <c r="I176" s="20" t="s">
        <v>259</v>
      </c>
      <c r="J176" s="11" t="s">
        <v>261</v>
      </c>
      <c r="K176" s="11" t="s">
        <v>1113</v>
      </c>
      <c r="L176" s="11">
        <v>2</v>
      </c>
    </row>
    <row r="177" spans="1:12">
      <c r="A177" s="11" t="s">
        <v>165</v>
      </c>
      <c r="D177" s="11" t="s">
        <v>260</v>
      </c>
      <c r="E177" s="19" t="s">
        <v>427</v>
      </c>
      <c r="F177" s="10">
        <v>42036</v>
      </c>
      <c r="G177" s="10">
        <v>44228</v>
      </c>
      <c r="H177" s="11">
        <v>7</v>
      </c>
      <c r="I177" s="20" t="s">
        <v>259</v>
      </c>
      <c r="J177" s="11" t="s">
        <v>261</v>
      </c>
      <c r="K177" s="11" t="s">
        <v>1113</v>
      </c>
      <c r="L177" s="11">
        <v>2</v>
      </c>
    </row>
    <row r="178" spans="1:12">
      <c r="A178" s="11" t="s">
        <v>166</v>
      </c>
      <c r="D178" s="11" t="s">
        <v>260</v>
      </c>
      <c r="E178" s="19" t="s">
        <v>428</v>
      </c>
      <c r="F178" s="10">
        <v>42036</v>
      </c>
      <c r="G178" s="10">
        <v>44228</v>
      </c>
      <c r="H178" s="11">
        <v>7</v>
      </c>
      <c r="I178" s="20" t="s">
        <v>259</v>
      </c>
      <c r="J178" s="11" t="s">
        <v>261</v>
      </c>
      <c r="K178" s="11" t="s">
        <v>1113</v>
      </c>
      <c r="L178" s="11">
        <v>2</v>
      </c>
    </row>
    <row r="179" spans="1:12">
      <c r="A179" s="11" t="s">
        <v>167</v>
      </c>
      <c r="D179" s="11" t="s">
        <v>260</v>
      </c>
      <c r="E179" s="19" t="s">
        <v>429</v>
      </c>
      <c r="F179" s="10">
        <v>42036</v>
      </c>
      <c r="G179" s="10">
        <v>44228</v>
      </c>
      <c r="H179" s="11">
        <v>7</v>
      </c>
      <c r="I179" s="20" t="s">
        <v>259</v>
      </c>
      <c r="J179" s="11" t="s">
        <v>261</v>
      </c>
      <c r="K179" s="11" t="s">
        <v>1113</v>
      </c>
      <c r="L179" s="11">
        <v>2</v>
      </c>
    </row>
    <row r="180" spans="1:12">
      <c r="A180" s="11" t="s">
        <v>168</v>
      </c>
      <c r="D180" s="11" t="s">
        <v>260</v>
      </c>
      <c r="E180" s="19" t="s">
        <v>430</v>
      </c>
      <c r="F180" s="10">
        <v>42036</v>
      </c>
      <c r="G180" s="10">
        <v>44228</v>
      </c>
      <c r="H180" s="11">
        <v>7</v>
      </c>
      <c r="I180" s="20" t="s">
        <v>259</v>
      </c>
      <c r="J180" s="11" t="s">
        <v>261</v>
      </c>
      <c r="K180" s="11" t="s">
        <v>1113</v>
      </c>
      <c r="L180" s="11">
        <v>2</v>
      </c>
    </row>
    <row r="181" spans="1:12">
      <c r="A181" s="11" t="s">
        <v>169</v>
      </c>
      <c r="D181" s="11" t="s">
        <v>260</v>
      </c>
      <c r="E181" s="19" t="s">
        <v>431</v>
      </c>
      <c r="F181" s="10">
        <v>42036</v>
      </c>
      <c r="G181" s="10">
        <v>44228</v>
      </c>
      <c r="H181" s="11">
        <v>7</v>
      </c>
      <c r="I181" s="20" t="s">
        <v>259</v>
      </c>
      <c r="J181" s="11" t="s">
        <v>261</v>
      </c>
      <c r="K181" s="11" t="s">
        <v>1113</v>
      </c>
      <c r="L181" s="11">
        <v>2</v>
      </c>
    </row>
    <row r="182" spans="1:12">
      <c r="A182" s="11" t="s">
        <v>170</v>
      </c>
      <c r="D182" s="11" t="s">
        <v>260</v>
      </c>
      <c r="E182" s="19" t="s">
        <v>432</v>
      </c>
      <c r="F182" s="10">
        <v>42036</v>
      </c>
      <c r="G182" s="10">
        <v>44228</v>
      </c>
      <c r="H182" s="11">
        <v>7</v>
      </c>
      <c r="I182" s="20" t="s">
        <v>259</v>
      </c>
      <c r="J182" s="11" t="s">
        <v>261</v>
      </c>
      <c r="K182" s="11" t="s">
        <v>1113</v>
      </c>
      <c r="L182" s="11">
        <v>2</v>
      </c>
    </row>
    <row r="183" spans="1:12">
      <c r="A183" s="11" t="s">
        <v>171</v>
      </c>
      <c r="D183" s="11" t="s">
        <v>260</v>
      </c>
      <c r="E183" s="19" t="s">
        <v>433</v>
      </c>
      <c r="F183" s="10">
        <v>42036</v>
      </c>
      <c r="G183" s="10">
        <v>44228</v>
      </c>
      <c r="H183" s="11">
        <v>7</v>
      </c>
      <c r="I183" s="20" t="s">
        <v>259</v>
      </c>
      <c r="J183" s="11" t="s">
        <v>261</v>
      </c>
      <c r="K183" s="11" t="s">
        <v>1113</v>
      </c>
      <c r="L183" s="11">
        <v>2</v>
      </c>
    </row>
    <row r="184" spans="1:12">
      <c r="A184" s="11" t="s">
        <v>172</v>
      </c>
      <c r="D184" s="11" t="s">
        <v>260</v>
      </c>
      <c r="E184" s="19" t="s">
        <v>434</v>
      </c>
      <c r="F184" s="10">
        <v>42036</v>
      </c>
      <c r="G184" s="10">
        <v>44228</v>
      </c>
      <c r="H184" s="11">
        <v>7</v>
      </c>
      <c r="I184" s="20" t="s">
        <v>259</v>
      </c>
      <c r="J184" s="11" t="s">
        <v>261</v>
      </c>
      <c r="K184" s="11" t="s">
        <v>1113</v>
      </c>
      <c r="L184" s="11">
        <v>2</v>
      </c>
    </row>
    <row r="185" spans="1:12">
      <c r="A185" s="11" t="s">
        <v>173</v>
      </c>
      <c r="D185" s="11" t="s">
        <v>260</v>
      </c>
      <c r="E185" s="19" t="s">
        <v>435</v>
      </c>
      <c r="F185" s="10">
        <v>42036</v>
      </c>
      <c r="G185" s="10">
        <v>44228</v>
      </c>
      <c r="H185" s="11">
        <v>7</v>
      </c>
      <c r="I185" s="20" t="s">
        <v>259</v>
      </c>
      <c r="J185" s="11" t="s">
        <v>261</v>
      </c>
      <c r="K185" s="11" t="s">
        <v>1113</v>
      </c>
      <c r="L185" s="11">
        <v>2</v>
      </c>
    </row>
    <row r="186" spans="1:12">
      <c r="A186" s="11" t="s">
        <v>174</v>
      </c>
      <c r="D186" s="11" t="s">
        <v>260</v>
      </c>
      <c r="E186" s="19" t="s">
        <v>436</v>
      </c>
      <c r="F186" s="10">
        <v>42036</v>
      </c>
      <c r="G186" s="10">
        <v>44228</v>
      </c>
      <c r="H186" s="11">
        <v>7</v>
      </c>
      <c r="I186" s="20" t="s">
        <v>259</v>
      </c>
      <c r="J186" s="11" t="s">
        <v>261</v>
      </c>
      <c r="K186" s="11" t="s">
        <v>1113</v>
      </c>
      <c r="L186" s="11">
        <v>2</v>
      </c>
    </row>
    <row r="187" spans="1:12">
      <c r="A187" s="11" t="s">
        <v>175</v>
      </c>
      <c r="D187" s="11" t="s">
        <v>260</v>
      </c>
      <c r="E187" s="19" t="s">
        <v>437</v>
      </c>
      <c r="F187" s="10">
        <v>42036</v>
      </c>
      <c r="G187" s="10">
        <v>44228</v>
      </c>
      <c r="H187" s="11">
        <v>7</v>
      </c>
      <c r="I187" s="20" t="s">
        <v>259</v>
      </c>
      <c r="J187" s="11" t="s">
        <v>261</v>
      </c>
      <c r="K187" s="11" t="s">
        <v>1113</v>
      </c>
      <c r="L187" s="11">
        <v>2</v>
      </c>
    </row>
    <row r="188" spans="1:12">
      <c r="A188" s="11" t="s">
        <v>176</v>
      </c>
      <c r="D188" s="11" t="s">
        <v>260</v>
      </c>
      <c r="E188" s="19" t="s">
        <v>438</v>
      </c>
      <c r="F188" s="10">
        <v>42036</v>
      </c>
      <c r="G188" s="10">
        <v>44228</v>
      </c>
      <c r="H188" s="11">
        <v>7</v>
      </c>
      <c r="I188" s="20" t="s">
        <v>259</v>
      </c>
      <c r="J188" s="11" t="s">
        <v>261</v>
      </c>
      <c r="K188" s="11" t="s">
        <v>1113</v>
      </c>
      <c r="L188" s="11">
        <v>2</v>
      </c>
    </row>
    <row r="189" spans="1:12">
      <c r="A189" s="11" t="s">
        <v>177</v>
      </c>
      <c r="D189" s="11" t="s">
        <v>260</v>
      </c>
      <c r="E189" s="19" t="s">
        <v>439</v>
      </c>
      <c r="F189" s="10">
        <v>42036</v>
      </c>
      <c r="G189" s="10">
        <v>44228</v>
      </c>
      <c r="H189" s="11">
        <v>7</v>
      </c>
      <c r="I189" s="20" t="s">
        <v>259</v>
      </c>
      <c r="J189" s="11" t="s">
        <v>261</v>
      </c>
      <c r="K189" s="11" t="s">
        <v>1113</v>
      </c>
      <c r="L189" s="11">
        <v>2</v>
      </c>
    </row>
    <row r="190" spans="1:12">
      <c r="A190" s="11" t="s">
        <v>178</v>
      </c>
      <c r="D190" s="11" t="s">
        <v>260</v>
      </c>
      <c r="E190" s="19" t="s">
        <v>440</v>
      </c>
      <c r="F190" s="10">
        <v>42036</v>
      </c>
      <c r="G190" s="10">
        <v>44228</v>
      </c>
      <c r="H190" s="11">
        <v>7</v>
      </c>
      <c r="I190" s="20" t="s">
        <v>259</v>
      </c>
      <c r="J190" s="11" t="s">
        <v>261</v>
      </c>
      <c r="K190" s="11" t="s">
        <v>1113</v>
      </c>
      <c r="L190" s="11">
        <v>2</v>
      </c>
    </row>
    <row r="191" spans="1:12">
      <c r="A191" s="11" t="s">
        <v>179</v>
      </c>
      <c r="D191" s="11" t="s">
        <v>260</v>
      </c>
      <c r="E191" s="19" t="s">
        <v>441</v>
      </c>
      <c r="F191" s="10">
        <v>42036</v>
      </c>
      <c r="G191" s="10">
        <v>44228</v>
      </c>
      <c r="H191" s="11">
        <v>7</v>
      </c>
      <c r="I191" s="20" t="s">
        <v>259</v>
      </c>
      <c r="J191" s="11" t="s">
        <v>261</v>
      </c>
      <c r="K191" s="11" t="s">
        <v>1113</v>
      </c>
      <c r="L191" s="11">
        <v>2</v>
      </c>
    </row>
    <row r="192" spans="1:12">
      <c r="A192" s="11" t="s">
        <v>180</v>
      </c>
      <c r="D192" s="11" t="s">
        <v>260</v>
      </c>
      <c r="E192" s="19" t="s">
        <v>442</v>
      </c>
      <c r="F192" s="10">
        <v>42036</v>
      </c>
      <c r="G192" s="10">
        <v>44228</v>
      </c>
      <c r="H192" s="11">
        <v>7</v>
      </c>
      <c r="I192" s="20" t="s">
        <v>259</v>
      </c>
      <c r="J192" s="11" t="s">
        <v>261</v>
      </c>
      <c r="K192" s="11" t="s">
        <v>1113</v>
      </c>
      <c r="L192" s="11">
        <v>2</v>
      </c>
    </row>
    <row r="193" spans="1:12">
      <c r="A193" s="11" t="s">
        <v>181</v>
      </c>
      <c r="D193" s="11" t="s">
        <v>260</v>
      </c>
      <c r="E193" s="19" t="s">
        <v>443</v>
      </c>
      <c r="F193" s="10">
        <v>42036</v>
      </c>
      <c r="G193" s="10">
        <v>44228</v>
      </c>
      <c r="H193" s="11">
        <v>7</v>
      </c>
      <c r="I193" s="20" t="s">
        <v>259</v>
      </c>
      <c r="J193" s="11" t="s">
        <v>261</v>
      </c>
      <c r="K193" s="11" t="s">
        <v>1113</v>
      </c>
      <c r="L193" s="11">
        <v>2</v>
      </c>
    </row>
    <row r="194" spans="1:12">
      <c r="A194" s="11" t="s">
        <v>182</v>
      </c>
      <c r="D194" s="11" t="s">
        <v>260</v>
      </c>
      <c r="E194" s="19" t="s">
        <v>444</v>
      </c>
      <c r="F194" s="10">
        <v>42036</v>
      </c>
      <c r="G194" s="10">
        <v>44228</v>
      </c>
      <c r="H194" s="11">
        <v>7</v>
      </c>
      <c r="I194" s="20" t="s">
        <v>259</v>
      </c>
      <c r="J194" s="11" t="s">
        <v>261</v>
      </c>
      <c r="K194" s="11" t="s">
        <v>1113</v>
      </c>
      <c r="L194" s="11">
        <v>2</v>
      </c>
    </row>
    <row r="195" spans="1:12">
      <c r="A195" s="11" t="s">
        <v>183</v>
      </c>
      <c r="D195" s="11" t="s">
        <v>260</v>
      </c>
      <c r="E195" s="19" t="s">
        <v>445</v>
      </c>
      <c r="F195" s="10">
        <v>42036</v>
      </c>
      <c r="G195" s="10">
        <v>44228</v>
      </c>
      <c r="H195" s="11">
        <v>7</v>
      </c>
      <c r="I195" s="20" t="s">
        <v>259</v>
      </c>
      <c r="J195" s="11" t="s">
        <v>261</v>
      </c>
      <c r="K195" s="11" t="s">
        <v>1113</v>
      </c>
      <c r="L195" s="11">
        <v>2</v>
      </c>
    </row>
    <row r="196" spans="1:12">
      <c r="A196" s="11" t="s">
        <v>184</v>
      </c>
      <c r="D196" s="11" t="s">
        <v>260</v>
      </c>
      <c r="E196" s="19" t="s">
        <v>446</v>
      </c>
      <c r="F196" s="10">
        <v>42036</v>
      </c>
      <c r="G196" s="10">
        <v>44228</v>
      </c>
      <c r="H196" s="11">
        <v>7</v>
      </c>
      <c r="I196" s="20" t="s">
        <v>259</v>
      </c>
      <c r="J196" s="11" t="s">
        <v>261</v>
      </c>
      <c r="K196" s="11" t="s">
        <v>1113</v>
      </c>
      <c r="L196" s="11">
        <v>2</v>
      </c>
    </row>
    <row r="197" spans="1:12">
      <c r="A197" s="11" t="s">
        <v>185</v>
      </c>
      <c r="D197" s="11" t="s">
        <v>260</v>
      </c>
      <c r="E197" s="19" t="s">
        <v>447</v>
      </c>
      <c r="F197" s="10">
        <v>42036</v>
      </c>
      <c r="G197" s="10">
        <v>44228</v>
      </c>
      <c r="H197" s="11">
        <v>7</v>
      </c>
      <c r="I197" s="20" t="s">
        <v>259</v>
      </c>
      <c r="J197" s="11" t="s">
        <v>261</v>
      </c>
      <c r="K197" s="11" t="s">
        <v>1113</v>
      </c>
      <c r="L197" s="11">
        <v>2</v>
      </c>
    </row>
    <row r="198" spans="1:12">
      <c r="A198" s="11" t="s">
        <v>186</v>
      </c>
      <c r="D198" s="11" t="s">
        <v>260</v>
      </c>
      <c r="E198" s="19" t="s">
        <v>448</v>
      </c>
      <c r="F198" s="10">
        <v>42036</v>
      </c>
      <c r="G198" s="10">
        <v>44228</v>
      </c>
      <c r="H198" s="11">
        <v>7</v>
      </c>
      <c r="I198" s="20" t="s">
        <v>259</v>
      </c>
      <c r="J198" s="11" t="s">
        <v>261</v>
      </c>
      <c r="K198" s="11" t="s">
        <v>1113</v>
      </c>
      <c r="L198" s="11">
        <v>2</v>
      </c>
    </row>
    <row r="199" spans="1:12">
      <c r="A199" s="11" t="s">
        <v>187</v>
      </c>
      <c r="D199" s="11" t="s">
        <v>260</v>
      </c>
      <c r="E199" s="19" t="s">
        <v>449</v>
      </c>
      <c r="F199" s="10">
        <v>42036</v>
      </c>
      <c r="G199" s="10">
        <v>44228</v>
      </c>
      <c r="H199" s="11">
        <v>7</v>
      </c>
      <c r="I199" s="20" t="s">
        <v>259</v>
      </c>
      <c r="J199" s="11" t="s">
        <v>261</v>
      </c>
      <c r="K199" s="11" t="s">
        <v>1113</v>
      </c>
      <c r="L199" s="11">
        <v>2</v>
      </c>
    </row>
    <row r="200" spans="1:12">
      <c r="A200" s="11" t="s">
        <v>188</v>
      </c>
      <c r="D200" s="11" t="s">
        <v>260</v>
      </c>
      <c r="E200" s="19" t="s">
        <v>450</v>
      </c>
      <c r="F200" s="10">
        <v>42036</v>
      </c>
      <c r="G200" s="10">
        <v>44228</v>
      </c>
      <c r="H200" s="11">
        <v>7</v>
      </c>
      <c r="I200" s="20" t="s">
        <v>259</v>
      </c>
      <c r="J200" s="11" t="s">
        <v>261</v>
      </c>
      <c r="K200" s="11" t="s">
        <v>1113</v>
      </c>
      <c r="L200" s="11">
        <v>2</v>
      </c>
    </row>
    <row r="201" spans="1:12">
      <c r="A201" s="11" t="s">
        <v>189</v>
      </c>
      <c r="D201" s="11" t="s">
        <v>260</v>
      </c>
      <c r="E201" s="19" t="s">
        <v>451</v>
      </c>
      <c r="F201" s="10">
        <v>42036</v>
      </c>
      <c r="G201" s="10">
        <v>44228</v>
      </c>
      <c r="H201" s="11">
        <v>7</v>
      </c>
      <c r="I201" s="20" t="s">
        <v>259</v>
      </c>
      <c r="J201" s="11" t="s">
        <v>261</v>
      </c>
      <c r="K201" s="11" t="s">
        <v>1113</v>
      </c>
      <c r="L201" s="11">
        <v>2</v>
      </c>
    </row>
    <row r="202" spans="1:12">
      <c r="A202" s="11" t="s">
        <v>190</v>
      </c>
      <c r="D202" s="11" t="s">
        <v>260</v>
      </c>
      <c r="E202" s="19" t="s">
        <v>452</v>
      </c>
      <c r="F202" s="10">
        <v>42036</v>
      </c>
      <c r="G202" s="10">
        <v>44228</v>
      </c>
      <c r="H202" s="11">
        <v>7</v>
      </c>
      <c r="I202" s="20" t="s">
        <v>259</v>
      </c>
      <c r="J202" s="11" t="s">
        <v>261</v>
      </c>
      <c r="K202" s="11" t="s">
        <v>1113</v>
      </c>
      <c r="L202" s="11">
        <v>2</v>
      </c>
    </row>
    <row r="203" spans="1:12">
      <c r="A203" s="11" t="s">
        <v>191</v>
      </c>
      <c r="D203" s="11" t="s">
        <v>260</v>
      </c>
      <c r="E203" s="19" t="s">
        <v>453</v>
      </c>
      <c r="F203" s="10">
        <v>42036</v>
      </c>
      <c r="G203" s="10">
        <v>44228</v>
      </c>
      <c r="H203" s="11">
        <v>7</v>
      </c>
      <c r="I203" s="20" t="s">
        <v>259</v>
      </c>
      <c r="J203" s="11" t="s">
        <v>261</v>
      </c>
      <c r="K203" s="11" t="s">
        <v>1113</v>
      </c>
      <c r="L203" s="11">
        <v>2</v>
      </c>
    </row>
    <row r="204" spans="1:12">
      <c r="A204" s="11" t="s">
        <v>192</v>
      </c>
      <c r="D204" s="11" t="s">
        <v>260</v>
      </c>
      <c r="E204" s="19" t="s">
        <v>454</v>
      </c>
      <c r="F204" s="10">
        <v>42036</v>
      </c>
      <c r="G204" s="10">
        <v>44228</v>
      </c>
      <c r="H204" s="11">
        <v>7</v>
      </c>
      <c r="I204" s="20" t="s">
        <v>259</v>
      </c>
      <c r="J204" s="11" t="s">
        <v>261</v>
      </c>
      <c r="K204" s="11" t="s">
        <v>1113</v>
      </c>
      <c r="L204" s="11">
        <v>2</v>
      </c>
    </row>
    <row r="205" spans="1:12">
      <c r="A205" s="11" t="s">
        <v>193</v>
      </c>
      <c r="D205" s="11" t="s">
        <v>260</v>
      </c>
      <c r="E205" s="19" t="s">
        <v>455</v>
      </c>
      <c r="F205" s="10">
        <v>42036</v>
      </c>
      <c r="G205" s="10">
        <v>44228</v>
      </c>
      <c r="H205" s="11">
        <v>7</v>
      </c>
      <c r="I205" s="20" t="s">
        <v>259</v>
      </c>
      <c r="J205" s="11" t="s">
        <v>261</v>
      </c>
      <c r="K205" s="11" t="s">
        <v>1113</v>
      </c>
      <c r="L205" s="11">
        <v>2</v>
      </c>
    </row>
    <row r="206" spans="1:12">
      <c r="A206" s="11" t="s">
        <v>194</v>
      </c>
      <c r="D206" s="11" t="s">
        <v>260</v>
      </c>
      <c r="E206" s="19" t="s">
        <v>456</v>
      </c>
      <c r="F206" s="10">
        <v>42036</v>
      </c>
      <c r="G206" s="10">
        <v>44228</v>
      </c>
      <c r="H206" s="11">
        <v>7</v>
      </c>
      <c r="I206" s="20" t="s">
        <v>259</v>
      </c>
      <c r="J206" s="11" t="s">
        <v>261</v>
      </c>
      <c r="K206" s="11" t="s">
        <v>1113</v>
      </c>
      <c r="L206" s="11">
        <v>2</v>
      </c>
    </row>
    <row r="207" spans="1:12">
      <c r="A207" s="11" t="s">
        <v>195</v>
      </c>
      <c r="D207" s="11" t="s">
        <v>260</v>
      </c>
      <c r="E207" s="19" t="s">
        <v>457</v>
      </c>
      <c r="F207" s="10">
        <v>42036</v>
      </c>
      <c r="G207" s="10">
        <v>44228</v>
      </c>
      <c r="H207" s="11">
        <v>7</v>
      </c>
      <c r="I207" s="20" t="s">
        <v>259</v>
      </c>
      <c r="J207" s="11" t="s">
        <v>261</v>
      </c>
      <c r="K207" s="11" t="s">
        <v>1113</v>
      </c>
      <c r="L207" s="11">
        <v>2</v>
      </c>
    </row>
    <row r="208" spans="1:12">
      <c r="A208" s="11" t="s">
        <v>196</v>
      </c>
      <c r="D208" s="11" t="s">
        <v>260</v>
      </c>
      <c r="E208" s="19" t="s">
        <v>458</v>
      </c>
      <c r="F208" s="10">
        <v>42036</v>
      </c>
      <c r="G208" s="10">
        <v>44228</v>
      </c>
      <c r="H208" s="11">
        <v>7</v>
      </c>
      <c r="I208" s="20" t="s">
        <v>259</v>
      </c>
      <c r="J208" s="11" t="s">
        <v>261</v>
      </c>
      <c r="K208" s="11" t="s">
        <v>1113</v>
      </c>
      <c r="L208" s="11">
        <v>2</v>
      </c>
    </row>
    <row r="209" spans="1:12">
      <c r="A209" s="11" t="s">
        <v>197</v>
      </c>
      <c r="D209" s="11" t="s">
        <v>260</v>
      </c>
      <c r="E209" s="19" t="s">
        <v>459</v>
      </c>
      <c r="F209" s="10">
        <v>42036</v>
      </c>
      <c r="G209" s="10">
        <v>44228</v>
      </c>
      <c r="H209" s="11">
        <v>7</v>
      </c>
      <c r="I209" s="20" t="s">
        <v>259</v>
      </c>
      <c r="J209" s="11" t="s">
        <v>261</v>
      </c>
      <c r="K209" s="11" t="s">
        <v>1113</v>
      </c>
      <c r="L209" s="11">
        <v>2</v>
      </c>
    </row>
    <row r="210" spans="1:12">
      <c r="A210" s="11" t="s">
        <v>198</v>
      </c>
      <c r="D210" s="11" t="s">
        <v>260</v>
      </c>
      <c r="E210" s="19" t="s">
        <v>460</v>
      </c>
      <c r="F210" s="10">
        <v>42036</v>
      </c>
      <c r="G210" s="10">
        <v>44228</v>
      </c>
      <c r="H210" s="11">
        <v>7</v>
      </c>
      <c r="I210" s="20" t="s">
        <v>259</v>
      </c>
      <c r="J210" s="11" t="s">
        <v>261</v>
      </c>
      <c r="K210" s="11" t="s">
        <v>1113</v>
      </c>
      <c r="L210" s="11">
        <v>2</v>
      </c>
    </row>
    <row r="211" spans="1:12">
      <c r="A211" s="11" t="s">
        <v>199</v>
      </c>
      <c r="D211" s="11" t="s">
        <v>260</v>
      </c>
      <c r="E211" s="19" t="s">
        <v>461</v>
      </c>
      <c r="F211" s="10">
        <v>42036</v>
      </c>
      <c r="G211" s="10">
        <v>44228</v>
      </c>
      <c r="H211" s="11">
        <v>7</v>
      </c>
      <c r="I211" s="20" t="s">
        <v>259</v>
      </c>
      <c r="J211" s="11" t="s">
        <v>261</v>
      </c>
      <c r="K211" s="11" t="s">
        <v>1113</v>
      </c>
      <c r="L211" s="11">
        <v>2</v>
      </c>
    </row>
    <row r="212" spans="1:12">
      <c r="A212" s="11" t="s">
        <v>200</v>
      </c>
      <c r="D212" s="11" t="s">
        <v>260</v>
      </c>
      <c r="E212" s="19" t="s">
        <v>462</v>
      </c>
      <c r="F212" s="10">
        <v>42036</v>
      </c>
      <c r="G212" s="10">
        <v>44228</v>
      </c>
      <c r="H212" s="11">
        <v>7</v>
      </c>
      <c r="I212" s="20" t="s">
        <v>259</v>
      </c>
      <c r="J212" s="11" t="s">
        <v>261</v>
      </c>
      <c r="K212" s="11" t="s">
        <v>1113</v>
      </c>
      <c r="L212" s="11">
        <v>2</v>
      </c>
    </row>
    <row r="213" spans="1:12">
      <c r="A213" s="11" t="s">
        <v>201</v>
      </c>
      <c r="D213" s="11" t="s">
        <v>260</v>
      </c>
      <c r="E213" s="19" t="s">
        <v>463</v>
      </c>
      <c r="F213" s="10">
        <v>42036</v>
      </c>
      <c r="G213" s="10">
        <v>44228</v>
      </c>
      <c r="H213" s="11">
        <v>7</v>
      </c>
      <c r="I213" s="20" t="s">
        <v>259</v>
      </c>
      <c r="J213" s="11" t="s">
        <v>261</v>
      </c>
      <c r="K213" s="11" t="s">
        <v>1113</v>
      </c>
      <c r="L213" s="11">
        <v>2</v>
      </c>
    </row>
    <row r="214" spans="1:12">
      <c r="A214" s="11" t="s">
        <v>202</v>
      </c>
      <c r="D214" s="11" t="s">
        <v>260</v>
      </c>
      <c r="E214" s="19" t="s">
        <v>464</v>
      </c>
      <c r="F214" s="10">
        <v>42036</v>
      </c>
      <c r="G214" s="10">
        <v>44228</v>
      </c>
      <c r="H214" s="11">
        <v>7</v>
      </c>
      <c r="I214" s="20" t="s">
        <v>259</v>
      </c>
      <c r="J214" s="11" t="s">
        <v>261</v>
      </c>
      <c r="K214" s="11" t="s">
        <v>1113</v>
      </c>
      <c r="L214" s="11">
        <v>2</v>
      </c>
    </row>
    <row r="215" spans="1:12">
      <c r="A215" s="11" t="s">
        <v>203</v>
      </c>
      <c r="D215" s="11" t="s">
        <v>260</v>
      </c>
      <c r="E215" s="19" t="s">
        <v>465</v>
      </c>
      <c r="F215" s="10">
        <v>42036</v>
      </c>
      <c r="G215" s="10">
        <v>44228</v>
      </c>
      <c r="H215" s="11">
        <v>7</v>
      </c>
      <c r="I215" s="20" t="s">
        <v>259</v>
      </c>
      <c r="J215" s="11" t="s">
        <v>261</v>
      </c>
      <c r="K215" s="11" t="s">
        <v>1113</v>
      </c>
      <c r="L215" s="11">
        <v>2</v>
      </c>
    </row>
    <row r="216" spans="1:12">
      <c r="A216" s="11" t="s">
        <v>204</v>
      </c>
      <c r="D216" s="11" t="s">
        <v>260</v>
      </c>
      <c r="E216" s="19" t="s">
        <v>466</v>
      </c>
      <c r="F216" s="10">
        <v>42036</v>
      </c>
      <c r="G216" s="10">
        <v>44228</v>
      </c>
      <c r="H216" s="11">
        <v>7</v>
      </c>
      <c r="I216" s="20" t="s">
        <v>259</v>
      </c>
      <c r="J216" s="11" t="s">
        <v>261</v>
      </c>
      <c r="K216" s="11" t="s">
        <v>1113</v>
      </c>
      <c r="L216" s="11">
        <v>2</v>
      </c>
    </row>
    <row r="217" spans="1:12">
      <c r="A217" s="11" t="s">
        <v>205</v>
      </c>
      <c r="D217" s="11" t="s">
        <v>260</v>
      </c>
      <c r="E217" s="19" t="s">
        <v>467</v>
      </c>
      <c r="F217" s="10">
        <v>42036</v>
      </c>
      <c r="G217" s="10">
        <v>44228</v>
      </c>
      <c r="H217" s="11">
        <v>7</v>
      </c>
      <c r="I217" s="20" t="s">
        <v>259</v>
      </c>
      <c r="J217" s="11" t="s">
        <v>261</v>
      </c>
      <c r="K217" s="11" t="s">
        <v>1113</v>
      </c>
      <c r="L217" s="11">
        <v>2</v>
      </c>
    </row>
    <row r="218" spans="1:12">
      <c r="A218" s="11" t="s">
        <v>206</v>
      </c>
      <c r="D218" s="11" t="s">
        <v>260</v>
      </c>
      <c r="E218" s="19" t="s">
        <v>468</v>
      </c>
      <c r="F218" s="10">
        <v>42036</v>
      </c>
      <c r="G218" s="10">
        <v>44228</v>
      </c>
      <c r="H218" s="11">
        <v>7</v>
      </c>
      <c r="I218" s="20" t="s">
        <v>259</v>
      </c>
      <c r="J218" s="11" t="s">
        <v>261</v>
      </c>
      <c r="K218" s="11" t="s">
        <v>1113</v>
      </c>
      <c r="L218" s="11">
        <v>2</v>
      </c>
    </row>
    <row r="219" spans="1:12">
      <c r="A219" s="11" t="s">
        <v>207</v>
      </c>
      <c r="D219" s="11" t="s">
        <v>260</v>
      </c>
      <c r="E219" s="19" t="s">
        <v>469</v>
      </c>
      <c r="F219" s="10">
        <v>42036</v>
      </c>
      <c r="G219" s="10">
        <v>44228</v>
      </c>
      <c r="H219" s="11">
        <v>7</v>
      </c>
      <c r="I219" s="20" t="s">
        <v>259</v>
      </c>
      <c r="J219" s="11" t="s">
        <v>261</v>
      </c>
      <c r="K219" s="11" t="s">
        <v>1113</v>
      </c>
      <c r="L219" s="11">
        <v>2</v>
      </c>
    </row>
    <row r="220" spans="1:12">
      <c r="A220" s="11" t="s">
        <v>208</v>
      </c>
      <c r="D220" s="11" t="s">
        <v>260</v>
      </c>
      <c r="E220" s="19" t="s">
        <v>470</v>
      </c>
      <c r="F220" s="10">
        <v>42036</v>
      </c>
      <c r="G220" s="10">
        <v>44228</v>
      </c>
      <c r="H220" s="11">
        <v>7</v>
      </c>
      <c r="I220" s="20" t="s">
        <v>259</v>
      </c>
      <c r="J220" s="11" t="s">
        <v>261</v>
      </c>
      <c r="K220" s="11" t="s">
        <v>1113</v>
      </c>
      <c r="L220" s="11">
        <v>2</v>
      </c>
    </row>
    <row r="221" spans="1:12">
      <c r="A221" s="11" t="s">
        <v>209</v>
      </c>
      <c r="D221" s="11" t="s">
        <v>260</v>
      </c>
      <c r="E221" s="19" t="s">
        <v>471</v>
      </c>
      <c r="F221" s="10">
        <v>42036</v>
      </c>
      <c r="G221" s="10">
        <v>44228</v>
      </c>
      <c r="H221" s="11">
        <v>7</v>
      </c>
      <c r="I221" s="20" t="s">
        <v>259</v>
      </c>
      <c r="J221" s="11" t="s">
        <v>261</v>
      </c>
      <c r="K221" s="11" t="s">
        <v>1113</v>
      </c>
      <c r="L221" s="11">
        <v>2</v>
      </c>
    </row>
    <row r="222" spans="1:12">
      <c r="A222" s="11" t="s">
        <v>210</v>
      </c>
      <c r="D222" s="11" t="s">
        <v>260</v>
      </c>
      <c r="E222" s="19" t="s">
        <v>472</v>
      </c>
      <c r="F222" s="10">
        <v>42036</v>
      </c>
      <c r="G222" s="10">
        <v>44228</v>
      </c>
      <c r="H222" s="11">
        <v>7</v>
      </c>
      <c r="I222" s="20" t="s">
        <v>259</v>
      </c>
      <c r="J222" s="11" t="s">
        <v>261</v>
      </c>
      <c r="K222" s="11" t="s">
        <v>1113</v>
      </c>
      <c r="L222" s="11">
        <v>2</v>
      </c>
    </row>
    <row r="223" spans="1:12">
      <c r="A223" s="11" t="s">
        <v>211</v>
      </c>
      <c r="D223" s="11" t="s">
        <v>260</v>
      </c>
      <c r="E223" s="19" t="s">
        <v>473</v>
      </c>
      <c r="F223" s="10">
        <v>42036</v>
      </c>
      <c r="G223" s="10">
        <v>44228</v>
      </c>
      <c r="H223" s="11">
        <v>7</v>
      </c>
      <c r="I223" s="20" t="s">
        <v>259</v>
      </c>
      <c r="J223" s="11" t="s">
        <v>261</v>
      </c>
      <c r="K223" s="11" t="s">
        <v>1113</v>
      </c>
      <c r="L223" s="11">
        <v>2</v>
      </c>
    </row>
    <row r="224" spans="1:12">
      <c r="A224" s="11" t="s">
        <v>212</v>
      </c>
      <c r="D224" s="11" t="s">
        <v>260</v>
      </c>
      <c r="E224" s="19" t="s">
        <v>474</v>
      </c>
      <c r="F224" s="10">
        <v>42036</v>
      </c>
      <c r="G224" s="10">
        <v>44228</v>
      </c>
      <c r="H224" s="11">
        <v>7</v>
      </c>
      <c r="I224" s="20" t="s">
        <v>259</v>
      </c>
      <c r="J224" s="11" t="s">
        <v>261</v>
      </c>
      <c r="K224" s="11" t="s">
        <v>1113</v>
      </c>
      <c r="L224" s="11">
        <v>2</v>
      </c>
    </row>
    <row r="225" spans="1:12">
      <c r="A225" s="11" t="s">
        <v>213</v>
      </c>
      <c r="D225" s="11" t="s">
        <v>260</v>
      </c>
      <c r="E225" s="19" t="s">
        <v>475</v>
      </c>
      <c r="F225" s="10">
        <v>42036</v>
      </c>
      <c r="G225" s="10">
        <v>44228</v>
      </c>
      <c r="H225" s="11">
        <v>7</v>
      </c>
      <c r="I225" s="20" t="s">
        <v>259</v>
      </c>
      <c r="J225" s="11" t="s">
        <v>261</v>
      </c>
      <c r="K225" s="11" t="s">
        <v>1113</v>
      </c>
      <c r="L225" s="11">
        <v>2</v>
      </c>
    </row>
    <row r="226" spans="1:12">
      <c r="A226" s="11" t="s">
        <v>214</v>
      </c>
      <c r="D226" s="11" t="s">
        <v>260</v>
      </c>
      <c r="E226" s="19" t="s">
        <v>476</v>
      </c>
      <c r="F226" s="10">
        <v>42036</v>
      </c>
      <c r="G226" s="10">
        <v>44228</v>
      </c>
      <c r="H226" s="11">
        <v>7</v>
      </c>
      <c r="I226" s="20" t="s">
        <v>259</v>
      </c>
      <c r="J226" s="11" t="s">
        <v>261</v>
      </c>
      <c r="K226" s="11" t="s">
        <v>1113</v>
      </c>
      <c r="L226" s="11">
        <v>2</v>
      </c>
    </row>
    <row r="227" spans="1:12">
      <c r="A227" s="11" t="s">
        <v>215</v>
      </c>
      <c r="D227" s="11" t="s">
        <v>260</v>
      </c>
      <c r="E227" s="19" t="s">
        <v>477</v>
      </c>
      <c r="F227" s="10">
        <v>42036</v>
      </c>
      <c r="G227" s="10">
        <v>44228</v>
      </c>
      <c r="H227" s="11">
        <v>7</v>
      </c>
      <c r="I227" s="20" t="s">
        <v>259</v>
      </c>
      <c r="J227" s="11" t="s">
        <v>261</v>
      </c>
      <c r="K227" s="11" t="s">
        <v>1113</v>
      </c>
      <c r="L227" s="11">
        <v>2</v>
      </c>
    </row>
    <row r="228" spans="1:12">
      <c r="A228" s="11" t="s">
        <v>216</v>
      </c>
      <c r="D228" s="11" t="s">
        <v>260</v>
      </c>
      <c r="E228" s="19" t="s">
        <v>478</v>
      </c>
      <c r="F228" s="10">
        <v>42036</v>
      </c>
      <c r="G228" s="10">
        <v>44228</v>
      </c>
      <c r="H228" s="11">
        <v>7</v>
      </c>
      <c r="I228" s="20" t="s">
        <v>259</v>
      </c>
      <c r="J228" s="11" t="s">
        <v>261</v>
      </c>
      <c r="K228" s="11" t="s">
        <v>1113</v>
      </c>
      <c r="L228" s="11">
        <v>2</v>
      </c>
    </row>
    <row r="229" spans="1:12">
      <c r="A229" s="11" t="s">
        <v>217</v>
      </c>
      <c r="D229" s="11" t="s">
        <v>260</v>
      </c>
      <c r="E229" s="19" t="s">
        <v>479</v>
      </c>
      <c r="F229" s="10">
        <v>42036</v>
      </c>
      <c r="G229" s="10">
        <v>44228</v>
      </c>
      <c r="H229" s="11">
        <v>7</v>
      </c>
      <c r="I229" s="20" t="s">
        <v>259</v>
      </c>
      <c r="J229" s="11" t="s">
        <v>261</v>
      </c>
      <c r="K229" s="11" t="s">
        <v>1113</v>
      </c>
      <c r="L229" s="11">
        <v>2</v>
      </c>
    </row>
    <row r="230" spans="1:12">
      <c r="A230" s="11" t="s">
        <v>218</v>
      </c>
      <c r="D230" s="11" t="s">
        <v>260</v>
      </c>
      <c r="E230" s="19" t="s">
        <v>480</v>
      </c>
      <c r="F230" s="10">
        <v>42036</v>
      </c>
      <c r="G230" s="10">
        <v>44228</v>
      </c>
      <c r="H230" s="11">
        <v>7</v>
      </c>
      <c r="I230" s="20" t="s">
        <v>259</v>
      </c>
      <c r="J230" s="11" t="s">
        <v>261</v>
      </c>
      <c r="K230" s="11" t="s">
        <v>1113</v>
      </c>
      <c r="L230" s="11">
        <v>2</v>
      </c>
    </row>
    <row r="231" spans="1:12">
      <c r="A231" s="11" t="s">
        <v>219</v>
      </c>
      <c r="D231" s="11" t="s">
        <v>260</v>
      </c>
      <c r="E231" s="19" t="s">
        <v>481</v>
      </c>
      <c r="F231" s="10">
        <v>42036</v>
      </c>
      <c r="G231" s="10">
        <v>44228</v>
      </c>
      <c r="H231" s="11">
        <v>7</v>
      </c>
      <c r="I231" s="20" t="s">
        <v>259</v>
      </c>
      <c r="J231" s="11" t="s">
        <v>261</v>
      </c>
      <c r="K231" s="11" t="s">
        <v>1113</v>
      </c>
      <c r="L231" s="11">
        <v>2</v>
      </c>
    </row>
    <row r="232" spans="1:12">
      <c r="A232" s="11" t="s">
        <v>220</v>
      </c>
      <c r="D232" s="11" t="s">
        <v>260</v>
      </c>
      <c r="E232" s="19" t="s">
        <v>482</v>
      </c>
      <c r="F232" s="10">
        <v>42036</v>
      </c>
      <c r="G232" s="10">
        <v>44228</v>
      </c>
      <c r="H232" s="11">
        <v>7</v>
      </c>
      <c r="I232" s="20" t="s">
        <v>259</v>
      </c>
      <c r="J232" s="11" t="s">
        <v>261</v>
      </c>
      <c r="K232" s="11" t="s">
        <v>1113</v>
      </c>
      <c r="L232" s="11">
        <v>2</v>
      </c>
    </row>
    <row r="233" spans="1:12">
      <c r="A233" s="11" t="s">
        <v>221</v>
      </c>
      <c r="D233" s="11" t="s">
        <v>260</v>
      </c>
      <c r="E233" s="19" t="s">
        <v>483</v>
      </c>
      <c r="F233" s="10">
        <v>42036</v>
      </c>
      <c r="G233" s="10">
        <v>44228</v>
      </c>
      <c r="H233" s="11">
        <v>7</v>
      </c>
      <c r="I233" s="20" t="s">
        <v>259</v>
      </c>
      <c r="J233" s="11" t="s">
        <v>261</v>
      </c>
      <c r="K233" s="11" t="s">
        <v>1113</v>
      </c>
      <c r="L233" s="11">
        <v>2</v>
      </c>
    </row>
    <row r="234" spans="1:12">
      <c r="A234" s="11" t="s">
        <v>222</v>
      </c>
      <c r="D234" s="11" t="s">
        <v>260</v>
      </c>
      <c r="E234" s="19" t="s">
        <v>484</v>
      </c>
      <c r="F234" s="10">
        <v>42036</v>
      </c>
      <c r="G234" s="10">
        <v>44228</v>
      </c>
      <c r="H234" s="11">
        <v>7</v>
      </c>
      <c r="I234" s="20" t="s">
        <v>259</v>
      </c>
      <c r="J234" s="11" t="s">
        <v>261</v>
      </c>
      <c r="K234" s="11" t="s">
        <v>1113</v>
      </c>
      <c r="L234" s="11">
        <v>2</v>
      </c>
    </row>
    <row r="235" spans="1:12">
      <c r="A235" s="11" t="s">
        <v>223</v>
      </c>
      <c r="D235" s="11" t="s">
        <v>260</v>
      </c>
      <c r="E235" s="19" t="s">
        <v>485</v>
      </c>
      <c r="F235" s="10">
        <v>42036</v>
      </c>
      <c r="G235" s="10">
        <v>44228</v>
      </c>
      <c r="H235" s="11">
        <v>7</v>
      </c>
      <c r="I235" s="20" t="s">
        <v>259</v>
      </c>
      <c r="J235" s="11" t="s">
        <v>261</v>
      </c>
      <c r="K235" s="11" t="s">
        <v>1113</v>
      </c>
      <c r="L235" s="11">
        <v>2</v>
      </c>
    </row>
    <row r="236" spans="1:12">
      <c r="A236" s="11" t="s">
        <v>224</v>
      </c>
      <c r="D236" s="11" t="s">
        <v>260</v>
      </c>
      <c r="E236" s="19" t="s">
        <v>486</v>
      </c>
      <c r="F236" s="10">
        <v>42036</v>
      </c>
      <c r="G236" s="10">
        <v>44228</v>
      </c>
      <c r="H236" s="11">
        <v>7</v>
      </c>
      <c r="I236" s="20" t="s">
        <v>259</v>
      </c>
      <c r="J236" s="11" t="s">
        <v>261</v>
      </c>
      <c r="K236" s="11" t="s">
        <v>1113</v>
      </c>
      <c r="L236" s="11">
        <v>2</v>
      </c>
    </row>
    <row r="237" spans="1:12">
      <c r="A237" s="11" t="s">
        <v>225</v>
      </c>
      <c r="D237" s="11" t="s">
        <v>260</v>
      </c>
      <c r="E237" s="19" t="s">
        <v>487</v>
      </c>
      <c r="F237" s="10">
        <v>42036</v>
      </c>
      <c r="G237" s="10">
        <v>44228</v>
      </c>
      <c r="H237" s="11">
        <v>7</v>
      </c>
      <c r="I237" s="20" t="s">
        <v>259</v>
      </c>
      <c r="J237" s="11" t="s">
        <v>261</v>
      </c>
      <c r="K237" s="11" t="s">
        <v>1113</v>
      </c>
      <c r="L237" s="11">
        <v>2</v>
      </c>
    </row>
    <row r="238" spans="1:12">
      <c r="A238" s="11" t="s">
        <v>226</v>
      </c>
      <c r="D238" s="11" t="s">
        <v>260</v>
      </c>
      <c r="E238" s="19" t="s">
        <v>488</v>
      </c>
      <c r="F238" s="10">
        <v>42036</v>
      </c>
      <c r="G238" s="10">
        <v>44228</v>
      </c>
      <c r="H238" s="11">
        <v>7</v>
      </c>
      <c r="I238" s="20" t="s">
        <v>259</v>
      </c>
      <c r="J238" s="11" t="s">
        <v>261</v>
      </c>
      <c r="K238" s="11" t="s">
        <v>1113</v>
      </c>
      <c r="L238" s="11">
        <v>2</v>
      </c>
    </row>
    <row r="239" spans="1:12">
      <c r="A239" s="11" t="s">
        <v>227</v>
      </c>
      <c r="D239" s="11" t="s">
        <v>260</v>
      </c>
      <c r="E239" s="19" t="s">
        <v>489</v>
      </c>
      <c r="F239" s="10">
        <v>42036</v>
      </c>
      <c r="G239" s="10">
        <v>44228</v>
      </c>
      <c r="H239" s="11">
        <v>7</v>
      </c>
      <c r="I239" s="20" t="s">
        <v>259</v>
      </c>
      <c r="J239" s="11" t="s">
        <v>261</v>
      </c>
      <c r="K239" s="11" t="s">
        <v>1113</v>
      </c>
      <c r="L239" s="11">
        <v>2</v>
      </c>
    </row>
    <row r="240" spans="1:12">
      <c r="A240" s="11" t="s">
        <v>228</v>
      </c>
      <c r="D240" s="11" t="s">
        <v>260</v>
      </c>
      <c r="E240" s="19" t="s">
        <v>490</v>
      </c>
      <c r="F240" s="10">
        <v>42036</v>
      </c>
      <c r="G240" s="10">
        <v>44228</v>
      </c>
      <c r="H240" s="11">
        <v>7</v>
      </c>
      <c r="I240" s="20" t="s">
        <v>259</v>
      </c>
      <c r="J240" s="11" t="s">
        <v>261</v>
      </c>
      <c r="K240" s="11" t="s">
        <v>1113</v>
      </c>
      <c r="L240" s="11">
        <v>2</v>
      </c>
    </row>
    <row r="241" spans="1:12">
      <c r="A241" s="11" t="s">
        <v>229</v>
      </c>
      <c r="D241" s="11" t="s">
        <v>260</v>
      </c>
      <c r="E241" s="19" t="s">
        <v>491</v>
      </c>
      <c r="F241" s="10">
        <v>42036</v>
      </c>
      <c r="G241" s="10">
        <v>44228</v>
      </c>
      <c r="H241" s="11">
        <v>7</v>
      </c>
      <c r="I241" s="20" t="s">
        <v>259</v>
      </c>
      <c r="J241" s="11" t="s">
        <v>261</v>
      </c>
      <c r="K241" s="11" t="s">
        <v>1113</v>
      </c>
      <c r="L241" s="11">
        <v>2</v>
      </c>
    </row>
    <row r="242" spans="1:12">
      <c r="A242" s="11" t="s">
        <v>230</v>
      </c>
      <c r="D242" s="11" t="s">
        <v>260</v>
      </c>
      <c r="E242" s="19" t="s">
        <v>492</v>
      </c>
      <c r="F242" s="10">
        <v>42036</v>
      </c>
      <c r="G242" s="10">
        <v>44228</v>
      </c>
      <c r="H242" s="11">
        <v>7</v>
      </c>
      <c r="I242" s="20" t="s">
        <v>259</v>
      </c>
      <c r="J242" s="11" t="s">
        <v>261</v>
      </c>
      <c r="K242" s="11" t="s">
        <v>1113</v>
      </c>
      <c r="L242" s="11">
        <v>2</v>
      </c>
    </row>
    <row r="243" spans="1:12">
      <c r="A243" s="11" t="s">
        <v>231</v>
      </c>
      <c r="D243" s="11" t="s">
        <v>260</v>
      </c>
      <c r="E243" s="19" t="s">
        <v>493</v>
      </c>
      <c r="F243" s="10">
        <v>42036</v>
      </c>
      <c r="G243" s="10">
        <v>44228</v>
      </c>
      <c r="H243" s="11">
        <v>7</v>
      </c>
      <c r="I243" s="20" t="s">
        <v>259</v>
      </c>
      <c r="J243" s="11" t="s">
        <v>261</v>
      </c>
      <c r="K243" s="11" t="s">
        <v>1113</v>
      </c>
      <c r="L243" s="11">
        <v>2</v>
      </c>
    </row>
    <row r="244" spans="1:12">
      <c r="A244" s="11" t="s">
        <v>232</v>
      </c>
      <c r="D244" s="11" t="s">
        <v>260</v>
      </c>
      <c r="E244" s="19" t="s">
        <v>494</v>
      </c>
      <c r="F244" s="10">
        <v>42036</v>
      </c>
      <c r="G244" s="10">
        <v>44228</v>
      </c>
      <c r="H244" s="11">
        <v>7</v>
      </c>
      <c r="I244" s="20" t="s">
        <v>259</v>
      </c>
      <c r="J244" s="11" t="s">
        <v>261</v>
      </c>
      <c r="K244" s="11" t="s">
        <v>1113</v>
      </c>
      <c r="L244" s="11">
        <v>2</v>
      </c>
    </row>
    <row r="245" spans="1:12">
      <c r="A245" s="11" t="s">
        <v>233</v>
      </c>
      <c r="D245" s="11" t="s">
        <v>260</v>
      </c>
      <c r="E245" s="19" t="s">
        <v>495</v>
      </c>
      <c r="F245" s="10">
        <v>42036</v>
      </c>
      <c r="G245" s="10">
        <v>44228</v>
      </c>
      <c r="H245" s="11">
        <v>7</v>
      </c>
      <c r="I245" s="20" t="s">
        <v>259</v>
      </c>
      <c r="J245" s="11" t="s">
        <v>261</v>
      </c>
      <c r="K245" s="11" t="s">
        <v>1113</v>
      </c>
      <c r="L245" s="11">
        <v>2</v>
      </c>
    </row>
    <row r="246" spans="1:12">
      <c r="A246" s="11" t="s">
        <v>234</v>
      </c>
      <c r="D246" s="11" t="s">
        <v>260</v>
      </c>
      <c r="E246" s="19" t="s">
        <v>496</v>
      </c>
      <c r="F246" s="10">
        <v>42036</v>
      </c>
      <c r="G246" s="10">
        <v>44228</v>
      </c>
      <c r="H246" s="11">
        <v>7</v>
      </c>
      <c r="I246" s="20" t="s">
        <v>259</v>
      </c>
      <c r="J246" s="11" t="s">
        <v>261</v>
      </c>
      <c r="K246" s="11" t="s">
        <v>1113</v>
      </c>
      <c r="L246" s="11">
        <v>2</v>
      </c>
    </row>
    <row r="247" spans="1:12">
      <c r="A247" s="11" t="s">
        <v>235</v>
      </c>
      <c r="D247" s="11" t="s">
        <v>260</v>
      </c>
      <c r="E247" s="19" t="s">
        <v>497</v>
      </c>
      <c r="F247" s="10">
        <v>42036</v>
      </c>
      <c r="G247" s="10">
        <v>44228</v>
      </c>
      <c r="H247" s="11">
        <v>7</v>
      </c>
      <c r="I247" s="20" t="s">
        <v>259</v>
      </c>
      <c r="J247" s="11" t="s">
        <v>261</v>
      </c>
      <c r="K247" s="11" t="s">
        <v>1113</v>
      </c>
      <c r="L247" s="11">
        <v>2</v>
      </c>
    </row>
    <row r="248" spans="1:12">
      <c r="A248" s="11" t="s">
        <v>236</v>
      </c>
      <c r="D248" s="11" t="s">
        <v>260</v>
      </c>
      <c r="E248" s="19" t="s">
        <v>498</v>
      </c>
      <c r="F248" s="10">
        <v>42036</v>
      </c>
      <c r="G248" s="10">
        <v>44228</v>
      </c>
      <c r="H248" s="11">
        <v>7</v>
      </c>
      <c r="I248" s="20" t="s">
        <v>259</v>
      </c>
      <c r="J248" s="11" t="s">
        <v>261</v>
      </c>
      <c r="K248" s="11" t="s">
        <v>1113</v>
      </c>
      <c r="L248" s="11">
        <v>2</v>
      </c>
    </row>
    <row r="249" spans="1:12">
      <c r="A249" s="11" t="s">
        <v>237</v>
      </c>
      <c r="D249" s="11" t="s">
        <v>260</v>
      </c>
      <c r="E249" s="19" t="s">
        <v>499</v>
      </c>
      <c r="F249" s="10">
        <v>42036</v>
      </c>
      <c r="G249" s="10">
        <v>44228</v>
      </c>
      <c r="H249" s="11">
        <v>7</v>
      </c>
      <c r="I249" s="20" t="s">
        <v>259</v>
      </c>
      <c r="J249" s="11" t="s">
        <v>261</v>
      </c>
      <c r="K249" s="11" t="s">
        <v>1113</v>
      </c>
      <c r="L249" s="11">
        <v>2</v>
      </c>
    </row>
    <row r="250" spans="1:12">
      <c r="A250" s="11" t="s">
        <v>238</v>
      </c>
      <c r="D250" s="11" t="s">
        <v>260</v>
      </c>
      <c r="E250" s="19" t="s">
        <v>500</v>
      </c>
      <c r="F250" s="10">
        <v>42036</v>
      </c>
      <c r="G250" s="10">
        <v>44228</v>
      </c>
      <c r="H250" s="11">
        <v>7</v>
      </c>
      <c r="I250" s="20" t="s">
        <v>259</v>
      </c>
      <c r="J250" s="11" t="s">
        <v>261</v>
      </c>
      <c r="K250" s="11" t="s">
        <v>1113</v>
      </c>
      <c r="L250" s="11">
        <v>2</v>
      </c>
    </row>
    <row r="251" spans="1:12">
      <c r="A251" s="11" t="s">
        <v>239</v>
      </c>
      <c r="D251" s="11" t="s">
        <v>260</v>
      </c>
      <c r="E251" s="19" t="s">
        <v>501</v>
      </c>
      <c r="F251" s="10">
        <v>42036</v>
      </c>
      <c r="G251" s="10">
        <v>44228</v>
      </c>
      <c r="H251" s="11">
        <v>7</v>
      </c>
      <c r="I251" s="20" t="s">
        <v>259</v>
      </c>
      <c r="J251" s="11" t="s">
        <v>261</v>
      </c>
      <c r="K251" s="11" t="s">
        <v>1113</v>
      </c>
      <c r="L251" s="11">
        <v>2</v>
      </c>
    </row>
    <row r="252" spans="1:12">
      <c r="A252" s="11" t="s">
        <v>240</v>
      </c>
      <c r="D252" s="11" t="s">
        <v>260</v>
      </c>
      <c r="E252" s="19" t="s">
        <v>502</v>
      </c>
      <c r="F252" s="10">
        <v>42036</v>
      </c>
      <c r="G252" s="10">
        <v>44228</v>
      </c>
      <c r="H252" s="11">
        <v>7</v>
      </c>
      <c r="I252" s="20" t="s">
        <v>259</v>
      </c>
      <c r="J252" s="11" t="s">
        <v>261</v>
      </c>
      <c r="K252" s="11" t="s">
        <v>1113</v>
      </c>
      <c r="L252" s="11">
        <v>2</v>
      </c>
    </row>
    <row r="253" spans="1:12">
      <c r="A253" s="11" t="s">
        <v>241</v>
      </c>
      <c r="D253" s="11" t="s">
        <v>260</v>
      </c>
      <c r="E253" s="19" t="s">
        <v>503</v>
      </c>
      <c r="F253" s="10">
        <v>42036</v>
      </c>
      <c r="G253" s="10">
        <v>44228</v>
      </c>
      <c r="H253" s="11">
        <v>7</v>
      </c>
      <c r="I253" s="20" t="s">
        <v>259</v>
      </c>
      <c r="J253" s="11" t="s">
        <v>261</v>
      </c>
      <c r="K253" s="11" t="s">
        <v>1113</v>
      </c>
      <c r="L253" s="11">
        <v>2</v>
      </c>
    </row>
    <row r="254" spans="1:12">
      <c r="A254" s="11" t="s">
        <v>242</v>
      </c>
      <c r="D254" s="11" t="s">
        <v>260</v>
      </c>
      <c r="E254" s="19" t="s">
        <v>504</v>
      </c>
      <c r="F254" s="10">
        <v>42036</v>
      </c>
      <c r="G254" s="10">
        <v>44228</v>
      </c>
      <c r="H254" s="11">
        <v>7</v>
      </c>
      <c r="I254" s="20" t="s">
        <v>259</v>
      </c>
      <c r="J254" s="11" t="s">
        <v>261</v>
      </c>
      <c r="K254" s="11" t="s">
        <v>1113</v>
      </c>
      <c r="L254" s="11">
        <v>2</v>
      </c>
    </row>
    <row r="255" spans="1:12">
      <c r="A255" s="11" t="s">
        <v>243</v>
      </c>
      <c r="D255" s="11" t="s">
        <v>260</v>
      </c>
      <c r="E255" s="19" t="s">
        <v>505</v>
      </c>
      <c r="F255" s="10">
        <v>42036</v>
      </c>
      <c r="G255" s="10">
        <v>44228</v>
      </c>
      <c r="H255" s="11">
        <v>7</v>
      </c>
      <c r="I255" s="20" t="s">
        <v>259</v>
      </c>
      <c r="J255" s="11" t="s">
        <v>261</v>
      </c>
      <c r="K255" s="11" t="s">
        <v>1113</v>
      </c>
      <c r="L255" s="11">
        <v>2</v>
      </c>
    </row>
    <row r="256" spans="1:12">
      <c r="A256" s="11" t="s">
        <v>244</v>
      </c>
      <c r="D256" s="11" t="s">
        <v>260</v>
      </c>
      <c r="E256" s="19" t="s">
        <v>506</v>
      </c>
      <c r="F256" s="10">
        <v>42036</v>
      </c>
      <c r="G256" s="10">
        <v>44228</v>
      </c>
      <c r="H256" s="11">
        <v>7</v>
      </c>
      <c r="I256" s="20" t="s">
        <v>259</v>
      </c>
      <c r="J256" s="11" t="s">
        <v>261</v>
      </c>
      <c r="K256" s="11" t="s">
        <v>1113</v>
      </c>
      <c r="L256" s="11">
        <v>2</v>
      </c>
    </row>
    <row r="257" spans="1:12">
      <c r="A257" s="11" t="s">
        <v>245</v>
      </c>
      <c r="D257" s="11" t="s">
        <v>260</v>
      </c>
      <c r="E257" s="19" t="s">
        <v>507</v>
      </c>
      <c r="F257" s="10">
        <v>42036</v>
      </c>
      <c r="G257" s="10">
        <v>44228</v>
      </c>
      <c r="H257" s="11">
        <v>7</v>
      </c>
      <c r="I257" s="20" t="s">
        <v>259</v>
      </c>
      <c r="J257" s="11" t="s">
        <v>261</v>
      </c>
      <c r="K257" s="11" t="s">
        <v>1113</v>
      </c>
      <c r="L257" s="11">
        <v>2</v>
      </c>
    </row>
    <row r="258" spans="1:12">
      <c r="A258" s="11" t="s">
        <v>246</v>
      </c>
      <c r="D258" s="11" t="s">
        <v>260</v>
      </c>
      <c r="E258" s="19" t="s">
        <v>508</v>
      </c>
      <c r="F258" s="10">
        <v>42036</v>
      </c>
      <c r="G258" s="10">
        <v>44228</v>
      </c>
      <c r="H258" s="11">
        <v>7</v>
      </c>
      <c r="I258" s="20" t="s">
        <v>259</v>
      </c>
      <c r="J258" s="11" t="s">
        <v>261</v>
      </c>
      <c r="K258" s="11" t="s">
        <v>1113</v>
      </c>
      <c r="L258" s="11">
        <v>2</v>
      </c>
    </row>
    <row r="259" spans="1:12">
      <c r="A259" s="11" t="s">
        <v>247</v>
      </c>
      <c r="D259" s="11" t="s">
        <v>260</v>
      </c>
      <c r="E259" s="19" t="s">
        <v>509</v>
      </c>
      <c r="F259" s="10">
        <v>42036</v>
      </c>
      <c r="G259" s="10">
        <v>44228</v>
      </c>
      <c r="H259" s="11">
        <v>7</v>
      </c>
      <c r="I259" s="20" t="s">
        <v>259</v>
      </c>
      <c r="J259" s="11" t="s">
        <v>261</v>
      </c>
      <c r="K259" s="11" t="s">
        <v>1113</v>
      </c>
      <c r="L259" s="11">
        <v>2</v>
      </c>
    </row>
    <row r="260" spans="1:12">
      <c r="A260" s="11" t="s">
        <v>248</v>
      </c>
      <c r="D260" s="11" t="s">
        <v>260</v>
      </c>
      <c r="E260" s="19" t="s">
        <v>510</v>
      </c>
      <c r="F260" s="10">
        <v>42036</v>
      </c>
      <c r="G260" s="10">
        <v>44228</v>
      </c>
      <c r="H260" s="11">
        <v>7</v>
      </c>
      <c r="I260" s="20" t="s">
        <v>259</v>
      </c>
      <c r="J260" s="11" t="s">
        <v>261</v>
      </c>
      <c r="K260" s="11" t="s">
        <v>1113</v>
      </c>
      <c r="L260" s="11">
        <v>2</v>
      </c>
    </row>
    <row r="261" spans="1:12">
      <c r="A261" s="11" t="s">
        <v>249</v>
      </c>
      <c r="D261" s="11" t="s">
        <v>260</v>
      </c>
      <c r="E261" s="19" t="s">
        <v>511</v>
      </c>
      <c r="F261" s="10">
        <v>42036</v>
      </c>
      <c r="G261" s="10">
        <v>44228</v>
      </c>
      <c r="H261" s="11">
        <v>7</v>
      </c>
      <c r="I261" s="20" t="s">
        <v>259</v>
      </c>
      <c r="J261" s="11" t="s">
        <v>261</v>
      </c>
      <c r="K261" s="11" t="s">
        <v>1113</v>
      </c>
      <c r="L261" s="11">
        <v>2</v>
      </c>
    </row>
    <row r="262" spans="1:12">
      <c r="A262" s="11" t="s">
        <v>512</v>
      </c>
      <c r="D262" s="11" t="s">
        <v>260</v>
      </c>
      <c r="E262" s="19" t="s">
        <v>762</v>
      </c>
      <c r="F262" s="10">
        <v>42036</v>
      </c>
      <c r="G262" s="10">
        <v>44228</v>
      </c>
      <c r="H262" s="11">
        <v>7</v>
      </c>
      <c r="I262" s="20" t="s">
        <v>259</v>
      </c>
      <c r="J262" s="11" t="s">
        <v>261</v>
      </c>
      <c r="K262" s="11" t="s">
        <v>1113</v>
      </c>
      <c r="L262" s="11">
        <v>2</v>
      </c>
    </row>
    <row r="263" spans="1:12">
      <c r="A263" s="11" t="s">
        <v>513</v>
      </c>
      <c r="D263" s="11" t="s">
        <v>260</v>
      </c>
      <c r="E263" s="19" t="s">
        <v>763</v>
      </c>
      <c r="F263" s="10">
        <v>42036</v>
      </c>
      <c r="G263" s="10">
        <v>44228</v>
      </c>
      <c r="H263" s="11">
        <v>7</v>
      </c>
      <c r="I263" s="20" t="s">
        <v>259</v>
      </c>
      <c r="J263" s="11" t="s">
        <v>261</v>
      </c>
      <c r="K263" s="11" t="s">
        <v>1113</v>
      </c>
      <c r="L263" s="11">
        <v>2</v>
      </c>
    </row>
    <row r="264" spans="1:12">
      <c r="A264" s="11" t="s">
        <v>514</v>
      </c>
      <c r="D264" s="11" t="s">
        <v>260</v>
      </c>
      <c r="E264" s="19" t="s">
        <v>764</v>
      </c>
      <c r="F264" s="10">
        <v>42036</v>
      </c>
      <c r="G264" s="10">
        <v>44228</v>
      </c>
      <c r="H264" s="11">
        <v>7</v>
      </c>
      <c r="I264" s="20" t="s">
        <v>259</v>
      </c>
      <c r="J264" s="11" t="s">
        <v>261</v>
      </c>
      <c r="K264" s="11" t="s">
        <v>1113</v>
      </c>
      <c r="L264" s="11">
        <v>2</v>
      </c>
    </row>
    <row r="265" spans="1:12">
      <c r="A265" s="11" t="s">
        <v>515</v>
      </c>
      <c r="D265" s="11" t="s">
        <v>260</v>
      </c>
      <c r="E265" s="19" t="s">
        <v>765</v>
      </c>
      <c r="F265" s="10">
        <v>42036</v>
      </c>
      <c r="G265" s="10">
        <v>44228</v>
      </c>
      <c r="H265" s="11">
        <v>7</v>
      </c>
      <c r="I265" s="20" t="s">
        <v>259</v>
      </c>
      <c r="J265" s="11" t="s">
        <v>261</v>
      </c>
      <c r="K265" s="11" t="s">
        <v>1113</v>
      </c>
      <c r="L265" s="11">
        <v>2</v>
      </c>
    </row>
    <row r="266" spans="1:12">
      <c r="A266" s="11" t="s">
        <v>516</v>
      </c>
      <c r="D266" s="11" t="s">
        <v>260</v>
      </c>
      <c r="E266" s="19" t="s">
        <v>766</v>
      </c>
      <c r="F266" s="10">
        <v>42036</v>
      </c>
      <c r="G266" s="10">
        <v>44228</v>
      </c>
      <c r="H266" s="11">
        <v>7</v>
      </c>
      <c r="I266" s="20" t="s">
        <v>259</v>
      </c>
      <c r="J266" s="11" t="s">
        <v>261</v>
      </c>
      <c r="K266" s="11" t="s">
        <v>1113</v>
      </c>
      <c r="L266" s="11">
        <v>2</v>
      </c>
    </row>
    <row r="267" spans="1:12">
      <c r="A267" s="11" t="s">
        <v>517</v>
      </c>
      <c r="D267" s="11" t="s">
        <v>260</v>
      </c>
      <c r="E267" s="19" t="s">
        <v>767</v>
      </c>
      <c r="F267" s="10">
        <v>42036</v>
      </c>
      <c r="G267" s="10">
        <v>44228</v>
      </c>
      <c r="H267" s="11">
        <v>7</v>
      </c>
      <c r="I267" s="20" t="s">
        <v>259</v>
      </c>
      <c r="J267" s="11" t="s">
        <v>261</v>
      </c>
      <c r="K267" s="11" t="s">
        <v>1113</v>
      </c>
      <c r="L267" s="11">
        <v>2</v>
      </c>
    </row>
    <row r="268" spans="1:12">
      <c r="A268" s="11" t="s">
        <v>518</v>
      </c>
      <c r="D268" s="11" t="s">
        <v>260</v>
      </c>
      <c r="E268" s="19" t="s">
        <v>768</v>
      </c>
      <c r="F268" s="10">
        <v>42036</v>
      </c>
      <c r="G268" s="10">
        <v>44228</v>
      </c>
      <c r="H268" s="11">
        <v>7</v>
      </c>
      <c r="I268" s="20" t="s">
        <v>259</v>
      </c>
      <c r="J268" s="11" t="s">
        <v>261</v>
      </c>
      <c r="K268" s="11" t="s">
        <v>1113</v>
      </c>
      <c r="L268" s="11">
        <v>2</v>
      </c>
    </row>
    <row r="269" spans="1:12">
      <c r="A269" s="11" t="s">
        <v>519</v>
      </c>
      <c r="D269" s="11" t="s">
        <v>260</v>
      </c>
      <c r="E269" s="19" t="s">
        <v>769</v>
      </c>
      <c r="F269" s="10">
        <v>42036</v>
      </c>
      <c r="G269" s="10">
        <v>44228</v>
      </c>
      <c r="H269" s="11">
        <v>7</v>
      </c>
      <c r="I269" s="20" t="s">
        <v>259</v>
      </c>
      <c r="J269" s="11" t="s">
        <v>261</v>
      </c>
      <c r="K269" s="11" t="s">
        <v>1113</v>
      </c>
      <c r="L269" s="11">
        <v>2</v>
      </c>
    </row>
    <row r="270" spans="1:12">
      <c r="A270" s="11" t="s">
        <v>520</v>
      </c>
      <c r="D270" s="11" t="s">
        <v>260</v>
      </c>
      <c r="E270" s="19" t="s">
        <v>770</v>
      </c>
      <c r="F270" s="10">
        <v>42036</v>
      </c>
      <c r="G270" s="10">
        <v>44228</v>
      </c>
      <c r="H270" s="11">
        <v>7</v>
      </c>
      <c r="I270" s="20" t="s">
        <v>259</v>
      </c>
      <c r="J270" s="11" t="s">
        <v>261</v>
      </c>
      <c r="K270" s="11" t="s">
        <v>1113</v>
      </c>
      <c r="L270" s="11">
        <v>2</v>
      </c>
    </row>
    <row r="271" spans="1:12">
      <c r="A271" s="11" t="s">
        <v>521</v>
      </c>
      <c r="D271" s="11" t="s">
        <v>260</v>
      </c>
      <c r="E271" s="19" t="s">
        <v>771</v>
      </c>
      <c r="F271" s="10">
        <v>42036</v>
      </c>
      <c r="G271" s="10">
        <v>44228</v>
      </c>
      <c r="H271" s="11">
        <v>7</v>
      </c>
      <c r="I271" s="20" t="s">
        <v>259</v>
      </c>
      <c r="J271" s="11" t="s">
        <v>261</v>
      </c>
      <c r="K271" s="11" t="s">
        <v>1113</v>
      </c>
      <c r="L271" s="11">
        <v>2</v>
      </c>
    </row>
    <row r="272" spans="1:12">
      <c r="A272" s="11" t="s">
        <v>522</v>
      </c>
      <c r="D272" s="11" t="s">
        <v>260</v>
      </c>
      <c r="E272" s="19" t="s">
        <v>772</v>
      </c>
      <c r="F272" s="10">
        <v>42036</v>
      </c>
      <c r="G272" s="10">
        <v>44228</v>
      </c>
      <c r="H272" s="11">
        <v>7</v>
      </c>
      <c r="I272" s="20" t="s">
        <v>259</v>
      </c>
      <c r="J272" s="11" t="s">
        <v>261</v>
      </c>
      <c r="K272" s="11" t="s">
        <v>1113</v>
      </c>
      <c r="L272" s="11">
        <v>2</v>
      </c>
    </row>
    <row r="273" spans="1:12">
      <c r="A273" s="11" t="s">
        <v>523</v>
      </c>
      <c r="D273" s="11" t="s">
        <v>260</v>
      </c>
      <c r="E273" s="19" t="s">
        <v>773</v>
      </c>
      <c r="F273" s="10">
        <v>42036</v>
      </c>
      <c r="G273" s="10">
        <v>44228</v>
      </c>
      <c r="H273" s="11">
        <v>7</v>
      </c>
      <c r="I273" s="20" t="s">
        <v>259</v>
      </c>
      <c r="J273" s="11" t="s">
        <v>261</v>
      </c>
      <c r="K273" s="11" t="s">
        <v>1113</v>
      </c>
      <c r="L273" s="11">
        <v>2</v>
      </c>
    </row>
    <row r="274" spans="1:12">
      <c r="A274" s="11" t="s">
        <v>524</v>
      </c>
      <c r="D274" s="11" t="s">
        <v>260</v>
      </c>
      <c r="E274" s="19" t="s">
        <v>774</v>
      </c>
      <c r="F274" s="10">
        <v>42036</v>
      </c>
      <c r="G274" s="10">
        <v>44228</v>
      </c>
      <c r="H274" s="11">
        <v>7</v>
      </c>
      <c r="I274" s="20" t="s">
        <v>259</v>
      </c>
      <c r="J274" s="11" t="s">
        <v>261</v>
      </c>
      <c r="K274" s="11" t="s">
        <v>1113</v>
      </c>
      <c r="L274" s="11">
        <v>2</v>
      </c>
    </row>
    <row r="275" spans="1:12">
      <c r="A275" s="11" t="s">
        <v>525</v>
      </c>
      <c r="D275" s="11" t="s">
        <v>260</v>
      </c>
      <c r="E275" s="19" t="s">
        <v>775</v>
      </c>
      <c r="F275" s="10">
        <v>42036</v>
      </c>
      <c r="G275" s="10">
        <v>44228</v>
      </c>
      <c r="H275" s="11">
        <v>7</v>
      </c>
      <c r="I275" s="20" t="s">
        <v>259</v>
      </c>
      <c r="J275" s="11" t="s">
        <v>261</v>
      </c>
      <c r="K275" s="11" t="s">
        <v>1113</v>
      </c>
      <c r="L275" s="11">
        <v>2</v>
      </c>
    </row>
    <row r="276" spans="1:12">
      <c r="A276" s="11" t="s">
        <v>526</v>
      </c>
      <c r="D276" s="11" t="s">
        <v>260</v>
      </c>
      <c r="E276" s="19" t="s">
        <v>776</v>
      </c>
      <c r="F276" s="10">
        <v>42036</v>
      </c>
      <c r="G276" s="10">
        <v>44228</v>
      </c>
      <c r="H276" s="11">
        <v>7</v>
      </c>
      <c r="I276" s="20" t="s">
        <v>259</v>
      </c>
      <c r="J276" s="11" t="s">
        <v>261</v>
      </c>
      <c r="K276" s="11" t="s">
        <v>1113</v>
      </c>
      <c r="L276" s="11">
        <v>2</v>
      </c>
    </row>
    <row r="277" spans="1:12">
      <c r="A277" s="11" t="s">
        <v>527</v>
      </c>
      <c r="D277" s="11" t="s">
        <v>260</v>
      </c>
      <c r="E277" s="19" t="s">
        <v>777</v>
      </c>
      <c r="F277" s="10">
        <v>42036</v>
      </c>
      <c r="G277" s="10">
        <v>44228</v>
      </c>
      <c r="H277" s="11">
        <v>7</v>
      </c>
      <c r="I277" s="20" t="s">
        <v>259</v>
      </c>
      <c r="J277" s="11" t="s">
        <v>261</v>
      </c>
      <c r="K277" s="11" t="s">
        <v>1113</v>
      </c>
      <c r="L277" s="11">
        <v>2</v>
      </c>
    </row>
    <row r="278" spans="1:12">
      <c r="A278" s="11" t="s">
        <v>528</v>
      </c>
      <c r="D278" s="11" t="s">
        <v>260</v>
      </c>
      <c r="E278" s="19" t="s">
        <v>778</v>
      </c>
      <c r="F278" s="10">
        <v>42036</v>
      </c>
      <c r="G278" s="10">
        <v>44228</v>
      </c>
      <c r="H278" s="11">
        <v>7</v>
      </c>
      <c r="I278" s="20" t="s">
        <v>259</v>
      </c>
      <c r="J278" s="11" t="s">
        <v>261</v>
      </c>
      <c r="K278" s="11" t="s">
        <v>1113</v>
      </c>
      <c r="L278" s="11">
        <v>2</v>
      </c>
    </row>
    <row r="279" spans="1:12">
      <c r="A279" s="11" t="s">
        <v>529</v>
      </c>
      <c r="D279" s="11" t="s">
        <v>260</v>
      </c>
      <c r="E279" s="19" t="s">
        <v>779</v>
      </c>
      <c r="F279" s="10">
        <v>42036</v>
      </c>
      <c r="G279" s="10">
        <v>44228</v>
      </c>
      <c r="H279" s="11">
        <v>7</v>
      </c>
      <c r="I279" s="20" t="s">
        <v>259</v>
      </c>
      <c r="J279" s="11" t="s">
        <v>261</v>
      </c>
      <c r="K279" s="11" t="s">
        <v>1113</v>
      </c>
      <c r="L279" s="11">
        <v>2</v>
      </c>
    </row>
    <row r="280" spans="1:12">
      <c r="A280" s="11" t="s">
        <v>530</v>
      </c>
      <c r="D280" s="11" t="s">
        <v>260</v>
      </c>
      <c r="E280" s="19" t="s">
        <v>780</v>
      </c>
      <c r="F280" s="10">
        <v>42036</v>
      </c>
      <c r="G280" s="10">
        <v>44228</v>
      </c>
      <c r="H280" s="11">
        <v>7</v>
      </c>
      <c r="I280" s="20" t="s">
        <v>259</v>
      </c>
      <c r="J280" s="11" t="s">
        <v>261</v>
      </c>
      <c r="K280" s="11" t="s">
        <v>1113</v>
      </c>
      <c r="L280" s="11">
        <v>2</v>
      </c>
    </row>
    <row r="281" spans="1:12">
      <c r="A281" s="11" t="s">
        <v>531</v>
      </c>
      <c r="D281" s="11" t="s">
        <v>260</v>
      </c>
      <c r="E281" s="19" t="s">
        <v>781</v>
      </c>
      <c r="F281" s="10">
        <v>42036</v>
      </c>
      <c r="G281" s="10">
        <v>44228</v>
      </c>
      <c r="H281" s="11">
        <v>7</v>
      </c>
      <c r="I281" s="20" t="s">
        <v>259</v>
      </c>
      <c r="J281" s="11" t="s">
        <v>261</v>
      </c>
      <c r="K281" s="11" t="s">
        <v>1113</v>
      </c>
      <c r="L281" s="11">
        <v>2</v>
      </c>
    </row>
    <row r="282" spans="1:12">
      <c r="A282" s="11" t="s">
        <v>532</v>
      </c>
      <c r="D282" s="11" t="s">
        <v>260</v>
      </c>
      <c r="E282" s="19" t="s">
        <v>782</v>
      </c>
      <c r="F282" s="10">
        <v>42036</v>
      </c>
      <c r="G282" s="10">
        <v>44228</v>
      </c>
      <c r="H282" s="11">
        <v>7</v>
      </c>
      <c r="I282" s="20" t="s">
        <v>259</v>
      </c>
      <c r="J282" s="11" t="s">
        <v>261</v>
      </c>
      <c r="K282" s="11" t="s">
        <v>1113</v>
      </c>
      <c r="L282" s="11">
        <v>2</v>
      </c>
    </row>
    <row r="283" spans="1:12">
      <c r="A283" s="11" t="s">
        <v>533</v>
      </c>
      <c r="D283" s="11" t="s">
        <v>260</v>
      </c>
      <c r="E283" s="19" t="s">
        <v>783</v>
      </c>
      <c r="F283" s="10">
        <v>42036</v>
      </c>
      <c r="G283" s="10">
        <v>44228</v>
      </c>
      <c r="H283" s="11">
        <v>7</v>
      </c>
      <c r="I283" s="20" t="s">
        <v>259</v>
      </c>
      <c r="J283" s="11" t="s">
        <v>261</v>
      </c>
      <c r="K283" s="11" t="s">
        <v>1113</v>
      </c>
      <c r="L283" s="11">
        <v>2</v>
      </c>
    </row>
    <row r="284" spans="1:12">
      <c r="A284" s="11" t="s">
        <v>534</v>
      </c>
      <c r="D284" s="11" t="s">
        <v>260</v>
      </c>
      <c r="E284" s="19" t="s">
        <v>784</v>
      </c>
      <c r="F284" s="10">
        <v>42036</v>
      </c>
      <c r="G284" s="10">
        <v>44228</v>
      </c>
      <c r="H284" s="11">
        <v>7</v>
      </c>
      <c r="I284" s="20" t="s">
        <v>259</v>
      </c>
      <c r="J284" s="11" t="s">
        <v>261</v>
      </c>
      <c r="K284" s="11" t="s">
        <v>1113</v>
      </c>
      <c r="L284" s="11">
        <v>2</v>
      </c>
    </row>
    <row r="285" spans="1:12">
      <c r="A285" s="11" t="s">
        <v>535</v>
      </c>
      <c r="D285" s="11" t="s">
        <v>260</v>
      </c>
      <c r="E285" s="19" t="s">
        <v>785</v>
      </c>
      <c r="F285" s="10">
        <v>42036</v>
      </c>
      <c r="G285" s="10">
        <v>44228</v>
      </c>
      <c r="H285" s="11">
        <v>7</v>
      </c>
      <c r="I285" s="20" t="s">
        <v>259</v>
      </c>
      <c r="J285" s="11" t="s">
        <v>261</v>
      </c>
      <c r="K285" s="11" t="s">
        <v>1113</v>
      </c>
      <c r="L285" s="11">
        <v>2</v>
      </c>
    </row>
    <row r="286" spans="1:12">
      <c r="A286" s="11" t="s">
        <v>536</v>
      </c>
      <c r="D286" s="11" t="s">
        <v>260</v>
      </c>
      <c r="E286" s="19" t="s">
        <v>786</v>
      </c>
      <c r="F286" s="10">
        <v>42036</v>
      </c>
      <c r="G286" s="10">
        <v>44228</v>
      </c>
      <c r="H286" s="11">
        <v>7</v>
      </c>
      <c r="I286" s="20" t="s">
        <v>259</v>
      </c>
      <c r="J286" s="11" t="s">
        <v>261</v>
      </c>
      <c r="K286" s="11" t="s">
        <v>1113</v>
      </c>
      <c r="L286" s="11">
        <v>2</v>
      </c>
    </row>
    <row r="287" spans="1:12">
      <c r="A287" s="11" t="s">
        <v>537</v>
      </c>
      <c r="D287" s="11" t="s">
        <v>260</v>
      </c>
      <c r="E287" s="19" t="s">
        <v>787</v>
      </c>
      <c r="F287" s="10">
        <v>42036</v>
      </c>
      <c r="G287" s="10">
        <v>44228</v>
      </c>
      <c r="H287" s="11">
        <v>7</v>
      </c>
      <c r="I287" s="20" t="s">
        <v>259</v>
      </c>
      <c r="J287" s="11" t="s">
        <v>261</v>
      </c>
      <c r="K287" s="11" t="s">
        <v>1113</v>
      </c>
      <c r="L287" s="11">
        <v>2</v>
      </c>
    </row>
    <row r="288" spans="1:12">
      <c r="A288" s="11" t="s">
        <v>538</v>
      </c>
      <c r="D288" s="11" t="s">
        <v>260</v>
      </c>
      <c r="E288" s="19" t="s">
        <v>788</v>
      </c>
      <c r="F288" s="10">
        <v>42036</v>
      </c>
      <c r="G288" s="10">
        <v>44228</v>
      </c>
      <c r="H288" s="11">
        <v>7</v>
      </c>
      <c r="I288" s="20" t="s">
        <v>259</v>
      </c>
      <c r="J288" s="11" t="s">
        <v>261</v>
      </c>
      <c r="K288" s="11" t="s">
        <v>1113</v>
      </c>
      <c r="L288" s="11">
        <v>2</v>
      </c>
    </row>
    <row r="289" spans="1:12">
      <c r="A289" s="11" t="s">
        <v>539</v>
      </c>
      <c r="D289" s="11" t="s">
        <v>260</v>
      </c>
      <c r="E289" s="19" t="s">
        <v>789</v>
      </c>
      <c r="F289" s="10">
        <v>42036</v>
      </c>
      <c r="G289" s="10">
        <v>44228</v>
      </c>
      <c r="H289" s="11">
        <v>7</v>
      </c>
      <c r="I289" s="20" t="s">
        <v>259</v>
      </c>
      <c r="J289" s="11" t="s">
        <v>261</v>
      </c>
      <c r="K289" s="11" t="s">
        <v>1113</v>
      </c>
      <c r="L289" s="11">
        <v>2</v>
      </c>
    </row>
    <row r="290" spans="1:12">
      <c r="A290" s="11" t="s">
        <v>540</v>
      </c>
      <c r="D290" s="11" t="s">
        <v>260</v>
      </c>
      <c r="E290" s="19" t="s">
        <v>790</v>
      </c>
      <c r="F290" s="10">
        <v>42036</v>
      </c>
      <c r="G290" s="10">
        <v>44228</v>
      </c>
      <c r="H290" s="11">
        <v>7</v>
      </c>
      <c r="I290" s="20" t="s">
        <v>259</v>
      </c>
      <c r="J290" s="11" t="s">
        <v>261</v>
      </c>
      <c r="K290" s="11" t="s">
        <v>1113</v>
      </c>
      <c r="L290" s="11">
        <v>2</v>
      </c>
    </row>
    <row r="291" spans="1:12">
      <c r="A291" s="11" t="s">
        <v>541</v>
      </c>
      <c r="D291" s="11" t="s">
        <v>260</v>
      </c>
      <c r="E291" s="19" t="s">
        <v>791</v>
      </c>
      <c r="F291" s="10">
        <v>42036</v>
      </c>
      <c r="G291" s="10">
        <v>44228</v>
      </c>
      <c r="H291" s="11">
        <v>7</v>
      </c>
      <c r="I291" s="20" t="s">
        <v>259</v>
      </c>
      <c r="J291" s="11" t="s">
        <v>261</v>
      </c>
      <c r="K291" s="11" t="s">
        <v>1113</v>
      </c>
      <c r="L291" s="11">
        <v>2</v>
      </c>
    </row>
    <row r="292" spans="1:12">
      <c r="A292" s="11" t="s">
        <v>542</v>
      </c>
      <c r="D292" s="11" t="s">
        <v>260</v>
      </c>
      <c r="E292" s="19" t="s">
        <v>792</v>
      </c>
      <c r="F292" s="10">
        <v>42036</v>
      </c>
      <c r="G292" s="10">
        <v>44228</v>
      </c>
      <c r="H292" s="11">
        <v>7</v>
      </c>
      <c r="I292" s="20" t="s">
        <v>259</v>
      </c>
      <c r="J292" s="11" t="s">
        <v>261</v>
      </c>
      <c r="K292" s="11" t="s">
        <v>1113</v>
      </c>
      <c r="L292" s="11">
        <v>2</v>
      </c>
    </row>
    <row r="293" spans="1:12">
      <c r="A293" s="11" t="s">
        <v>543</v>
      </c>
      <c r="D293" s="11" t="s">
        <v>260</v>
      </c>
      <c r="E293" s="19" t="s">
        <v>793</v>
      </c>
      <c r="F293" s="10">
        <v>42036</v>
      </c>
      <c r="G293" s="10">
        <v>44228</v>
      </c>
      <c r="H293" s="11">
        <v>7</v>
      </c>
      <c r="I293" s="20" t="s">
        <v>259</v>
      </c>
      <c r="J293" s="11" t="s">
        <v>261</v>
      </c>
      <c r="K293" s="11" t="s">
        <v>1113</v>
      </c>
      <c r="L293" s="11">
        <v>2</v>
      </c>
    </row>
    <row r="294" spans="1:12">
      <c r="A294" s="11" t="s">
        <v>544</v>
      </c>
      <c r="D294" s="11" t="s">
        <v>260</v>
      </c>
      <c r="E294" s="19" t="s">
        <v>794</v>
      </c>
      <c r="F294" s="10">
        <v>42036</v>
      </c>
      <c r="G294" s="10">
        <v>44228</v>
      </c>
      <c r="H294" s="11">
        <v>7</v>
      </c>
      <c r="I294" s="20" t="s">
        <v>259</v>
      </c>
      <c r="J294" s="11" t="s">
        <v>261</v>
      </c>
      <c r="K294" s="11" t="s">
        <v>1113</v>
      </c>
      <c r="L294" s="11">
        <v>2</v>
      </c>
    </row>
    <row r="295" spans="1:12">
      <c r="A295" s="11" t="s">
        <v>545</v>
      </c>
      <c r="D295" s="11" t="s">
        <v>260</v>
      </c>
      <c r="E295" s="19" t="s">
        <v>795</v>
      </c>
      <c r="F295" s="10">
        <v>42036</v>
      </c>
      <c r="G295" s="10">
        <v>44228</v>
      </c>
      <c r="H295" s="11">
        <v>7</v>
      </c>
      <c r="I295" s="20" t="s">
        <v>259</v>
      </c>
      <c r="J295" s="11" t="s">
        <v>261</v>
      </c>
      <c r="K295" s="11" t="s">
        <v>1113</v>
      </c>
      <c r="L295" s="11">
        <v>2</v>
      </c>
    </row>
    <row r="296" spans="1:12">
      <c r="A296" s="11" t="s">
        <v>546</v>
      </c>
      <c r="D296" s="11" t="s">
        <v>260</v>
      </c>
      <c r="E296" s="19" t="s">
        <v>796</v>
      </c>
      <c r="F296" s="10">
        <v>42036</v>
      </c>
      <c r="G296" s="10">
        <v>44228</v>
      </c>
      <c r="H296" s="11">
        <v>7</v>
      </c>
      <c r="I296" s="20" t="s">
        <v>259</v>
      </c>
      <c r="J296" s="11" t="s">
        <v>261</v>
      </c>
      <c r="K296" s="11" t="s">
        <v>1113</v>
      </c>
      <c r="L296" s="11">
        <v>2</v>
      </c>
    </row>
    <row r="297" spans="1:12">
      <c r="A297" s="11" t="s">
        <v>547</v>
      </c>
      <c r="D297" s="11" t="s">
        <v>260</v>
      </c>
      <c r="E297" s="19" t="s">
        <v>797</v>
      </c>
      <c r="F297" s="10">
        <v>42036</v>
      </c>
      <c r="G297" s="10">
        <v>44228</v>
      </c>
      <c r="H297" s="11">
        <v>7</v>
      </c>
      <c r="I297" s="20" t="s">
        <v>259</v>
      </c>
      <c r="J297" s="11" t="s">
        <v>261</v>
      </c>
      <c r="K297" s="11" t="s">
        <v>1113</v>
      </c>
      <c r="L297" s="11">
        <v>2</v>
      </c>
    </row>
    <row r="298" spans="1:12">
      <c r="A298" s="11" t="s">
        <v>548</v>
      </c>
      <c r="D298" s="11" t="s">
        <v>260</v>
      </c>
      <c r="E298" s="19" t="s">
        <v>798</v>
      </c>
      <c r="F298" s="10">
        <v>42036</v>
      </c>
      <c r="G298" s="10">
        <v>44228</v>
      </c>
      <c r="H298" s="11">
        <v>7</v>
      </c>
      <c r="I298" s="20" t="s">
        <v>259</v>
      </c>
      <c r="J298" s="11" t="s">
        <v>261</v>
      </c>
      <c r="K298" s="11" t="s">
        <v>1113</v>
      </c>
      <c r="L298" s="11">
        <v>2</v>
      </c>
    </row>
    <row r="299" spans="1:12">
      <c r="A299" s="11" t="s">
        <v>549</v>
      </c>
      <c r="D299" s="11" t="s">
        <v>260</v>
      </c>
      <c r="E299" s="19" t="s">
        <v>799</v>
      </c>
      <c r="F299" s="10">
        <v>42036</v>
      </c>
      <c r="G299" s="10">
        <v>44228</v>
      </c>
      <c r="H299" s="11">
        <v>7</v>
      </c>
      <c r="I299" s="20" t="s">
        <v>259</v>
      </c>
      <c r="J299" s="11" t="s">
        <v>261</v>
      </c>
      <c r="K299" s="11" t="s">
        <v>1113</v>
      </c>
      <c r="L299" s="11">
        <v>2</v>
      </c>
    </row>
    <row r="300" spans="1:12">
      <c r="A300" s="11" t="s">
        <v>550</v>
      </c>
      <c r="D300" s="11" t="s">
        <v>260</v>
      </c>
      <c r="E300" s="19" t="s">
        <v>800</v>
      </c>
      <c r="F300" s="10">
        <v>42036</v>
      </c>
      <c r="G300" s="10">
        <v>44228</v>
      </c>
      <c r="H300" s="11">
        <v>7</v>
      </c>
      <c r="I300" s="20" t="s">
        <v>259</v>
      </c>
      <c r="J300" s="11" t="s">
        <v>261</v>
      </c>
      <c r="K300" s="11" t="s">
        <v>1113</v>
      </c>
      <c r="L300" s="11">
        <v>2</v>
      </c>
    </row>
    <row r="301" spans="1:12">
      <c r="A301" s="11" t="s">
        <v>551</v>
      </c>
      <c r="D301" s="11" t="s">
        <v>260</v>
      </c>
      <c r="E301" s="19" t="s">
        <v>801</v>
      </c>
      <c r="F301" s="10">
        <v>42036</v>
      </c>
      <c r="G301" s="10">
        <v>44228</v>
      </c>
      <c r="H301" s="11">
        <v>7</v>
      </c>
      <c r="I301" s="20" t="s">
        <v>259</v>
      </c>
      <c r="J301" s="11" t="s">
        <v>261</v>
      </c>
      <c r="K301" s="11" t="s">
        <v>1113</v>
      </c>
      <c r="L301" s="11">
        <v>2</v>
      </c>
    </row>
    <row r="302" spans="1:12">
      <c r="A302" s="11" t="s">
        <v>552</v>
      </c>
      <c r="D302" s="11" t="s">
        <v>260</v>
      </c>
      <c r="E302" s="19" t="s">
        <v>802</v>
      </c>
      <c r="F302" s="10">
        <v>42036</v>
      </c>
      <c r="G302" s="10">
        <v>44228</v>
      </c>
      <c r="H302" s="11">
        <v>7</v>
      </c>
      <c r="I302" s="20" t="s">
        <v>259</v>
      </c>
      <c r="J302" s="11" t="s">
        <v>261</v>
      </c>
      <c r="K302" s="11" t="s">
        <v>1113</v>
      </c>
      <c r="L302" s="11">
        <v>2</v>
      </c>
    </row>
    <row r="303" spans="1:12">
      <c r="A303" s="11" t="s">
        <v>553</v>
      </c>
      <c r="D303" s="11" t="s">
        <v>260</v>
      </c>
      <c r="E303" s="19" t="s">
        <v>803</v>
      </c>
      <c r="F303" s="10">
        <v>42036</v>
      </c>
      <c r="G303" s="10">
        <v>44228</v>
      </c>
      <c r="H303" s="11">
        <v>7</v>
      </c>
      <c r="I303" s="20" t="s">
        <v>259</v>
      </c>
      <c r="J303" s="11" t="s">
        <v>261</v>
      </c>
      <c r="K303" s="11" t="s">
        <v>1113</v>
      </c>
      <c r="L303" s="11">
        <v>2</v>
      </c>
    </row>
    <row r="304" spans="1:12">
      <c r="A304" s="11" t="s">
        <v>554</v>
      </c>
      <c r="D304" s="11" t="s">
        <v>260</v>
      </c>
      <c r="E304" s="19" t="s">
        <v>804</v>
      </c>
      <c r="F304" s="10">
        <v>42036</v>
      </c>
      <c r="G304" s="10">
        <v>44228</v>
      </c>
      <c r="H304" s="11">
        <v>7</v>
      </c>
      <c r="I304" s="20" t="s">
        <v>259</v>
      </c>
      <c r="J304" s="11" t="s">
        <v>261</v>
      </c>
      <c r="K304" s="11" t="s">
        <v>1113</v>
      </c>
      <c r="L304" s="11">
        <v>2</v>
      </c>
    </row>
    <row r="305" spans="1:12">
      <c r="A305" s="11" t="s">
        <v>555</v>
      </c>
      <c r="D305" s="11" t="s">
        <v>260</v>
      </c>
      <c r="E305" s="19" t="s">
        <v>805</v>
      </c>
      <c r="F305" s="10">
        <v>42036</v>
      </c>
      <c r="G305" s="10">
        <v>44228</v>
      </c>
      <c r="H305" s="11">
        <v>7</v>
      </c>
      <c r="I305" s="20" t="s">
        <v>259</v>
      </c>
      <c r="J305" s="11" t="s">
        <v>261</v>
      </c>
      <c r="K305" s="11" t="s">
        <v>1113</v>
      </c>
      <c r="L305" s="11">
        <v>2</v>
      </c>
    </row>
    <row r="306" spans="1:12">
      <c r="A306" s="11" t="s">
        <v>556</v>
      </c>
      <c r="D306" s="11" t="s">
        <v>260</v>
      </c>
      <c r="E306" s="19" t="s">
        <v>806</v>
      </c>
      <c r="F306" s="10">
        <v>42036</v>
      </c>
      <c r="G306" s="10">
        <v>44228</v>
      </c>
      <c r="H306" s="11">
        <v>7</v>
      </c>
      <c r="I306" s="20" t="s">
        <v>259</v>
      </c>
      <c r="J306" s="11" t="s">
        <v>261</v>
      </c>
      <c r="K306" s="11" t="s">
        <v>1113</v>
      </c>
      <c r="L306" s="11">
        <v>2</v>
      </c>
    </row>
    <row r="307" spans="1:12">
      <c r="A307" s="11" t="s">
        <v>557</v>
      </c>
      <c r="D307" s="11" t="s">
        <v>260</v>
      </c>
      <c r="E307" s="19" t="s">
        <v>807</v>
      </c>
      <c r="F307" s="10">
        <v>42036</v>
      </c>
      <c r="G307" s="10">
        <v>44228</v>
      </c>
      <c r="H307" s="11">
        <v>7</v>
      </c>
      <c r="I307" s="20" t="s">
        <v>259</v>
      </c>
      <c r="J307" s="11" t="s">
        <v>261</v>
      </c>
      <c r="K307" s="11" t="s">
        <v>1113</v>
      </c>
      <c r="L307" s="11">
        <v>2</v>
      </c>
    </row>
    <row r="308" spans="1:12">
      <c r="A308" s="11" t="s">
        <v>558</v>
      </c>
      <c r="D308" s="11" t="s">
        <v>260</v>
      </c>
      <c r="E308" s="19" t="s">
        <v>808</v>
      </c>
      <c r="F308" s="10">
        <v>42036</v>
      </c>
      <c r="G308" s="10">
        <v>44228</v>
      </c>
      <c r="H308" s="11">
        <v>7</v>
      </c>
      <c r="I308" s="20" t="s">
        <v>259</v>
      </c>
      <c r="J308" s="11" t="s">
        <v>261</v>
      </c>
      <c r="K308" s="11" t="s">
        <v>1113</v>
      </c>
      <c r="L308" s="11">
        <v>2</v>
      </c>
    </row>
    <row r="309" spans="1:12">
      <c r="A309" s="11" t="s">
        <v>559</v>
      </c>
      <c r="D309" s="11" t="s">
        <v>260</v>
      </c>
      <c r="E309" s="19" t="s">
        <v>809</v>
      </c>
      <c r="F309" s="10">
        <v>42036</v>
      </c>
      <c r="G309" s="10">
        <v>44228</v>
      </c>
      <c r="H309" s="11">
        <v>7</v>
      </c>
      <c r="I309" s="20" t="s">
        <v>259</v>
      </c>
      <c r="J309" s="11" t="s">
        <v>261</v>
      </c>
      <c r="K309" s="11" t="s">
        <v>1113</v>
      </c>
      <c r="L309" s="11">
        <v>2</v>
      </c>
    </row>
    <row r="310" spans="1:12">
      <c r="A310" s="11" t="s">
        <v>560</v>
      </c>
      <c r="D310" s="11" t="s">
        <v>260</v>
      </c>
      <c r="E310" s="19" t="s">
        <v>810</v>
      </c>
      <c r="F310" s="10">
        <v>42036</v>
      </c>
      <c r="G310" s="10">
        <v>44228</v>
      </c>
      <c r="H310" s="11">
        <v>7</v>
      </c>
      <c r="I310" s="20" t="s">
        <v>259</v>
      </c>
      <c r="J310" s="11" t="s">
        <v>261</v>
      </c>
      <c r="K310" s="11" t="s">
        <v>1113</v>
      </c>
      <c r="L310" s="11">
        <v>2</v>
      </c>
    </row>
    <row r="311" spans="1:12">
      <c r="A311" s="11" t="s">
        <v>561</v>
      </c>
      <c r="D311" s="11" t="s">
        <v>260</v>
      </c>
      <c r="E311" s="19" t="s">
        <v>811</v>
      </c>
      <c r="F311" s="10">
        <v>42036</v>
      </c>
      <c r="G311" s="10">
        <v>44228</v>
      </c>
      <c r="H311" s="11">
        <v>7</v>
      </c>
      <c r="I311" s="20" t="s">
        <v>259</v>
      </c>
      <c r="J311" s="11" t="s">
        <v>261</v>
      </c>
      <c r="K311" s="11" t="s">
        <v>1113</v>
      </c>
      <c r="L311" s="11">
        <v>2</v>
      </c>
    </row>
    <row r="312" spans="1:12">
      <c r="A312" s="11" t="s">
        <v>562</v>
      </c>
      <c r="D312" s="11" t="s">
        <v>260</v>
      </c>
      <c r="E312" s="19" t="s">
        <v>812</v>
      </c>
      <c r="F312" s="10">
        <v>42036</v>
      </c>
      <c r="G312" s="10">
        <v>44228</v>
      </c>
      <c r="H312" s="11">
        <v>7</v>
      </c>
      <c r="I312" s="20" t="s">
        <v>259</v>
      </c>
      <c r="J312" s="11" t="s">
        <v>261</v>
      </c>
      <c r="K312" s="11" t="s">
        <v>1113</v>
      </c>
      <c r="L312" s="11">
        <v>2</v>
      </c>
    </row>
    <row r="313" spans="1:12">
      <c r="A313" s="11" t="s">
        <v>563</v>
      </c>
      <c r="D313" s="11" t="s">
        <v>260</v>
      </c>
      <c r="E313" s="19" t="s">
        <v>813</v>
      </c>
      <c r="F313" s="10">
        <v>42036</v>
      </c>
      <c r="G313" s="10">
        <v>44228</v>
      </c>
      <c r="H313" s="11">
        <v>7</v>
      </c>
      <c r="I313" s="20" t="s">
        <v>259</v>
      </c>
      <c r="J313" s="11" t="s">
        <v>261</v>
      </c>
      <c r="K313" s="11" t="s">
        <v>1113</v>
      </c>
      <c r="L313" s="11">
        <v>2</v>
      </c>
    </row>
    <row r="314" spans="1:12">
      <c r="A314" s="11" t="s">
        <v>564</v>
      </c>
      <c r="D314" s="11" t="s">
        <v>260</v>
      </c>
      <c r="E314" s="19" t="s">
        <v>814</v>
      </c>
      <c r="F314" s="10">
        <v>42036</v>
      </c>
      <c r="G314" s="10">
        <v>44228</v>
      </c>
      <c r="H314" s="11">
        <v>7</v>
      </c>
      <c r="I314" s="20" t="s">
        <v>259</v>
      </c>
      <c r="J314" s="11" t="s">
        <v>261</v>
      </c>
      <c r="K314" s="11" t="s">
        <v>1113</v>
      </c>
      <c r="L314" s="11">
        <v>2</v>
      </c>
    </row>
    <row r="315" spans="1:12">
      <c r="A315" s="11" t="s">
        <v>565</v>
      </c>
      <c r="D315" s="11" t="s">
        <v>260</v>
      </c>
      <c r="E315" s="19" t="s">
        <v>815</v>
      </c>
      <c r="F315" s="10">
        <v>42036</v>
      </c>
      <c r="G315" s="10">
        <v>44228</v>
      </c>
      <c r="H315" s="11">
        <v>7</v>
      </c>
      <c r="I315" s="20" t="s">
        <v>259</v>
      </c>
      <c r="J315" s="11" t="s">
        <v>261</v>
      </c>
      <c r="K315" s="11" t="s">
        <v>1113</v>
      </c>
      <c r="L315" s="11">
        <v>2</v>
      </c>
    </row>
    <row r="316" spans="1:12">
      <c r="A316" s="11" t="s">
        <v>566</v>
      </c>
      <c r="D316" s="11" t="s">
        <v>260</v>
      </c>
      <c r="E316" s="19" t="s">
        <v>816</v>
      </c>
      <c r="F316" s="10">
        <v>42036</v>
      </c>
      <c r="G316" s="10">
        <v>44228</v>
      </c>
      <c r="H316" s="11">
        <v>7</v>
      </c>
      <c r="I316" s="20" t="s">
        <v>259</v>
      </c>
      <c r="J316" s="11" t="s">
        <v>261</v>
      </c>
      <c r="K316" s="11" t="s">
        <v>1113</v>
      </c>
      <c r="L316" s="11">
        <v>2</v>
      </c>
    </row>
    <row r="317" spans="1:12">
      <c r="A317" s="11" t="s">
        <v>567</v>
      </c>
      <c r="D317" s="11" t="s">
        <v>260</v>
      </c>
      <c r="E317" s="19" t="s">
        <v>817</v>
      </c>
      <c r="F317" s="10">
        <v>42036</v>
      </c>
      <c r="G317" s="10">
        <v>44228</v>
      </c>
      <c r="H317" s="11">
        <v>7</v>
      </c>
      <c r="I317" s="20" t="s">
        <v>259</v>
      </c>
      <c r="J317" s="11" t="s">
        <v>261</v>
      </c>
      <c r="K317" s="11" t="s">
        <v>1113</v>
      </c>
      <c r="L317" s="11">
        <v>2</v>
      </c>
    </row>
    <row r="318" spans="1:12">
      <c r="A318" s="11" t="s">
        <v>568</v>
      </c>
      <c r="D318" s="11" t="s">
        <v>260</v>
      </c>
      <c r="E318" s="19" t="s">
        <v>818</v>
      </c>
      <c r="F318" s="10">
        <v>42036</v>
      </c>
      <c r="G318" s="10">
        <v>44228</v>
      </c>
      <c r="H318" s="11">
        <v>7</v>
      </c>
      <c r="I318" s="20" t="s">
        <v>259</v>
      </c>
      <c r="J318" s="11" t="s">
        <v>261</v>
      </c>
      <c r="K318" s="11" t="s">
        <v>1113</v>
      </c>
      <c r="L318" s="11">
        <v>2</v>
      </c>
    </row>
    <row r="319" spans="1:12">
      <c r="A319" s="11" t="s">
        <v>569</v>
      </c>
      <c r="D319" s="11" t="s">
        <v>260</v>
      </c>
      <c r="E319" s="19" t="s">
        <v>819</v>
      </c>
      <c r="F319" s="10">
        <v>42036</v>
      </c>
      <c r="G319" s="10">
        <v>44228</v>
      </c>
      <c r="H319" s="11">
        <v>7</v>
      </c>
      <c r="I319" s="20" t="s">
        <v>259</v>
      </c>
      <c r="J319" s="11" t="s">
        <v>261</v>
      </c>
      <c r="K319" s="11" t="s">
        <v>1113</v>
      </c>
      <c r="L319" s="11">
        <v>2</v>
      </c>
    </row>
    <row r="320" spans="1:12">
      <c r="A320" s="11" t="s">
        <v>570</v>
      </c>
      <c r="D320" s="11" t="s">
        <v>260</v>
      </c>
      <c r="E320" s="19" t="s">
        <v>820</v>
      </c>
      <c r="F320" s="10">
        <v>42036</v>
      </c>
      <c r="G320" s="10">
        <v>44228</v>
      </c>
      <c r="H320" s="11">
        <v>7</v>
      </c>
      <c r="I320" s="20" t="s">
        <v>259</v>
      </c>
      <c r="J320" s="11" t="s">
        <v>261</v>
      </c>
      <c r="K320" s="11" t="s">
        <v>1113</v>
      </c>
      <c r="L320" s="11">
        <v>2</v>
      </c>
    </row>
    <row r="321" spans="1:12">
      <c r="A321" s="11" t="s">
        <v>571</v>
      </c>
      <c r="D321" s="11" t="s">
        <v>260</v>
      </c>
      <c r="E321" s="19" t="s">
        <v>821</v>
      </c>
      <c r="F321" s="10">
        <v>42036</v>
      </c>
      <c r="G321" s="10">
        <v>44228</v>
      </c>
      <c r="H321" s="11">
        <v>7</v>
      </c>
      <c r="I321" s="20" t="s">
        <v>259</v>
      </c>
      <c r="J321" s="11" t="s">
        <v>261</v>
      </c>
      <c r="K321" s="11" t="s">
        <v>1113</v>
      </c>
      <c r="L321" s="11">
        <v>2</v>
      </c>
    </row>
    <row r="322" spans="1:12">
      <c r="A322" s="11" t="s">
        <v>572</v>
      </c>
      <c r="D322" s="11" t="s">
        <v>260</v>
      </c>
      <c r="E322" s="19" t="s">
        <v>822</v>
      </c>
      <c r="F322" s="10">
        <v>42036</v>
      </c>
      <c r="G322" s="10">
        <v>44228</v>
      </c>
      <c r="H322" s="11">
        <v>7</v>
      </c>
      <c r="I322" s="20" t="s">
        <v>259</v>
      </c>
      <c r="J322" s="11" t="s">
        <v>261</v>
      </c>
      <c r="K322" s="11" t="s">
        <v>1113</v>
      </c>
      <c r="L322" s="11">
        <v>2</v>
      </c>
    </row>
    <row r="323" spans="1:12">
      <c r="A323" s="11" t="s">
        <v>573</v>
      </c>
      <c r="D323" s="11" t="s">
        <v>260</v>
      </c>
      <c r="E323" s="19" t="s">
        <v>823</v>
      </c>
      <c r="F323" s="10">
        <v>42036</v>
      </c>
      <c r="G323" s="10">
        <v>44228</v>
      </c>
      <c r="H323" s="11">
        <v>7</v>
      </c>
      <c r="I323" s="20" t="s">
        <v>259</v>
      </c>
      <c r="J323" s="11" t="s">
        <v>261</v>
      </c>
      <c r="K323" s="11" t="s">
        <v>1113</v>
      </c>
      <c r="L323" s="11">
        <v>2</v>
      </c>
    </row>
    <row r="324" spans="1:12">
      <c r="A324" s="11" t="s">
        <v>574</v>
      </c>
      <c r="D324" s="11" t="s">
        <v>260</v>
      </c>
      <c r="E324" s="19" t="s">
        <v>824</v>
      </c>
      <c r="F324" s="10">
        <v>42036</v>
      </c>
      <c r="G324" s="10">
        <v>44228</v>
      </c>
      <c r="H324" s="11">
        <v>7</v>
      </c>
      <c r="I324" s="20" t="s">
        <v>259</v>
      </c>
      <c r="J324" s="11" t="s">
        <v>261</v>
      </c>
      <c r="K324" s="11" t="s">
        <v>1113</v>
      </c>
      <c r="L324" s="11">
        <v>2</v>
      </c>
    </row>
    <row r="325" spans="1:12">
      <c r="A325" s="11" t="s">
        <v>575</v>
      </c>
      <c r="D325" s="11" t="s">
        <v>260</v>
      </c>
      <c r="E325" s="19" t="s">
        <v>825</v>
      </c>
      <c r="F325" s="10">
        <v>42036</v>
      </c>
      <c r="G325" s="10">
        <v>44228</v>
      </c>
      <c r="H325" s="11">
        <v>7</v>
      </c>
      <c r="I325" s="20" t="s">
        <v>259</v>
      </c>
      <c r="J325" s="11" t="s">
        <v>261</v>
      </c>
      <c r="K325" s="11" t="s">
        <v>1113</v>
      </c>
      <c r="L325" s="11">
        <v>2</v>
      </c>
    </row>
    <row r="326" spans="1:12">
      <c r="A326" s="11" t="s">
        <v>576</v>
      </c>
      <c r="D326" s="11" t="s">
        <v>260</v>
      </c>
      <c r="E326" s="19" t="s">
        <v>826</v>
      </c>
      <c r="F326" s="10">
        <v>42036</v>
      </c>
      <c r="G326" s="10">
        <v>44228</v>
      </c>
      <c r="H326" s="11">
        <v>7</v>
      </c>
      <c r="I326" s="20" t="s">
        <v>259</v>
      </c>
      <c r="J326" s="11" t="s">
        <v>261</v>
      </c>
      <c r="K326" s="11" t="s">
        <v>1113</v>
      </c>
      <c r="L326" s="11">
        <v>2</v>
      </c>
    </row>
    <row r="327" spans="1:12">
      <c r="A327" s="11" t="s">
        <v>577</v>
      </c>
      <c r="D327" s="11" t="s">
        <v>260</v>
      </c>
      <c r="E327" s="19" t="s">
        <v>827</v>
      </c>
      <c r="F327" s="10">
        <v>42036</v>
      </c>
      <c r="G327" s="10">
        <v>44228</v>
      </c>
      <c r="H327" s="11">
        <v>7</v>
      </c>
      <c r="I327" s="20" t="s">
        <v>259</v>
      </c>
      <c r="J327" s="11" t="s">
        <v>261</v>
      </c>
      <c r="K327" s="11" t="s">
        <v>1113</v>
      </c>
      <c r="L327" s="11">
        <v>2</v>
      </c>
    </row>
    <row r="328" spans="1:12">
      <c r="A328" s="11" t="s">
        <v>578</v>
      </c>
      <c r="D328" s="11" t="s">
        <v>260</v>
      </c>
      <c r="E328" s="19" t="s">
        <v>828</v>
      </c>
      <c r="F328" s="10">
        <v>42036</v>
      </c>
      <c r="G328" s="10">
        <v>44228</v>
      </c>
      <c r="H328" s="11">
        <v>7</v>
      </c>
      <c r="I328" s="20" t="s">
        <v>259</v>
      </c>
      <c r="J328" s="11" t="s">
        <v>261</v>
      </c>
      <c r="K328" s="11" t="s">
        <v>1113</v>
      </c>
      <c r="L328" s="11">
        <v>2</v>
      </c>
    </row>
    <row r="329" spans="1:12">
      <c r="A329" s="11" t="s">
        <v>579</v>
      </c>
      <c r="D329" s="11" t="s">
        <v>260</v>
      </c>
      <c r="E329" s="19" t="s">
        <v>829</v>
      </c>
      <c r="F329" s="10">
        <v>42036</v>
      </c>
      <c r="G329" s="10">
        <v>44228</v>
      </c>
      <c r="H329" s="11">
        <v>7</v>
      </c>
      <c r="I329" s="20" t="s">
        <v>259</v>
      </c>
      <c r="J329" s="11" t="s">
        <v>261</v>
      </c>
      <c r="K329" s="11" t="s">
        <v>1113</v>
      </c>
      <c r="L329" s="11">
        <v>2</v>
      </c>
    </row>
    <row r="330" spans="1:12">
      <c r="A330" s="11" t="s">
        <v>580</v>
      </c>
      <c r="D330" s="11" t="s">
        <v>260</v>
      </c>
      <c r="E330" s="19" t="s">
        <v>830</v>
      </c>
      <c r="F330" s="10">
        <v>42036</v>
      </c>
      <c r="G330" s="10">
        <v>44228</v>
      </c>
      <c r="H330" s="11">
        <v>7</v>
      </c>
      <c r="I330" s="20" t="s">
        <v>259</v>
      </c>
      <c r="J330" s="11" t="s">
        <v>261</v>
      </c>
      <c r="K330" s="11" t="s">
        <v>1113</v>
      </c>
      <c r="L330" s="11">
        <v>2</v>
      </c>
    </row>
    <row r="331" spans="1:12">
      <c r="A331" s="11" t="s">
        <v>581</v>
      </c>
      <c r="D331" s="11" t="s">
        <v>260</v>
      </c>
      <c r="E331" s="19" t="s">
        <v>831</v>
      </c>
      <c r="F331" s="10">
        <v>42036</v>
      </c>
      <c r="G331" s="10">
        <v>44228</v>
      </c>
      <c r="H331" s="11">
        <v>7</v>
      </c>
      <c r="I331" s="20" t="s">
        <v>259</v>
      </c>
      <c r="J331" s="11" t="s">
        <v>261</v>
      </c>
      <c r="K331" s="11" t="s">
        <v>1113</v>
      </c>
      <c r="L331" s="11">
        <v>2</v>
      </c>
    </row>
    <row r="332" spans="1:12">
      <c r="A332" s="11" t="s">
        <v>582</v>
      </c>
      <c r="D332" s="11" t="s">
        <v>260</v>
      </c>
      <c r="E332" s="19" t="s">
        <v>832</v>
      </c>
      <c r="F332" s="10">
        <v>42036</v>
      </c>
      <c r="G332" s="10">
        <v>44228</v>
      </c>
      <c r="H332" s="11">
        <v>7</v>
      </c>
      <c r="I332" s="20" t="s">
        <v>259</v>
      </c>
      <c r="J332" s="11" t="s">
        <v>261</v>
      </c>
      <c r="K332" s="11" t="s">
        <v>1113</v>
      </c>
      <c r="L332" s="11">
        <v>2</v>
      </c>
    </row>
    <row r="333" spans="1:12">
      <c r="A333" s="11" t="s">
        <v>583</v>
      </c>
      <c r="D333" s="11" t="s">
        <v>260</v>
      </c>
      <c r="E333" s="19" t="s">
        <v>833</v>
      </c>
      <c r="F333" s="10">
        <v>42036</v>
      </c>
      <c r="G333" s="10">
        <v>44228</v>
      </c>
      <c r="H333" s="11">
        <v>7</v>
      </c>
      <c r="I333" s="20" t="s">
        <v>259</v>
      </c>
      <c r="J333" s="11" t="s">
        <v>261</v>
      </c>
      <c r="K333" s="11" t="s">
        <v>1113</v>
      </c>
      <c r="L333" s="11">
        <v>2</v>
      </c>
    </row>
    <row r="334" spans="1:12">
      <c r="A334" s="11" t="s">
        <v>584</v>
      </c>
      <c r="D334" s="11" t="s">
        <v>260</v>
      </c>
      <c r="E334" s="19" t="s">
        <v>834</v>
      </c>
      <c r="F334" s="10">
        <v>42036</v>
      </c>
      <c r="G334" s="10">
        <v>44228</v>
      </c>
      <c r="H334" s="11">
        <v>7</v>
      </c>
      <c r="I334" s="20" t="s">
        <v>259</v>
      </c>
      <c r="J334" s="11" t="s">
        <v>261</v>
      </c>
      <c r="K334" s="11" t="s">
        <v>1113</v>
      </c>
      <c r="L334" s="11">
        <v>2</v>
      </c>
    </row>
    <row r="335" spans="1:12">
      <c r="A335" s="11" t="s">
        <v>585</v>
      </c>
      <c r="D335" s="11" t="s">
        <v>260</v>
      </c>
      <c r="E335" s="19" t="s">
        <v>835</v>
      </c>
      <c r="F335" s="10">
        <v>42036</v>
      </c>
      <c r="G335" s="10">
        <v>44228</v>
      </c>
      <c r="H335" s="11">
        <v>7</v>
      </c>
      <c r="I335" s="20" t="s">
        <v>259</v>
      </c>
      <c r="J335" s="11" t="s">
        <v>261</v>
      </c>
      <c r="K335" s="11" t="s">
        <v>1113</v>
      </c>
      <c r="L335" s="11">
        <v>2</v>
      </c>
    </row>
    <row r="336" spans="1:12">
      <c r="A336" s="11" t="s">
        <v>586</v>
      </c>
      <c r="D336" s="11" t="s">
        <v>260</v>
      </c>
      <c r="E336" s="19" t="s">
        <v>836</v>
      </c>
      <c r="F336" s="10">
        <v>42036</v>
      </c>
      <c r="G336" s="10">
        <v>44228</v>
      </c>
      <c r="H336" s="11">
        <v>7</v>
      </c>
      <c r="I336" s="20" t="s">
        <v>259</v>
      </c>
      <c r="J336" s="11" t="s">
        <v>261</v>
      </c>
      <c r="K336" s="11" t="s">
        <v>1113</v>
      </c>
      <c r="L336" s="11">
        <v>2</v>
      </c>
    </row>
    <row r="337" spans="1:12">
      <c r="A337" s="11" t="s">
        <v>587</v>
      </c>
      <c r="D337" s="11" t="s">
        <v>260</v>
      </c>
      <c r="E337" s="19" t="s">
        <v>837</v>
      </c>
      <c r="F337" s="10">
        <v>42036</v>
      </c>
      <c r="G337" s="10">
        <v>44228</v>
      </c>
      <c r="H337" s="11">
        <v>7</v>
      </c>
      <c r="I337" s="20" t="s">
        <v>259</v>
      </c>
      <c r="J337" s="11" t="s">
        <v>261</v>
      </c>
      <c r="K337" s="11" t="s">
        <v>1113</v>
      </c>
      <c r="L337" s="11">
        <v>2</v>
      </c>
    </row>
    <row r="338" spans="1:12">
      <c r="A338" s="11" t="s">
        <v>588</v>
      </c>
      <c r="D338" s="11" t="s">
        <v>260</v>
      </c>
      <c r="E338" s="19" t="s">
        <v>838</v>
      </c>
      <c r="F338" s="10">
        <v>42036</v>
      </c>
      <c r="G338" s="10">
        <v>44228</v>
      </c>
      <c r="H338" s="11">
        <v>7</v>
      </c>
      <c r="I338" s="20" t="s">
        <v>259</v>
      </c>
      <c r="J338" s="11" t="s">
        <v>261</v>
      </c>
      <c r="K338" s="11" t="s">
        <v>1113</v>
      </c>
      <c r="L338" s="11">
        <v>2</v>
      </c>
    </row>
    <row r="339" spans="1:12">
      <c r="A339" s="11" t="s">
        <v>589</v>
      </c>
      <c r="D339" s="11" t="s">
        <v>260</v>
      </c>
      <c r="E339" s="19" t="s">
        <v>839</v>
      </c>
      <c r="F339" s="10">
        <v>42036</v>
      </c>
      <c r="G339" s="10">
        <v>44228</v>
      </c>
      <c r="H339" s="11">
        <v>7</v>
      </c>
      <c r="I339" s="20" t="s">
        <v>259</v>
      </c>
      <c r="J339" s="11" t="s">
        <v>261</v>
      </c>
      <c r="K339" s="11" t="s">
        <v>1113</v>
      </c>
      <c r="L339" s="11">
        <v>2</v>
      </c>
    </row>
    <row r="340" spans="1:12">
      <c r="A340" s="11" t="s">
        <v>590</v>
      </c>
      <c r="D340" s="11" t="s">
        <v>260</v>
      </c>
      <c r="E340" s="19" t="s">
        <v>840</v>
      </c>
      <c r="F340" s="10">
        <v>42036</v>
      </c>
      <c r="G340" s="10">
        <v>44228</v>
      </c>
      <c r="H340" s="11">
        <v>7</v>
      </c>
      <c r="I340" s="20" t="s">
        <v>259</v>
      </c>
      <c r="J340" s="11" t="s">
        <v>261</v>
      </c>
      <c r="K340" s="11" t="s">
        <v>1113</v>
      </c>
      <c r="L340" s="11">
        <v>2</v>
      </c>
    </row>
    <row r="341" spans="1:12">
      <c r="A341" s="11" t="s">
        <v>591</v>
      </c>
      <c r="D341" s="11" t="s">
        <v>260</v>
      </c>
      <c r="E341" s="19" t="s">
        <v>841</v>
      </c>
      <c r="F341" s="10">
        <v>42036</v>
      </c>
      <c r="G341" s="10">
        <v>44228</v>
      </c>
      <c r="H341" s="11">
        <v>7</v>
      </c>
      <c r="I341" s="20" t="s">
        <v>259</v>
      </c>
      <c r="J341" s="11" t="s">
        <v>261</v>
      </c>
      <c r="K341" s="11" t="s">
        <v>1113</v>
      </c>
      <c r="L341" s="11">
        <v>2</v>
      </c>
    </row>
    <row r="342" spans="1:12">
      <c r="A342" s="11" t="s">
        <v>592</v>
      </c>
      <c r="D342" s="11" t="s">
        <v>260</v>
      </c>
      <c r="E342" s="19" t="s">
        <v>842</v>
      </c>
      <c r="F342" s="10">
        <v>42036</v>
      </c>
      <c r="G342" s="10">
        <v>44228</v>
      </c>
      <c r="H342" s="11">
        <v>7</v>
      </c>
      <c r="I342" s="20" t="s">
        <v>259</v>
      </c>
      <c r="J342" s="11" t="s">
        <v>261</v>
      </c>
      <c r="K342" s="11" t="s">
        <v>1113</v>
      </c>
      <c r="L342" s="11">
        <v>2</v>
      </c>
    </row>
    <row r="343" spans="1:12">
      <c r="A343" s="11" t="s">
        <v>593</v>
      </c>
      <c r="D343" s="11" t="s">
        <v>260</v>
      </c>
      <c r="E343" s="19" t="s">
        <v>843</v>
      </c>
      <c r="F343" s="10">
        <v>42036</v>
      </c>
      <c r="G343" s="10">
        <v>44228</v>
      </c>
      <c r="H343" s="11">
        <v>7</v>
      </c>
      <c r="I343" s="20" t="s">
        <v>259</v>
      </c>
      <c r="J343" s="11" t="s">
        <v>261</v>
      </c>
      <c r="K343" s="11" t="s">
        <v>1113</v>
      </c>
      <c r="L343" s="11">
        <v>2</v>
      </c>
    </row>
    <row r="344" spans="1:12">
      <c r="A344" s="11" t="s">
        <v>594</v>
      </c>
      <c r="D344" s="11" t="s">
        <v>260</v>
      </c>
      <c r="E344" s="19" t="s">
        <v>844</v>
      </c>
      <c r="F344" s="10">
        <v>42036</v>
      </c>
      <c r="G344" s="10">
        <v>44228</v>
      </c>
      <c r="H344" s="11">
        <v>7</v>
      </c>
      <c r="I344" s="20" t="s">
        <v>259</v>
      </c>
      <c r="J344" s="11" t="s">
        <v>261</v>
      </c>
      <c r="K344" s="11" t="s">
        <v>1113</v>
      </c>
      <c r="L344" s="11">
        <v>2</v>
      </c>
    </row>
    <row r="345" spans="1:12">
      <c r="A345" s="11" t="s">
        <v>595</v>
      </c>
      <c r="D345" s="11" t="s">
        <v>260</v>
      </c>
      <c r="E345" s="19" t="s">
        <v>845</v>
      </c>
      <c r="F345" s="10">
        <v>42036</v>
      </c>
      <c r="G345" s="10">
        <v>44228</v>
      </c>
      <c r="H345" s="11">
        <v>7</v>
      </c>
      <c r="I345" s="20" t="s">
        <v>259</v>
      </c>
      <c r="J345" s="11" t="s">
        <v>261</v>
      </c>
      <c r="K345" s="11" t="s">
        <v>1113</v>
      </c>
      <c r="L345" s="11">
        <v>2</v>
      </c>
    </row>
    <row r="346" spans="1:12">
      <c r="A346" s="11" t="s">
        <v>596</v>
      </c>
      <c r="D346" s="11" t="s">
        <v>260</v>
      </c>
      <c r="E346" s="19" t="s">
        <v>846</v>
      </c>
      <c r="F346" s="10">
        <v>42036</v>
      </c>
      <c r="G346" s="10">
        <v>44228</v>
      </c>
      <c r="H346" s="11">
        <v>7</v>
      </c>
      <c r="I346" s="20" t="s">
        <v>259</v>
      </c>
      <c r="J346" s="11" t="s">
        <v>261</v>
      </c>
      <c r="K346" s="11" t="s">
        <v>1113</v>
      </c>
      <c r="L346" s="11">
        <v>2</v>
      </c>
    </row>
    <row r="347" spans="1:12">
      <c r="A347" s="11" t="s">
        <v>597</v>
      </c>
      <c r="D347" s="11" t="s">
        <v>260</v>
      </c>
      <c r="E347" s="19" t="s">
        <v>847</v>
      </c>
      <c r="F347" s="10">
        <v>42036</v>
      </c>
      <c r="G347" s="10">
        <v>44228</v>
      </c>
      <c r="H347" s="11">
        <v>7</v>
      </c>
      <c r="I347" s="20" t="s">
        <v>259</v>
      </c>
      <c r="J347" s="11" t="s">
        <v>261</v>
      </c>
      <c r="K347" s="11" t="s">
        <v>1113</v>
      </c>
      <c r="L347" s="11">
        <v>2</v>
      </c>
    </row>
    <row r="348" spans="1:12">
      <c r="A348" s="11" t="s">
        <v>598</v>
      </c>
      <c r="D348" s="11" t="s">
        <v>260</v>
      </c>
      <c r="E348" s="19" t="s">
        <v>848</v>
      </c>
      <c r="F348" s="10">
        <v>42036</v>
      </c>
      <c r="G348" s="10">
        <v>44228</v>
      </c>
      <c r="H348" s="11">
        <v>7</v>
      </c>
      <c r="I348" s="20" t="s">
        <v>259</v>
      </c>
      <c r="J348" s="11" t="s">
        <v>261</v>
      </c>
      <c r="K348" s="11" t="s">
        <v>1113</v>
      </c>
      <c r="L348" s="11">
        <v>2</v>
      </c>
    </row>
    <row r="349" spans="1:12">
      <c r="A349" s="11" t="s">
        <v>599</v>
      </c>
      <c r="D349" s="11" t="s">
        <v>260</v>
      </c>
      <c r="E349" s="19" t="s">
        <v>849</v>
      </c>
      <c r="F349" s="10">
        <v>42036</v>
      </c>
      <c r="G349" s="10">
        <v>44228</v>
      </c>
      <c r="H349" s="11">
        <v>7</v>
      </c>
      <c r="I349" s="20" t="s">
        <v>259</v>
      </c>
      <c r="J349" s="11" t="s">
        <v>261</v>
      </c>
      <c r="K349" s="11" t="s">
        <v>1113</v>
      </c>
      <c r="L349" s="11">
        <v>2</v>
      </c>
    </row>
    <row r="350" spans="1:12">
      <c r="A350" s="11" t="s">
        <v>600</v>
      </c>
      <c r="D350" s="11" t="s">
        <v>260</v>
      </c>
      <c r="E350" s="19" t="s">
        <v>850</v>
      </c>
      <c r="F350" s="10">
        <v>42036</v>
      </c>
      <c r="G350" s="10">
        <v>44228</v>
      </c>
      <c r="H350" s="11">
        <v>7</v>
      </c>
      <c r="I350" s="20" t="s">
        <v>259</v>
      </c>
      <c r="J350" s="11" t="s">
        <v>261</v>
      </c>
      <c r="K350" s="11" t="s">
        <v>1113</v>
      </c>
      <c r="L350" s="11">
        <v>2</v>
      </c>
    </row>
    <row r="351" spans="1:12">
      <c r="A351" s="11" t="s">
        <v>601</v>
      </c>
      <c r="D351" s="11" t="s">
        <v>260</v>
      </c>
      <c r="E351" s="19" t="s">
        <v>851</v>
      </c>
      <c r="F351" s="10">
        <v>42036</v>
      </c>
      <c r="G351" s="10">
        <v>44228</v>
      </c>
      <c r="H351" s="11">
        <v>7</v>
      </c>
      <c r="I351" s="20" t="s">
        <v>259</v>
      </c>
      <c r="J351" s="11" t="s">
        <v>261</v>
      </c>
      <c r="K351" s="11" t="s">
        <v>1113</v>
      </c>
      <c r="L351" s="11">
        <v>2</v>
      </c>
    </row>
    <row r="352" spans="1:12">
      <c r="A352" s="11" t="s">
        <v>602</v>
      </c>
      <c r="D352" s="11" t="s">
        <v>260</v>
      </c>
      <c r="E352" s="19" t="s">
        <v>852</v>
      </c>
      <c r="F352" s="10">
        <v>42036</v>
      </c>
      <c r="G352" s="10">
        <v>44228</v>
      </c>
      <c r="H352" s="11">
        <v>7</v>
      </c>
      <c r="I352" s="20" t="s">
        <v>259</v>
      </c>
      <c r="J352" s="11" t="s">
        <v>261</v>
      </c>
      <c r="K352" s="11" t="s">
        <v>1113</v>
      </c>
      <c r="L352" s="11">
        <v>2</v>
      </c>
    </row>
    <row r="353" spans="1:12">
      <c r="A353" s="11" t="s">
        <v>603</v>
      </c>
      <c r="D353" s="11" t="s">
        <v>260</v>
      </c>
      <c r="E353" s="19" t="s">
        <v>853</v>
      </c>
      <c r="F353" s="10">
        <v>42036</v>
      </c>
      <c r="G353" s="10">
        <v>44228</v>
      </c>
      <c r="H353" s="11">
        <v>7</v>
      </c>
      <c r="I353" s="20" t="s">
        <v>259</v>
      </c>
      <c r="J353" s="11" t="s">
        <v>261</v>
      </c>
      <c r="K353" s="11" t="s">
        <v>1113</v>
      </c>
      <c r="L353" s="11">
        <v>2</v>
      </c>
    </row>
    <row r="354" spans="1:12">
      <c r="A354" s="11" t="s">
        <v>604</v>
      </c>
      <c r="D354" s="11" t="s">
        <v>260</v>
      </c>
      <c r="E354" s="19" t="s">
        <v>854</v>
      </c>
      <c r="F354" s="10">
        <v>42036</v>
      </c>
      <c r="G354" s="10">
        <v>44228</v>
      </c>
      <c r="H354" s="11">
        <v>7</v>
      </c>
      <c r="I354" s="20" t="s">
        <v>259</v>
      </c>
      <c r="J354" s="11" t="s">
        <v>261</v>
      </c>
      <c r="K354" s="11" t="s">
        <v>1113</v>
      </c>
      <c r="L354" s="11">
        <v>2</v>
      </c>
    </row>
    <row r="355" spans="1:12">
      <c r="A355" s="11" t="s">
        <v>605</v>
      </c>
      <c r="D355" s="11" t="s">
        <v>260</v>
      </c>
      <c r="E355" s="19" t="s">
        <v>855</v>
      </c>
      <c r="F355" s="10">
        <v>42036</v>
      </c>
      <c r="G355" s="10">
        <v>44228</v>
      </c>
      <c r="H355" s="11">
        <v>7</v>
      </c>
      <c r="I355" s="20" t="s">
        <v>259</v>
      </c>
      <c r="J355" s="11" t="s">
        <v>261</v>
      </c>
      <c r="K355" s="11" t="s">
        <v>1113</v>
      </c>
      <c r="L355" s="11">
        <v>2</v>
      </c>
    </row>
    <row r="356" spans="1:12">
      <c r="A356" s="11" t="s">
        <v>606</v>
      </c>
      <c r="D356" s="11" t="s">
        <v>260</v>
      </c>
      <c r="E356" s="19" t="s">
        <v>856</v>
      </c>
      <c r="F356" s="10">
        <v>42036</v>
      </c>
      <c r="G356" s="10">
        <v>44228</v>
      </c>
      <c r="H356" s="11">
        <v>7</v>
      </c>
      <c r="I356" s="20" t="s">
        <v>259</v>
      </c>
      <c r="J356" s="11" t="s">
        <v>261</v>
      </c>
      <c r="K356" s="11" t="s">
        <v>1113</v>
      </c>
      <c r="L356" s="11">
        <v>2</v>
      </c>
    </row>
    <row r="357" spans="1:12">
      <c r="A357" s="11" t="s">
        <v>607</v>
      </c>
      <c r="D357" s="11" t="s">
        <v>260</v>
      </c>
      <c r="E357" s="19" t="s">
        <v>857</v>
      </c>
      <c r="F357" s="10">
        <v>42036</v>
      </c>
      <c r="G357" s="10">
        <v>44228</v>
      </c>
      <c r="H357" s="11">
        <v>7</v>
      </c>
      <c r="I357" s="20" t="s">
        <v>259</v>
      </c>
      <c r="J357" s="11" t="s">
        <v>261</v>
      </c>
      <c r="K357" s="11" t="s">
        <v>1113</v>
      </c>
      <c r="L357" s="11">
        <v>2</v>
      </c>
    </row>
    <row r="358" spans="1:12">
      <c r="A358" s="11" t="s">
        <v>608</v>
      </c>
      <c r="D358" s="11" t="s">
        <v>260</v>
      </c>
      <c r="E358" s="19" t="s">
        <v>858</v>
      </c>
      <c r="F358" s="10">
        <v>42036</v>
      </c>
      <c r="G358" s="10">
        <v>44228</v>
      </c>
      <c r="H358" s="11">
        <v>7</v>
      </c>
      <c r="I358" s="20" t="s">
        <v>259</v>
      </c>
      <c r="J358" s="11" t="s">
        <v>261</v>
      </c>
      <c r="K358" s="11" t="s">
        <v>1113</v>
      </c>
      <c r="L358" s="11">
        <v>2</v>
      </c>
    </row>
    <row r="359" spans="1:12">
      <c r="A359" s="11" t="s">
        <v>609</v>
      </c>
      <c r="D359" s="11" t="s">
        <v>260</v>
      </c>
      <c r="E359" s="19" t="s">
        <v>859</v>
      </c>
      <c r="F359" s="10">
        <v>42036</v>
      </c>
      <c r="G359" s="10">
        <v>44228</v>
      </c>
      <c r="H359" s="11">
        <v>7</v>
      </c>
      <c r="I359" s="20" t="s">
        <v>259</v>
      </c>
      <c r="J359" s="11" t="s">
        <v>261</v>
      </c>
      <c r="K359" s="11" t="s">
        <v>1113</v>
      </c>
      <c r="L359" s="11">
        <v>2</v>
      </c>
    </row>
    <row r="360" spans="1:12">
      <c r="A360" s="11" t="s">
        <v>610</v>
      </c>
      <c r="D360" s="11" t="s">
        <v>260</v>
      </c>
      <c r="E360" s="19" t="s">
        <v>860</v>
      </c>
      <c r="F360" s="10">
        <v>42036</v>
      </c>
      <c r="G360" s="10">
        <v>44228</v>
      </c>
      <c r="H360" s="11">
        <v>7</v>
      </c>
      <c r="I360" s="20" t="s">
        <v>259</v>
      </c>
      <c r="J360" s="11" t="s">
        <v>261</v>
      </c>
      <c r="K360" s="11" t="s">
        <v>1113</v>
      </c>
      <c r="L360" s="11">
        <v>2</v>
      </c>
    </row>
    <row r="361" spans="1:12">
      <c r="A361" s="11" t="s">
        <v>611</v>
      </c>
      <c r="D361" s="11" t="s">
        <v>260</v>
      </c>
      <c r="E361" s="19" t="s">
        <v>861</v>
      </c>
      <c r="F361" s="10">
        <v>42036</v>
      </c>
      <c r="G361" s="10">
        <v>44228</v>
      </c>
      <c r="H361" s="11">
        <v>7</v>
      </c>
      <c r="I361" s="20" t="s">
        <v>259</v>
      </c>
      <c r="J361" s="11" t="s">
        <v>261</v>
      </c>
      <c r="K361" s="11" t="s">
        <v>1113</v>
      </c>
      <c r="L361" s="11">
        <v>2</v>
      </c>
    </row>
    <row r="362" spans="1:12">
      <c r="A362" s="11" t="s">
        <v>612</v>
      </c>
      <c r="D362" s="11" t="s">
        <v>260</v>
      </c>
      <c r="E362" s="19" t="s">
        <v>862</v>
      </c>
      <c r="F362" s="10">
        <v>42036</v>
      </c>
      <c r="G362" s="10">
        <v>44228</v>
      </c>
      <c r="H362" s="11">
        <v>7</v>
      </c>
      <c r="I362" s="20" t="s">
        <v>259</v>
      </c>
      <c r="J362" s="11" t="s">
        <v>261</v>
      </c>
      <c r="K362" s="11" t="s">
        <v>1113</v>
      </c>
      <c r="L362" s="11">
        <v>2</v>
      </c>
    </row>
    <row r="363" spans="1:12">
      <c r="A363" s="11" t="s">
        <v>613</v>
      </c>
      <c r="D363" s="11" t="s">
        <v>260</v>
      </c>
      <c r="E363" s="19" t="s">
        <v>863</v>
      </c>
      <c r="F363" s="10">
        <v>42036</v>
      </c>
      <c r="G363" s="10">
        <v>44228</v>
      </c>
      <c r="H363" s="11">
        <v>7</v>
      </c>
      <c r="I363" s="20" t="s">
        <v>259</v>
      </c>
      <c r="J363" s="11" t="s">
        <v>261</v>
      </c>
      <c r="K363" s="11" t="s">
        <v>1113</v>
      </c>
      <c r="L363" s="11">
        <v>2</v>
      </c>
    </row>
    <row r="364" spans="1:12">
      <c r="A364" s="11" t="s">
        <v>614</v>
      </c>
      <c r="D364" s="11" t="s">
        <v>260</v>
      </c>
      <c r="E364" s="19" t="s">
        <v>864</v>
      </c>
      <c r="F364" s="10">
        <v>42036</v>
      </c>
      <c r="G364" s="10">
        <v>44228</v>
      </c>
      <c r="H364" s="11">
        <v>7</v>
      </c>
      <c r="I364" s="20" t="s">
        <v>259</v>
      </c>
      <c r="J364" s="11" t="s">
        <v>261</v>
      </c>
      <c r="K364" s="11" t="s">
        <v>1113</v>
      </c>
      <c r="L364" s="11">
        <v>2</v>
      </c>
    </row>
    <row r="365" spans="1:12">
      <c r="A365" s="11" t="s">
        <v>615</v>
      </c>
      <c r="D365" s="11" t="s">
        <v>260</v>
      </c>
      <c r="E365" s="19" t="s">
        <v>865</v>
      </c>
      <c r="F365" s="10">
        <v>42036</v>
      </c>
      <c r="G365" s="10">
        <v>44228</v>
      </c>
      <c r="H365" s="11">
        <v>7</v>
      </c>
      <c r="I365" s="20" t="s">
        <v>259</v>
      </c>
      <c r="J365" s="11" t="s">
        <v>261</v>
      </c>
      <c r="K365" s="11" t="s">
        <v>1113</v>
      </c>
      <c r="L365" s="11">
        <v>2</v>
      </c>
    </row>
    <row r="366" spans="1:12">
      <c r="A366" s="11" t="s">
        <v>616</v>
      </c>
      <c r="D366" s="11" t="s">
        <v>260</v>
      </c>
      <c r="E366" s="19" t="s">
        <v>866</v>
      </c>
      <c r="F366" s="10">
        <v>42036</v>
      </c>
      <c r="G366" s="10">
        <v>44228</v>
      </c>
      <c r="H366" s="11">
        <v>7</v>
      </c>
      <c r="I366" s="20" t="s">
        <v>259</v>
      </c>
      <c r="J366" s="11" t="s">
        <v>261</v>
      </c>
      <c r="K366" s="11" t="s">
        <v>1113</v>
      </c>
      <c r="L366" s="11">
        <v>2</v>
      </c>
    </row>
    <row r="367" spans="1:12">
      <c r="A367" s="11" t="s">
        <v>617</v>
      </c>
      <c r="D367" s="11" t="s">
        <v>260</v>
      </c>
      <c r="E367" s="19" t="s">
        <v>867</v>
      </c>
      <c r="F367" s="10">
        <v>42036</v>
      </c>
      <c r="G367" s="10">
        <v>44228</v>
      </c>
      <c r="H367" s="11">
        <v>7</v>
      </c>
      <c r="I367" s="20" t="s">
        <v>259</v>
      </c>
      <c r="J367" s="11" t="s">
        <v>261</v>
      </c>
      <c r="K367" s="11" t="s">
        <v>1113</v>
      </c>
      <c r="L367" s="11">
        <v>2</v>
      </c>
    </row>
    <row r="368" spans="1:12">
      <c r="A368" s="11" t="s">
        <v>618</v>
      </c>
      <c r="D368" s="11" t="s">
        <v>260</v>
      </c>
      <c r="E368" s="19" t="s">
        <v>868</v>
      </c>
      <c r="F368" s="10">
        <v>42036</v>
      </c>
      <c r="G368" s="10">
        <v>44228</v>
      </c>
      <c r="H368" s="11">
        <v>7</v>
      </c>
      <c r="I368" s="20" t="s">
        <v>259</v>
      </c>
      <c r="J368" s="11" t="s">
        <v>261</v>
      </c>
      <c r="K368" s="11" t="s">
        <v>1113</v>
      </c>
      <c r="L368" s="11">
        <v>2</v>
      </c>
    </row>
    <row r="369" spans="1:12">
      <c r="A369" s="11" t="s">
        <v>619</v>
      </c>
      <c r="D369" s="11" t="s">
        <v>260</v>
      </c>
      <c r="E369" s="19" t="s">
        <v>869</v>
      </c>
      <c r="F369" s="10">
        <v>42036</v>
      </c>
      <c r="G369" s="10">
        <v>44228</v>
      </c>
      <c r="H369" s="11">
        <v>7</v>
      </c>
      <c r="I369" s="20" t="s">
        <v>259</v>
      </c>
      <c r="J369" s="11" t="s">
        <v>261</v>
      </c>
      <c r="K369" s="11" t="s">
        <v>1113</v>
      </c>
      <c r="L369" s="11">
        <v>2</v>
      </c>
    </row>
    <row r="370" spans="1:12">
      <c r="A370" s="11" t="s">
        <v>620</v>
      </c>
      <c r="D370" s="11" t="s">
        <v>260</v>
      </c>
      <c r="E370" s="19" t="s">
        <v>870</v>
      </c>
      <c r="F370" s="10">
        <v>42036</v>
      </c>
      <c r="G370" s="10">
        <v>44228</v>
      </c>
      <c r="H370" s="11">
        <v>7</v>
      </c>
      <c r="I370" s="20" t="s">
        <v>259</v>
      </c>
      <c r="J370" s="11" t="s">
        <v>261</v>
      </c>
      <c r="K370" s="11" t="s">
        <v>1113</v>
      </c>
      <c r="L370" s="11">
        <v>2</v>
      </c>
    </row>
    <row r="371" spans="1:12">
      <c r="A371" s="11" t="s">
        <v>621</v>
      </c>
      <c r="D371" s="11" t="s">
        <v>260</v>
      </c>
      <c r="E371" s="19" t="s">
        <v>871</v>
      </c>
      <c r="F371" s="10">
        <v>42036</v>
      </c>
      <c r="G371" s="10">
        <v>44228</v>
      </c>
      <c r="H371" s="11">
        <v>7</v>
      </c>
      <c r="I371" s="20" t="s">
        <v>259</v>
      </c>
      <c r="J371" s="11" t="s">
        <v>261</v>
      </c>
      <c r="K371" s="11" t="s">
        <v>1113</v>
      </c>
      <c r="L371" s="11">
        <v>2</v>
      </c>
    </row>
    <row r="372" spans="1:12">
      <c r="A372" s="11" t="s">
        <v>622</v>
      </c>
      <c r="D372" s="11" t="s">
        <v>260</v>
      </c>
      <c r="E372" s="19" t="s">
        <v>872</v>
      </c>
      <c r="F372" s="10">
        <v>42036</v>
      </c>
      <c r="G372" s="10">
        <v>44228</v>
      </c>
      <c r="H372" s="11">
        <v>7</v>
      </c>
      <c r="I372" s="20" t="s">
        <v>259</v>
      </c>
      <c r="J372" s="11" t="s">
        <v>261</v>
      </c>
      <c r="K372" s="11" t="s">
        <v>1113</v>
      </c>
      <c r="L372" s="11">
        <v>2</v>
      </c>
    </row>
    <row r="373" spans="1:12">
      <c r="A373" s="11" t="s">
        <v>623</v>
      </c>
      <c r="D373" s="11" t="s">
        <v>260</v>
      </c>
      <c r="E373" s="19" t="s">
        <v>873</v>
      </c>
      <c r="F373" s="10">
        <v>42036</v>
      </c>
      <c r="G373" s="10">
        <v>44228</v>
      </c>
      <c r="H373" s="11">
        <v>7</v>
      </c>
      <c r="I373" s="20" t="s">
        <v>259</v>
      </c>
      <c r="J373" s="11" t="s">
        <v>261</v>
      </c>
      <c r="K373" s="11" t="s">
        <v>1113</v>
      </c>
      <c r="L373" s="11">
        <v>2</v>
      </c>
    </row>
    <row r="374" spans="1:12">
      <c r="A374" s="11" t="s">
        <v>624</v>
      </c>
      <c r="D374" s="11" t="s">
        <v>260</v>
      </c>
      <c r="E374" s="19" t="s">
        <v>874</v>
      </c>
      <c r="F374" s="10">
        <v>42036</v>
      </c>
      <c r="G374" s="10">
        <v>44228</v>
      </c>
      <c r="H374" s="11">
        <v>7</v>
      </c>
      <c r="I374" s="20" t="s">
        <v>259</v>
      </c>
      <c r="J374" s="11" t="s">
        <v>261</v>
      </c>
      <c r="K374" s="11" t="s">
        <v>1113</v>
      </c>
      <c r="L374" s="11">
        <v>2</v>
      </c>
    </row>
    <row r="375" spans="1:12">
      <c r="A375" s="11" t="s">
        <v>625</v>
      </c>
      <c r="D375" s="11" t="s">
        <v>260</v>
      </c>
      <c r="E375" s="19" t="s">
        <v>875</v>
      </c>
      <c r="F375" s="10">
        <v>42036</v>
      </c>
      <c r="G375" s="10">
        <v>44228</v>
      </c>
      <c r="H375" s="11">
        <v>7</v>
      </c>
      <c r="I375" s="20" t="s">
        <v>259</v>
      </c>
      <c r="J375" s="11" t="s">
        <v>261</v>
      </c>
      <c r="K375" s="11" t="s">
        <v>1113</v>
      </c>
      <c r="L375" s="11">
        <v>2</v>
      </c>
    </row>
    <row r="376" spans="1:12">
      <c r="A376" s="11" t="s">
        <v>626</v>
      </c>
      <c r="D376" s="11" t="s">
        <v>260</v>
      </c>
      <c r="E376" s="19" t="s">
        <v>876</v>
      </c>
      <c r="F376" s="10">
        <v>42036</v>
      </c>
      <c r="G376" s="10">
        <v>44228</v>
      </c>
      <c r="H376" s="11">
        <v>7</v>
      </c>
      <c r="I376" s="20" t="s">
        <v>259</v>
      </c>
      <c r="J376" s="11" t="s">
        <v>261</v>
      </c>
      <c r="K376" s="11" t="s">
        <v>1113</v>
      </c>
      <c r="L376" s="11">
        <v>2</v>
      </c>
    </row>
    <row r="377" spans="1:12">
      <c r="A377" s="11" t="s">
        <v>627</v>
      </c>
      <c r="D377" s="11" t="s">
        <v>260</v>
      </c>
      <c r="E377" s="19" t="s">
        <v>877</v>
      </c>
      <c r="F377" s="10">
        <v>42036</v>
      </c>
      <c r="G377" s="10">
        <v>44228</v>
      </c>
      <c r="H377" s="11">
        <v>7</v>
      </c>
      <c r="I377" s="20" t="s">
        <v>259</v>
      </c>
      <c r="J377" s="11" t="s">
        <v>261</v>
      </c>
      <c r="K377" s="11" t="s">
        <v>1113</v>
      </c>
      <c r="L377" s="11">
        <v>2</v>
      </c>
    </row>
    <row r="378" spans="1:12">
      <c r="A378" s="11" t="s">
        <v>628</v>
      </c>
      <c r="D378" s="11" t="s">
        <v>260</v>
      </c>
      <c r="E378" s="19" t="s">
        <v>878</v>
      </c>
      <c r="F378" s="10">
        <v>42036</v>
      </c>
      <c r="G378" s="10">
        <v>44228</v>
      </c>
      <c r="H378" s="11">
        <v>7</v>
      </c>
      <c r="I378" s="20" t="s">
        <v>259</v>
      </c>
      <c r="J378" s="11" t="s">
        <v>261</v>
      </c>
      <c r="K378" s="11" t="s">
        <v>1113</v>
      </c>
      <c r="L378" s="11">
        <v>2</v>
      </c>
    </row>
    <row r="379" spans="1:12">
      <c r="A379" s="11" t="s">
        <v>629</v>
      </c>
      <c r="D379" s="11" t="s">
        <v>260</v>
      </c>
      <c r="E379" s="19" t="s">
        <v>879</v>
      </c>
      <c r="F379" s="10">
        <v>42036</v>
      </c>
      <c r="G379" s="10">
        <v>44228</v>
      </c>
      <c r="H379" s="11">
        <v>7</v>
      </c>
      <c r="I379" s="20" t="s">
        <v>259</v>
      </c>
      <c r="J379" s="11" t="s">
        <v>261</v>
      </c>
      <c r="K379" s="11" t="s">
        <v>1113</v>
      </c>
      <c r="L379" s="11">
        <v>2</v>
      </c>
    </row>
    <row r="380" spans="1:12">
      <c r="A380" s="11" t="s">
        <v>630</v>
      </c>
      <c r="D380" s="11" t="s">
        <v>260</v>
      </c>
      <c r="E380" s="19" t="s">
        <v>880</v>
      </c>
      <c r="F380" s="10">
        <v>42036</v>
      </c>
      <c r="G380" s="10">
        <v>44228</v>
      </c>
      <c r="H380" s="11">
        <v>7</v>
      </c>
      <c r="I380" s="20" t="s">
        <v>259</v>
      </c>
      <c r="J380" s="11" t="s">
        <v>261</v>
      </c>
      <c r="K380" s="11" t="s">
        <v>1113</v>
      </c>
      <c r="L380" s="11">
        <v>2</v>
      </c>
    </row>
    <row r="381" spans="1:12">
      <c r="A381" s="11" t="s">
        <v>631</v>
      </c>
      <c r="D381" s="11" t="s">
        <v>260</v>
      </c>
      <c r="E381" s="19" t="s">
        <v>881</v>
      </c>
      <c r="F381" s="10">
        <v>42036</v>
      </c>
      <c r="G381" s="10">
        <v>44228</v>
      </c>
      <c r="H381" s="11">
        <v>7</v>
      </c>
      <c r="I381" s="20" t="s">
        <v>259</v>
      </c>
      <c r="J381" s="11" t="s">
        <v>261</v>
      </c>
      <c r="K381" s="11" t="s">
        <v>1113</v>
      </c>
      <c r="L381" s="11">
        <v>2</v>
      </c>
    </row>
    <row r="382" spans="1:12">
      <c r="A382" s="11" t="s">
        <v>632</v>
      </c>
      <c r="D382" s="11" t="s">
        <v>260</v>
      </c>
      <c r="E382" s="19" t="s">
        <v>882</v>
      </c>
      <c r="F382" s="10">
        <v>42036</v>
      </c>
      <c r="G382" s="10">
        <v>44228</v>
      </c>
      <c r="H382" s="11">
        <v>7</v>
      </c>
      <c r="I382" s="20" t="s">
        <v>259</v>
      </c>
      <c r="J382" s="11" t="s">
        <v>261</v>
      </c>
      <c r="K382" s="11" t="s">
        <v>1113</v>
      </c>
      <c r="L382" s="11">
        <v>2</v>
      </c>
    </row>
    <row r="383" spans="1:12">
      <c r="A383" s="11" t="s">
        <v>633</v>
      </c>
      <c r="D383" s="11" t="s">
        <v>260</v>
      </c>
      <c r="E383" s="19" t="s">
        <v>883</v>
      </c>
      <c r="F383" s="10">
        <v>42036</v>
      </c>
      <c r="G383" s="10">
        <v>44228</v>
      </c>
      <c r="H383" s="11">
        <v>7</v>
      </c>
      <c r="I383" s="20" t="s">
        <v>259</v>
      </c>
      <c r="J383" s="11" t="s">
        <v>261</v>
      </c>
      <c r="K383" s="11" t="s">
        <v>1113</v>
      </c>
      <c r="L383" s="11">
        <v>2</v>
      </c>
    </row>
    <row r="384" spans="1:12">
      <c r="A384" s="11" t="s">
        <v>634</v>
      </c>
      <c r="D384" s="11" t="s">
        <v>260</v>
      </c>
      <c r="E384" s="19" t="s">
        <v>884</v>
      </c>
      <c r="F384" s="10">
        <v>42036</v>
      </c>
      <c r="G384" s="10">
        <v>44228</v>
      </c>
      <c r="H384" s="11">
        <v>7</v>
      </c>
      <c r="I384" s="20" t="s">
        <v>259</v>
      </c>
      <c r="J384" s="11" t="s">
        <v>261</v>
      </c>
      <c r="K384" s="11" t="s">
        <v>1113</v>
      </c>
      <c r="L384" s="11">
        <v>2</v>
      </c>
    </row>
    <row r="385" spans="1:12">
      <c r="A385" s="11" t="s">
        <v>635</v>
      </c>
      <c r="D385" s="11" t="s">
        <v>260</v>
      </c>
      <c r="E385" s="19" t="s">
        <v>885</v>
      </c>
      <c r="F385" s="10">
        <v>42036</v>
      </c>
      <c r="G385" s="10">
        <v>44228</v>
      </c>
      <c r="H385" s="11">
        <v>7</v>
      </c>
      <c r="I385" s="20" t="s">
        <v>259</v>
      </c>
      <c r="J385" s="11" t="s">
        <v>261</v>
      </c>
      <c r="K385" s="11" t="s">
        <v>1113</v>
      </c>
      <c r="L385" s="11">
        <v>2</v>
      </c>
    </row>
    <row r="386" spans="1:12">
      <c r="A386" s="11" t="s">
        <v>636</v>
      </c>
      <c r="D386" s="11" t="s">
        <v>260</v>
      </c>
      <c r="E386" s="19" t="s">
        <v>886</v>
      </c>
      <c r="F386" s="10">
        <v>42036</v>
      </c>
      <c r="G386" s="10">
        <v>44228</v>
      </c>
      <c r="H386" s="11">
        <v>7</v>
      </c>
      <c r="I386" s="20" t="s">
        <v>259</v>
      </c>
      <c r="J386" s="11" t="s">
        <v>261</v>
      </c>
      <c r="K386" s="11" t="s">
        <v>1113</v>
      </c>
      <c r="L386" s="11">
        <v>2</v>
      </c>
    </row>
    <row r="387" spans="1:12">
      <c r="A387" s="11" t="s">
        <v>637</v>
      </c>
      <c r="D387" s="11" t="s">
        <v>260</v>
      </c>
      <c r="E387" s="19" t="s">
        <v>887</v>
      </c>
      <c r="F387" s="10">
        <v>42036</v>
      </c>
      <c r="G387" s="10">
        <v>44228</v>
      </c>
      <c r="H387" s="11">
        <v>7</v>
      </c>
      <c r="I387" s="20" t="s">
        <v>259</v>
      </c>
      <c r="J387" s="11" t="s">
        <v>261</v>
      </c>
      <c r="K387" s="11" t="s">
        <v>1113</v>
      </c>
      <c r="L387" s="11">
        <v>2</v>
      </c>
    </row>
    <row r="388" spans="1:12">
      <c r="A388" s="11" t="s">
        <v>638</v>
      </c>
      <c r="D388" s="11" t="s">
        <v>260</v>
      </c>
      <c r="E388" s="19" t="s">
        <v>888</v>
      </c>
      <c r="F388" s="10">
        <v>42036</v>
      </c>
      <c r="G388" s="10">
        <v>44228</v>
      </c>
      <c r="H388" s="11">
        <v>7</v>
      </c>
      <c r="I388" s="20" t="s">
        <v>259</v>
      </c>
      <c r="J388" s="11" t="s">
        <v>261</v>
      </c>
      <c r="K388" s="11" t="s">
        <v>1113</v>
      </c>
      <c r="L388" s="11">
        <v>2</v>
      </c>
    </row>
    <row r="389" spans="1:12">
      <c r="A389" s="11" t="s">
        <v>639</v>
      </c>
      <c r="D389" s="11" t="s">
        <v>260</v>
      </c>
      <c r="E389" s="19" t="s">
        <v>889</v>
      </c>
      <c r="F389" s="10">
        <v>42036</v>
      </c>
      <c r="G389" s="10">
        <v>44228</v>
      </c>
      <c r="H389" s="11">
        <v>7</v>
      </c>
      <c r="I389" s="20" t="s">
        <v>259</v>
      </c>
      <c r="J389" s="11" t="s">
        <v>261</v>
      </c>
      <c r="K389" s="11" t="s">
        <v>1113</v>
      </c>
      <c r="L389" s="11">
        <v>2</v>
      </c>
    </row>
    <row r="390" spans="1:12">
      <c r="A390" s="11" t="s">
        <v>640</v>
      </c>
      <c r="D390" s="11" t="s">
        <v>260</v>
      </c>
      <c r="E390" s="19" t="s">
        <v>890</v>
      </c>
      <c r="F390" s="10">
        <v>42036</v>
      </c>
      <c r="G390" s="10">
        <v>44228</v>
      </c>
      <c r="H390" s="11">
        <v>7</v>
      </c>
      <c r="I390" s="20" t="s">
        <v>259</v>
      </c>
      <c r="J390" s="11" t="s">
        <v>261</v>
      </c>
      <c r="K390" s="11" t="s">
        <v>1113</v>
      </c>
      <c r="L390" s="11">
        <v>2</v>
      </c>
    </row>
    <row r="391" spans="1:12">
      <c r="A391" s="11" t="s">
        <v>641</v>
      </c>
      <c r="D391" s="11" t="s">
        <v>260</v>
      </c>
      <c r="E391" s="19" t="s">
        <v>891</v>
      </c>
      <c r="F391" s="10">
        <v>42036</v>
      </c>
      <c r="G391" s="10">
        <v>44228</v>
      </c>
      <c r="H391" s="11">
        <v>7</v>
      </c>
      <c r="I391" s="20" t="s">
        <v>259</v>
      </c>
      <c r="J391" s="11" t="s">
        <v>261</v>
      </c>
      <c r="K391" s="11" t="s">
        <v>1113</v>
      </c>
      <c r="L391" s="11">
        <v>2</v>
      </c>
    </row>
    <row r="392" spans="1:12">
      <c r="A392" s="11" t="s">
        <v>642</v>
      </c>
      <c r="D392" s="11" t="s">
        <v>260</v>
      </c>
      <c r="E392" s="19" t="s">
        <v>892</v>
      </c>
      <c r="F392" s="10">
        <v>42036</v>
      </c>
      <c r="G392" s="10">
        <v>44228</v>
      </c>
      <c r="H392" s="11">
        <v>7</v>
      </c>
      <c r="I392" s="20" t="s">
        <v>259</v>
      </c>
      <c r="J392" s="11" t="s">
        <v>261</v>
      </c>
      <c r="K392" s="11" t="s">
        <v>1113</v>
      </c>
      <c r="L392" s="11">
        <v>2</v>
      </c>
    </row>
    <row r="393" spans="1:12">
      <c r="A393" s="11" t="s">
        <v>643</v>
      </c>
      <c r="D393" s="11" t="s">
        <v>260</v>
      </c>
      <c r="E393" s="19" t="s">
        <v>893</v>
      </c>
      <c r="F393" s="10">
        <v>42036</v>
      </c>
      <c r="G393" s="10">
        <v>44228</v>
      </c>
      <c r="H393" s="11">
        <v>7</v>
      </c>
      <c r="I393" s="20" t="s">
        <v>259</v>
      </c>
      <c r="J393" s="11" t="s">
        <v>261</v>
      </c>
      <c r="K393" s="11" t="s">
        <v>1113</v>
      </c>
      <c r="L393" s="11">
        <v>2</v>
      </c>
    </row>
    <row r="394" spans="1:12">
      <c r="A394" s="11" t="s">
        <v>644</v>
      </c>
      <c r="D394" s="11" t="s">
        <v>260</v>
      </c>
      <c r="E394" s="19" t="s">
        <v>894</v>
      </c>
      <c r="F394" s="10">
        <v>42036</v>
      </c>
      <c r="G394" s="10">
        <v>44228</v>
      </c>
      <c r="H394" s="11">
        <v>7</v>
      </c>
      <c r="I394" s="20" t="s">
        <v>259</v>
      </c>
      <c r="J394" s="11" t="s">
        <v>261</v>
      </c>
      <c r="K394" s="11" t="s">
        <v>1113</v>
      </c>
      <c r="L394" s="11">
        <v>2</v>
      </c>
    </row>
    <row r="395" spans="1:12">
      <c r="A395" s="11" t="s">
        <v>645</v>
      </c>
      <c r="D395" s="11" t="s">
        <v>260</v>
      </c>
      <c r="E395" s="19" t="s">
        <v>895</v>
      </c>
      <c r="F395" s="10">
        <v>42036</v>
      </c>
      <c r="G395" s="10">
        <v>44228</v>
      </c>
      <c r="H395" s="11">
        <v>7</v>
      </c>
      <c r="I395" s="20" t="s">
        <v>259</v>
      </c>
      <c r="J395" s="11" t="s">
        <v>261</v>
      </c>
      <c r="K395" s="11" t="s">
        <v>1113</v>
      </c>
      <c r="L395" s="11">
        <v>2</v>
      </c>
    </row>
    <row r="396" spans="1:12">
      <c r="A396" s="11" t="s">
        <v>646</v>
      </c>
      <c r="D396" s="11" t="s">
        <v>260</v>
      </c>
      <c r="E396" s="19" t="s">
        <v>896</v>
      </c>
      <c r="F396" s="10">
        <v>42036</v>
      </c>
      <c r="G396" s="10">
        <v>44228</v>
      </c>
      <c r="H396" s="11">
        <v>7</v>
      </c>
      <c r="I396" s="20" t="s">
        <v>259</v>
      </c>
      <c r="J396" s="11" t="s">
        <v>261</v>
      </c>
      <c r="K396" s="11" t="s">
        <v>1113</v>
      </c>
      <c r="L396" s="11">
        <v>2</v>
      </c>
    </row>
    <row r="397" spans="1:12">
      <c r="A397" s="11" t="s">
        <v>647</v>
      </c>
      <c r="D397" s="11" t="s">
        <v>260</v>
      </c>
      <c r="E397" s="19" t="s">
        <v>897</v>
      </c>
      <c r="F397" s="10">
        <v>42036</v>
      </c>
      <c r="G397" s="10">
        <v>44228</v>
      </c>
      <c r="H397" s="11">
        <v>7</v>
      </c>
      <c r="I397" s="20" t="s">
        <v>259</v>
      </c>
      <c r="J397" s="11" t="s">
        <v>261</v>
      </c>
      <c r="K397" s="11" t="s">
        <v>1113</v>
      </c>
      <c r="L397" s="11">
        <v>2</v>
      </c>
    </row>
    <row r="398" spans="1:12">
      <c r="A398" s="11" t="s">
        <v>648</v>
      </c>
      <c r="D398" s="11" t="s">
        <v>260</v>
      </c>
      <c r="E398" s="19" t="s">
        <v>898</v>
      </c>
      <c r="F398" s="10">
        <v>42036</v>
      </c>
      <c r="G398" s="10">
        <v>44228</v>
      </c>
      <c r="H398" s="11">
        <v>7</v>
      </c>
      <c r="I398" s="20" t="s">
        <v>259</v>
      </c>
      <c r="J398" s="11" t="s">
        <v>261</v>
      </c>
      <c r="K398" s="11" t="s">
        <v>1113</v>
      </c>
      <c r="L398" s="11">
        <v>2</v>
      </c>
    </row>
    <row r="399" spans="1:12">
      <c r="A399" s="11" t="s">
        <v>649</v>
      </c>
      <c r="D399" s="11" t="s">
        <v>260</v>
      </c>
      <c r="E399" s="19" t="s">
        <v>899</v>
      </c>
      <c r="F399" s="10">
        <v>42036</v>
      </c>
      <c r="G399" s="10">
        <v>44228</v>
      </c>
      <c r="H399" s="11">
        <v>7</v>
      </c>
      <c r="I399" s="20" t="s">
        <v>259</v>
      </c>
      <c r="J399" s="11" t="s">
        <v>261</v>
      </c>
      <c r="K399" s="11" t="s">
        <v>1113</v>
      </c>
      <c r="L399" s="11">
        <v>2</v>
      </c>
    </row>
    <row r="400" spans="1:12">
      <c r="A400" s="11" t="s">
        <v>650</v>
      </c>
      <c r="D400" s="11" t="s">
        <v>260</v>
      </c>
      <c r="E400" s="19" t="s">
        <v>900</v>
      </c>
      <c r="F400" s="10">
        <v>42036</v>
      </c>
      <c r="G400" s="10">
        <v>44228</v>
      </c>
      <c r="H400" s="11">
        <v>7</v>
      </c>
      <c r="I400" s="20" t="s">
        <v>259</v>
      </c>
      <c r="J400" s="11" t="s">
        <v>261</v>
      </c>
      <c r="K400" s="11" t="s">
        <v>1113</v>
      </c>
      <c r="L400" s="11">
        <v>2</v>
      </c>
    </row>
    <row r="401" spans="1:12">
      <c r="A401" s="11" t="s">
        <v>651</v>
      </c>
      <c r="D401" s="11" t="s">
        <v>260</v>
      </c>
      <c r="E401" s="19" t="s">
        <v>901</v>
      </c>
      <c r="F401" s="10">
        <v>42036</v>
      </c>
      <c r="G401" s="10">
        <v>44228</v>
      </c>
      <c r="H401" s="11">
        <v>7</v>
      </c>
      <c r="I401" s="20" t="s">
        <v>259</v>
      </c>
      <c r="J401" s="11" t="s">
        <v>261</v>
      </c>
      <c r="K401" s="11" t="s">
        <v>1113</v>
      </c>
      <c r="L401" s="11">
        <v>2</v>
      </c>
    </row>
    <row r="402" spans="1:12">
      <c r="A402" s="11" t="s">
        <v>652</v>
      </c>
      <c r="D402" s="11" t="s">
        <v>260</v>
      </c>
      <c r="E402" s="19" t="s">
        <v>902</v>
      </c>
      <c r="F402" s="10">
        <v>42036</v>
      </c>
      <c r="G402" s="10">
        <v>44228</v>
      </c>
      <c r="H402" s="11">
        <v>7</v>
      </c>
      <c r="I402" s="20" t="s">
        <v>259</v>
      </c>
      <c r="J402" s="11" t="s">
        <v>261</v>
      </c>
      <c r="K402" s="11" t="s">
        <v>1113</v>
      </c>
      <c r="L402" s="11">
        <v>2</v>
      </c>
    </row>
    <row r="403" spans="1:12">
      <c r="A403" s="11" t="s">
        <v>653</v>
      </c>
      <c r="D403" s="11" t="s">
        <v>260</v>
      </c>
      <c r="E403" s="19" t="s">
        <v>903</v>
      </c>
      <c r="F403" s="10">
        <v>42036</v>
      </c>
      <c r="G403" s="10">
        <v>44228</v>
      </c>
      <c r="H403" s="11">
        <v>7</v>
      </c>
      <c r="I403" s="20" t="s">
        <v>259</v>
      </c>
      <c r="J403" s="11" t="s">
        <v>261</v>
      </c>
      <c r="K403" s="11" t="s">
        <v>1113</v>
      </c>
      <c r="L403" s="11">
        <v>2</v>
      </c>
    </row>
    <row r="404" spans="1:12">
      <c r="A404" s="11" t="s">
        <v>654</v>
      </c>
      <c r="D404" s="11" t="s">
        <v>260</v>
      </c>
      <c r="E404" s="19" t="s">
        <v>904</v>
      </c>
      <c r="F404" s="10">
        <v>42036</v>
      </c>
      <c r="G404" s="10">
        <v>44228</v>
      </c>
      <c r="H404" s="11">
        <v>7</v>
      </c>
      <c r="I404" s="20" t="s">
        <v>259</v>
      </c>
      <c r="J404" s="11" t="s">
        <v>261</v>
      </c>
      <c r="K404" s="11" t="s">
        <v>1113</v>
      </c>
      <c r="L404" s="11">
        <v>2</v>
      </c>
    </row>
    <row r="405" spans="1:12">
      <c r="A405" s="11" t="s">
        <v>655</v>
      </c>
      <c r="D405" s="11" t="s">
        <v>260</v>
      </c>
      <c r="E405" s="19" t="s">
        <v>905</v>
      </c>
      <c r="F405" s="10">
        <v>42036</v>
      </c>
      <c r="G405" s="10">
        <v>44228</v>
      </c>
      <c r="H405" s="11">
        <v>7</v>
      </c>
      <c r="I405" s="20" t="s">
        <v>259</v>
      </c>
      <c r="J405" s="11" t="s">
        <v>261</v>
      </c>
      <c r="K405" s="11" t="s">
        <v>1113</v>
      </c>
      <c r="L405" s="11">
        <v>2</v>
      </c>
    </row>
    <row r="406" spans="1:12">
      <c r="A406" s="11" t="s">
        <v>656</v>
      </c>
      <c r="D406" s="11" t="s">
        <v>260</v>
      </c>
      <c r="E406" s="19" t="s">
        <v>906</v>
      </c>
      <c r="F406" s="10">
        <v>42036</v>
      </c>
      <c r="G406" s="10">
        <v>44228</v>
      </c>
      <c r="H406" s="11">
        <v>7</v>
      </c>
      <c r="I406" s="20" t="s">
        <v>259</v>
      </c>
      <c r="J406" s="11" t="s">
        <v>261</v>
      </c>
      <c r="K406" s="11" t="s">
        <v>1113</v>
      </c>
      <c r="L406" s="11">
        <v>2</v>
      </c>
    </row>
    <row r="407" spans="1:12">
      <c r="A407" s="11" t="s">
        <v>657</v>
      </c>
      <c r="D407" s="11" t="s">
        <v>260</v>
      </c>
      <c r="E407" s="19" t="s">
        <v>907</v>
      </c>
      <c r="F407" s="10">
        <v>42036</v>
      </c>
      <c r="G407" s="10">
        <v>44228</v>
      </c>
      <c r="H407" s="11">
        <v>7</v>
      </c>
      <c r="I407" s="20" t="s">
        <v>259</v>
      </c>
      <c r="J407" s="11" t="s">
        <v>261</v>
      </c>
      <c r="K407" s="11" t="s">
        <v>1113</v>
      </c>
      <c r="L407" s="11">
        <v>2</v>
      </c>
    </row>
    <row r="408" spans="1:12">
      <c r="A408" s="11" t="s">
        <v>658</v>
      </c>
      <c r="D408" s="11" t="s">
        <v>260</v>
      </c>
      <c r="E408" s="19" t="s">
        <v>908</v>
      </c>
      <c r="F408" s="10">
        <v>42036</v>
      </c>
      <c r="G408" s="10">
        <v>44228</v>
      </c>
      <c r="H408" s="11">
        <v>7</v>
      </c>
      <c r="I408" s="20" t="s">
        <v>259</v>
      </c>
      <c r="J408" s="11" t="s">
        <v>261</v>
      </c>
      <c r="K408" s="11" t="s">
        <v>1113</v>
      </c>
      <c r="L408" s="11">
        <v>2</v>
      </c>
    </row>
    <row r="409" spans="1:12">
      <c r="A409" s="11" t="s">
        <v>659</v>
      </c>
      <c r="D409" s="11" t="s">
        <v>260</v>
      </c>
      <c r="E409" s="19" t="s">
        <v>909</v>
      </c>
      <c r="F409" s="10">
        <v>42036</v>
      </c>
      <c r="G409" s="10">
        <v>44228</v>
      </c>
      <c r="H409" s="11">
        <v>7</v>
      </c>
      <c r="I409" s="20" t="s">
        <v>259</v>
      </c>
      <c r="J409" s="11" t="s">
        <v>261</v>
      </c>
      <c r="K409" s="11" t="s">
        <v>1113</v>
      </c>
      <c r="L409" s="11">
        <v>2</v>
      </c>
    </row>
    <row r="410" spans="1:12">
      <c r="A410" s="11" t="s">
        <v>660</v>
      </c>
      <c r="D410" s="11" t="s">
        <v>260</v>
      </c>
      <c r="E410" s="19" t="s">
        <v>910</v>
      </c>
      <c r="F410" s="10">
        <v>42036</v>
      </c>
      <c r="G410" s="10">
        <v>44228</v>
      </c>
      <c r="H410" s="11">
        <v>7</v>
      </c>
      <c r="I410" s="20" t="s">
        <v>259</v>
      </c>
      <c r="J410" s="11" t="s">
        <v>261</v>
      </c>
      <c r="K410" s="11" t="s">
        <v>1113</v>
      </c>
      <c r="L410" s="11">
        <v>2</v>
      </c>
    </row>
    <row r="411" spans="1:12">
      <c r="A411" s="11" t="s">
        <v>661</v>
      </c>
      <c r="D411" s="11" t="s">
        <v>260</v>
      </c>
      <c r="E411" s="19" t="s">
        <v>911</v>
      </c>
      <c r="F411" s="10">
        <v>42036</v>
      </c>
      <c r="G411" s="10">
        <v>44228</v>
      </c>
      <c r="H411" s="11">
        <v>7</v>
      </c>
      <c r="I411" s="20" t="s">
        <v>259</v>
      </c>
      <c r="J411" s="11" t="s">
        <v>261</v>
      </c>
      <c r="K411" s="11" t="s">
        <v>1113</v>
      </c>
      <c r="L411" s="11">
        <v>2</v>
      </c>
    </row>
    <row r="412" spans="1:12">
      <c r="A412" s="11" t="s">
        <v>662</v>
      </c>
      <c r="D412" s="11" t="s">
        <v>260</v>
      </c>
      <c r="E412" s="19" t="s">
        <v>912</v>
      </c>
      <c r="F412" s="10">
        <v>42036</v>
      </c>
      <c r="G412" s="10">
        <v>44228</v>
      </c>
      <c r="H412" s="11">
        <v>7</v>
      </c>
      <c r="I412" s="20" t="s">
        <v>259</v>
      </c>
      <c r="J412" s="11" t="s">
        <v>261</v>
      </c>
      <c r="K412" s="11" t="s">
        <v>1113</v>
      </c>
      <c r="L412" s="11">
        <v>2</v>
      </c>
    </row>
    <row r="413" spans="1:12">
      <c r="A413" s="11" t="s">
        <v>663</v>
      </c>
      <c r="D413" s="11" t="s">
        <v>260</v>
      </c>
      <c r="E413" s="19" t="s">
        <v>913</v>
      </c>
      <c r="F413" s="10">
        <v>42036</v>
      </c>
      <c r="G413" s="10">
        <v>44228</v>
      </c>
      <c r="H413" s="11">
        <v>7</v>
      </c>
      <c r="I413" s="20" t="s">
        <v>259</v>
      </c>
      <c r="J413" s="11" t="s">
        <v>261</v>
      </c>
      <c r="K413" s="11" t="s">
        <v>1113</v>
      </c>
      <c r="L413" s="11">
        <v>2</v>
      </c>
    </row>
    <row r="414" spans="1:12">
      <c r="A414" s="11" t="s">
        <v>664</v>
      </c>
      <c r="D414" s="11" t="s">
        <v>260</v>
      </c>
      <c r="E414" s="19" t="s">
        <v>914</v>
      </c>
      <c r="F414" s="10">
        <v>42036</v>
      </c>
      <c r="G414" s="10">
        <v>44228</v>
      </c>
      <c r="H414" s="11">
        <v>7</v>
      </c>
      <c r="I414" s="20" t="s">
        <v>259</v>
      </c>
      <c r="J414" s="11" t="s">
        <v>261</v>
      </c>
      <c r="K414" s="11" t="s">
        <v>1113</v>
      </c>
      <c r="L414" s="11">
        <v>2</v>
      </c>
    </row>
    <row r="415" spans="1:12">
      <c r="A415" s="11" t="s">
        <v>665</v>
      </c>
      <c r="D415" s="11" t="s">
        <v>260</v>
      </c>
      <c r="E415" s="19" t="s">
        <v>915</v>
      </c>
      <c r="F415" s="10">
        <v>42036</v>
      </c>
      <c r="G415" s="10">
        <v>44228</v>
      </c>
      <c r="H415" s="11">
        <v>7</v>
      </c>
      <c r="I415" s="20" t="s">
        <v>259</v>
      </c>
      <c r="J415" s="11" t="s">
        <v>261</v>
      </c>
      <c r="K415" s="11" t="s">
        <v>1113</v>
      </c>
      <c r="L415" s="11">
        <v>2</v>
      </c>
    </row>
    <row r="416" spans="1:12">
      <c r="A416" s="11" t="s">
        <v>666</v>
      </c>
      <c r="D416" s="11" t="s">
        <v>260</v>
      </c>
      <c r="E416" s="19" t="s">
        <v>916</v>
      </c>
      <c r="F416" s="10">
        <v>42036</v>
      </c>
      <c r="G416" s="10">
        <v>44228</v>
      </c>
      <c r="H416" s="11">
        <v>7</v>
      </c>
      <c r="I416" s="20" t="s">
        <v>259</v>
      </c>
      <c r="J416" s="11" t="s">
        <v>261</v>
      </c>
      <c r="K416" s="11" t="s">
        <v>1113</v>
      </c>
      <c r="L416" s="11">
        <v>2</v>
      </c>
    </row>
    <row r="417" spans="1:12">
      <c r="A417" s="11" t="s">
        <v>667</v>
      </c>
      <c r="D417" s="11" t="s">
        <v>260</v>
      </c>
      <c r="E417" s="19" t="s">
        <v>917</v>
      </c>
      <c r="F417" s="10">
        <v>42036</v>
      </c>
      <c r="G417" s="10">
        <v>44228</v>
      </c>
      <c r="H417" s="11">
        <v>7</v>
      </c>
      <c r="I417" s="20" t="s">
        <v>259</v>
      </c>
      <c r="J417" s="11" t="s">
        <v>261</v>
      </c>
      <c r="K417" s="11" t="s">
        <v>1113</v>
      </c>
      <c r="L417" s="11">
        <v>2</v>
      </c>
    </row>
    <row r="418" spans="1:12">
      <c r="A418" s="11" t="s">
        <v>668</v>
      </c>
      <c r="D418" s="11" t="s">
        <v>260</v>
      </c>
      <c r="E418" s="19" t="s">
        <v>918</v>
      </c>
      <c r="F418" s="10">
        <v>42036</v>
      </c>
      <c r="G418" s="10">
        <v>44228</v>
      </c>
      <c r="H418" s="11">
        <v>7</v>
      </c>
      <c r="I418" s="20" t="s">
        <v>259</v>
      </c>
      <c r="J418" s="11" t="s">
        <v>261</v>
      </c>
      <c r="K418" s="11" t="s">
        <v>1113</v>
      </c>
      <c r="L418" s="11">
        <v>2</v>
      </c>
    </row>
    <row r="419" spans="1:12">
      <c r="A419" s="11" t="s">
        <v>669</v>
      </c>
      <c r="D419" s="11" t="s">
        <v>260</v>
      </c>
      <c r="E419" s="19" t="s">
        <v>919</v>
      </c>
      <c r="F419" s="10">
        <v>42036</v>
      </c>
      <c r="G419" s="10">
        <v>44228</v>
      </c>
      <c r="H419" s="11">
        <v>7</v>
      </c>
      <c r="I419" s="20" t="s">
        <v>259</v>
      </c>
      <c r="J419" s="11" t="s">
        <v>261</v>
      </c>
      <c r="K419" s="11" t="s">
        <v>1113</v>
      </c>
      <c r="L419" s="11">
        <v>2</v>
      </c>
    </row>
    <row r="420" spans="1:12">
      <c r="A420" s="11" t="s">
        <v>670</v>
      </c>
      <c r="D420" s="11" t="s">
        <v>260</v>
      </c>
      <c r="E420" s="19" t="s">
        <v>920</v>
      </c>
      <c r="F420" s="10">
        <v>42036</v>
      </c>
      <c r="G420" s="10">
        <v>44228</v>
      </c>
      <c r="H420" s="11">
        <v>7</v>
      </c>
      <c r="I420" s="20" t="s">
        <v>259</v>
      </c>
      <c r="J420" s="11" t="s">
        <v>261</v>
      </c>
      <c r="K420" s="11" t="s">
        <v>1113</v>
      </c>
      <c r="L420" s="11">
        <v>2</v>
      </c>
    </row>
    <row r="421" spans="1:12">
      <c r="A421" s="11" t="s">
        <v>671</v>
      </c>
      <c r="D421" s="11" t="s">
        <v>260</v>
      </c>
      <c r="E421" s="19" t="s">
        <v>921</v>
      </c>
      <c r="F421" s="10">
        <v>42036</v>
      </c>
      <c r="G421" s="10">
        <v>44228</v>
      </c>
      <c r="H421" s="11">
        <v>7</v>
      </c>
      <c r="I421" s="20" t="s">
        <v>259</v>
      </c>
      <c r="J421" s="11" t="s">
        <v>261</v>
      </c>
      <c r="K421" s="11" t="s">
        <v>1113</v>
      </c>
      <c r="L421" s="11">
        <v>2</v>
      </c>
    </row>
    <row r="422" spans="1:12">
      <c r="A422" s="11" t="s">
        <v>672</v>
      </c>
      <c r="D422" s="11" t="s">
        <v>260</v>
      </c>
      <c r="E422" s="19" t="s">
        <v>922</v>
      </c>
      <c r="F422" s="10">
        <v>42036</v>
      </c>
      <c r="G422" s="10">
        <v>44228</v>
      </c>
      <c r="H422" s="11">
        <v>7</v>
      </c>
      <c r="I422" s="20" t="s">
        <v>259</v>
      </c>
      <c r="J422" s="11" t="s">
        <v>261</v>
      </c>
      <c r="K422" s="11" t="s">
        <v>1113</v>
      </c>
      <c r="L422" s="11">
        <v>2</v>
      </c>
    </row>
    <row r="423" spans="1:12">
      <c r="A423" s="11" t="s">
        <v>673</v>
      </c>
      <c r="D423" s="11" t="s">
        <v>260</v>
      </c>
      <c r="E423" s="19" t="s">
        <v>923</v>
      </c>
      <c r="F423" s="10">
        <v>42036</v>
      </c>
      <c r="G423" s="10">
        <v>44228</v>
      </c>
      <c r="H423" s="11">
        <v>7</v>
      </c>
      <c r="I423" s="20" t="s">
        <v>259</v>
      </c>
      <c r="J423" s="11" t="s">
        <v>261</v>
      </c>
      <c r="K423" s="11" t="s">
        <v>1113</v>
      </c>
      <c r="L423" s="11">
        <v>2</v>
      </c>
    </row>
    <row r="424" spans="1:12">
      <c r="A424" s="11" t="s">
        <v>674</v>
      </c>
      <c r="D424" s="11" t="s">
        <v>260</v>
      </c>
      <c r="E424" s="19" t="s">
        <v>924</v>
      </c>
      <c r="F424" s="10">
        <v>42036</v>
      </c>
      <c r="G424" s="10">
        <v>44228</v>
      </c>
      <c r="H424" s="11">
        <v>7</v>
      </c>
      <c r="I424" s="20" t="s">
        <v>259</v>
      </c>
      <c r="J424" s="11" t="s">
        <v>261</v>
      </c>
      <c r="K424" s="11" t="s">
        <v>1113</v>
      </c>
      <c r="L424" s="11">
        <v>2</v>
      </c>
    </row>
    <row r="425" spans="1:12">
      <c r="A425" s="11" t="s">
        <v>675</v>
      </c>
      <c r="D425" s="11" t="s">
        <v>260</v>
      </c>
      <c r="E425" s="19" t="s">
        <v>925</v>
      </c>
      <c r="F425" s="10">
        <v>42036</v>
      </c>
      <c r="G425" s="10">
        <v>44228</v>
      </c>
      <c r="H425" s="11">
        <v>7</v>
      </c>
      <c r="I425" s="20" t="s">
        <v>259</v>
      </c>
      <c r="J425" s="11" t="s">
        <v>261</v>
      </c>
      <c r="K425" s="11" t="s">
        <v>1113</v>
      </c>
      <c r="L425" s="11">
        <v>2</v>
      </c>
    </row>
    <row r="426" spans="1:12">
      <c r="A426" s="11" t="s">
        <v>676</v>
      </c>
      <c r="D426" s="11" t="s">
        <v>260</v>
      </c>
      <c r="E426" s="19" t="s">
        <v>926</v>
      </c>
      <c r="F426" s="10">
        <v>42036</v>
      </c>
      <c r="G426" s="10">
        <v>44228</v>
      </c>
      <c r="H426" s="11">
        <v>7</v>
      </c>
      <c r="I426" s="20" t="s">
        <v>259</v>
      </c>
      <c r="J426" s="11" t="s">
        <v>261</v>
      </c>
      <c r="K426" s="11" t="s">
        <v>1113</v>
      </c>
      <c r="L426" s="11">
        <v>2</v>
      </c>
    </row>
    <row r="427" spans="1:12">
      <c r="A427" s="11" t="s">
        <v>677</v>
      </c>
      <c r="D427" s="11" t="s">
        <v>260</v>
      </c>
      <c r="E427" s="19" t="s">
        <v>927</v>
      </c>
      <c r="F427" s="10">
        <v>42036</v>
      </c>
      <c r="G427" s="10">
        <v>44228</v>
      </c>
      <c r="H427" s="11">
        <v>7</v>
      </c>
      <c r="I427" s="20" t="s">
        <v>259</v>
      </c>
      <c r="J427" s="11" t="s">
        <v>261</v>
      </c>
      <c r="K427" s="11" t="s">
        <v>1113</v>
      </c>
      <c r="L427" s="11">
        <v>2</v>
      </c>
    </row>
    <row r="428" spans="1:12">
      <c r="A428" s="11" t="s">
        <v>678</v>
      </c>
      <c r="D428" s="11" t="s">
        <v>260</v>
      </c>
      <c r="E428" s="19" t="s">
        <v>928</v>
      </c>
      <c r="F428" s="10">
        <v>42036</v>
      </c>
      <c r="G428" s="10">
        <v>44228</v>
      </c>
      <c r="H428" s="11">
        <v>7</v>
      </c>
      <c r="I428" s="20" t="s">
        <v>259</v>
      </c>
      <c r="J428" s="11" t="s">
        <v>261</v>
      </c>
      <c r="K428" s="11" t="s">
        <v>1113</v>
      </c>
      <c r="L428" s="11">
        <v>2</v>
      </c>
    </row>
    <row r="429" spans="1:12">
      <c r="A429" s="11" t="s">
        <v>679</v>
      </c>
      <c r="D429" s="11" t="s">
        <v>260</v>
      </c>
      <c r="E429" s="19" t="s">
        <v>929</v>
      </c>
      <c r="F429" s="10">
        <v>42036</v>
      </c>
      <c r="G429" s="10">
        <v>44228</v>
      </c>
      <c r="H429" s="11">
        <v>7</v>
      </c>
      <c r="I429" s="20" t="s">
        <v>259</v>
      </c>
      <c r="J429" s="11" t="s">
        <v>261</v>
      </c>
      <c r="K429" s="11" t="s">
        <v>1113</v>
      </c>
      <c r="L429" s="11">
        <v>2</v>
      </c>
    </row>
    <row r="430" spans="1:12">
      <c r="A430" s="11" t="s">
        <v>680</v>
      </c>
      <c r="D430" s="11" t="s">
        <v>260</v>
      </c>
      <c r="E430" s="19" t="s">
        <v>930</v>
      </c>
      <c r="F430" s="10">
        <v>42036</v>
      </c>
      <c r="G430" s="10">
        <v>44228</v>
      </c>
      <c r="H430" s="11">
        <v>7</v>
      </c>
      <c r="I430" s="20" t="s">
        <v>259</v>
      </c>
      <c r="J430" s="11" t="s">
        <v>261</v>
      </c>
      <c r="K430" s="11" t="s">
        <v>1113</v>
      </c>
      <c r="L430" s="11">
        <v>2</v>
      </c>
    </row>
    <row r="431" spans="1:12">
      <c r="A431" s="11" t="s">
        <v>681</v>
      </c>
      <c r="D431" s="11" t="s">
        <v>260</v>
      </c>
      <c r="E431" s="19" t="s">
        <v>931</v>
      </c>
      <c r="F431" s="10">
        <v>42036</v>
      </c>
      <c r="G431" s="10">
        <v>44228</v>
      </c>
      <c r="H431" s="11">
        <v>7</v>
      </c>
      <c r="I431" s="20" t="s">
        <v>259</v>
      </c>
      <c r="J431" s="11" t="s">
        <v>261</v>
      </c>
      <c r="K431" s="11" t="s">
        <v>1113</v>
      </c>
      <c r="L431" s="11">
        <v>2</v>
      </c>
    </row>
    <row r="432" spans="1:12">
      <c r="A432" s="11" t="s">
        <v>682</v>
      </c>
      <c r="D432" s="11" t="s">
        <v>260</v>
      </c>
      <c r="E432" s="19" t="s">
        <v>932</v>
      </c>
      <c r="F432" s="10">
        <v>42036</v>
      </c>
      <c r="G432" s="10">
        <v>44228</v>
      </c>
      <c r="H432" s="11">
        <v>7</v>
      </c>
      <c r="I432" s="20" t="s">
        <v>259</v>
      </c>
      <c r="J432" s="11" t="s">
        <v>261</v>
      </c>
      <c r="K432" s="11" t="s">
        <v>1113</v>
      </c>
      <c r="L432" s="11">
        <v>2</v>
      </c>
    </row>
    <row r="433" spans="1:12">
      <c r="A433" s="11" t="s">
        <v>683</v>
      </c>
      <c r="D433" s="11" t="s">
        <v>260</v>
      </c>
      <c r="E433" s="19" t="s">
        <v>933</v>
      </c>
      <c r="F433" s="10">
        <v>42036</v>
      </c>
      <c r="G433" s="10">
        <v>44228</v>
      </c>
      <c r="H433" s="11">
        <v>7</v>
      </c>
      <c r="I433" s="20" t="s">
        <v>259</v>
      </c>
      <c r="J433" s="11" t="s">
        <v>261</v>
      </c>
      <c r="K433" s="11" t="s">
        <v>1113</v>
      </c>
      <c r="L433" s="11">
        <v>2</v>
      </c>
    </row>
    <row r="434" spans="1:12">
      <c r="A434" s="11" t="s">
        <v>684</v>
      </c>
      <c r="D434" s="11" t="s">
        <v>260</v>
      </c>
      <c r="E434" s="19" t="s">
        <v>934</v>
      </c>
      <c r="F434" s="10">
        <v>42036</v>
      </c>
      <c r="G434" s="10">
        <v>44228</v>
      </c>
      <c r="H434" s="11">
        <v>7</v>
      </c>
      <c r="I434" s="20" t="s">
        <v>259</v>
      </c>
      <c r="J434" s="11" t="s">
        <v>261</v>
      </c>
      <c r="K434" s="11" t="s">
        <v>1113</v>
      </c>
      <c r="L434" s="11">
        <v>2</v>
      </c>
    </row>
    <row r="435" spans="1:12">
      <c r="A435" s="11" t="s">
        <v>685</v>
      </c>
      <c r="D435" s="11" t="s">
        <v>260</v>
      </c>
      <c r="E435" s="19" t="s">
        <v>935</v>
      </c>
      <c r="F435" s="10">
        <v>42036</v>
      </c>
      <c r="G435" s="10">
        <v>44228</v>
      </c>
      <c r="H435" s="11">
        <v>7</v>
      </c>
      <c r="I435" s="20" t="s">
        <v>259</v>
      </c>
      <c r="J435" s="11" t="s">
        <v>261</v>
      </c>
      <c r="K435" s="11" t="s">
        <v>1113</v>
      </c>
      <c r="L435" s="11">
        <v>2</v>
      </c>
    </row>
    <row r="436" spans="1:12">
      <c r="A436" s="11" t="s">
        <v>686</v>
      </c>
      <c r="D436" s="11" t="s">
        <v>260</v>
      </c>
      <c r="E436" s="19" t="s">
        <v>936</v>
      </c>
      <c r="F436" s="10">
        <v>42036</v>
      </c>
      <c r="G436" s="10">
        <v>44228</v>
      </c>
      <c r="H436" s="11">
        <v>7</v>
      </c>
      <c r="I436" s="20" t="s">
        <v>259</v>
      </c>
      <c r="J436" s="11" t="s">
        <v>261</v>
      </c>
      <c r="K436" s="11" t="s">
        <v>1113</v>
      </c>
      <c r="L436" s="11">
        <v>2</v>
      </c>
    </row>
    <row r="437" spans="1:12">
      <c r="A437" s="11" t="s">
        <v>687</v>
      </c>
      <c r="D437" s="11" t="s">
        <v>260</v>
      </c>
      <c r="E437" s="19" t="s">
        <v>937</v>
      </c>
      <c r="F437" s="10">
        <v>42036</v>
      </c>
      <c r="G437" s="10">
        <v>44228</v>
      </c>
      <c r="H437" s="11">
        <v>7</v>
      </c>
      <c r="I437" s="20" t="s">
        <v>259</v>
      </c>
      <c r="J437" s="11" t="s">
        <v>261</v>
      </c>
      <c r="K437" s="11" t="s">
        <v>1113</v>
      </c>
      <c r="L437" s="11">
        <v>2</v>
      </c>
    </row>
    <row r="438" spans="1:12">
      <c r="A438" s="11" t="s">
        <v>688</v>
      </c>
      <c r="D438" s="11" t="s">
        <v>260</v>
      </c>
      <c r="E438" s="19" t="s">
        <v>938</v>
      </c>
      <c r="F438" s="10">
        <v>42036</v>
      </c>
      <c r="G438" s="10">
        <v>44228</v>
      </c>
      <c r="H438" s="11">
        <v>7</v>
      </c>
      <c r="I438" s="20" t="s">
        <v>259</v>
      </c>
      <c r="J438" s="11" t="s">
        <v>261</v>
      </c>
      <c r="K438" s="11" t="s">
        <v>1113</v>
      </c>
      <c r="L438" s="11">
        <v>2</v>
      </c>
    </row>
    <row r="439" spans="1:12">
      <c r="A439" s="11" t="s">
        <v>689</v>
      </c>
      <c r="D439" s="11" t="s">
        <v>260</v>
      </c>
      <c r="E439" s="19" t="s">
        <v>939</v>
      </c>
      <c r="F439" s="10">
        <v>42036</v>
      </c>
      <c r="G439" s="10">
        <v>44228</v>
      </c>
      <c r="H439" s="11">
        <v>7</v>
      </c>
      <c r="I439" s="20" t="s">
        <v>259</v>
      </c>
      <c r="J439" s="11" t="s">
        <v>261</v>
      </c>
      <c r="K439" s="11" t="s">
        <v>1113</v>
      </c>
      <c r="L439" s="11">
        <v>2</v>
      </c>
    </row>
    <row r="440" spans="1:12">
      <c r="A440" s="11" t="s">
        <v>690</v>
      </c>
      <c r="D440" s="11" t="s">
        <v>260</v>
      </c>
      <c r="E440" s="19" t="s">
        <v>940</v>
      </c>
      <c r="F440" s="10">
        <v>42036</v>
      </c>
      <c r="G440" s="10">
        <v>44228</v>
      </c>
      <c r="H440" s="11">
        <v>7</v>
      </c>
      <c r="I440" s="20" t="s">
        <v>259</v>
      </c>
      <c r="J440" s="11" t="s">
        <v>261</v>
      </c>
      <c r="K440" s="11" t="s">
        <v>1113</v>
      </c>
      <c r="L440" s="11">
        <v>2</v>
      </c>
    </row>
    <row r="441" spans="1:12">
      <c r="A441" s="11" t="s">
        <v>691</v>
      </c>
      <c r="D441" s="11" t="s">
        <v>260</v>
      </c>
      <c r="E441" s="19" t="s">
        <v>941</v>
      </c>
      <c r="F441" s="10">
        <v>42036</v>
      </c>
      <c r="G441" s="10">
        <v>44228</v>
      </c>
      <c r="H441" s="11">
        <v>7</v>
      </c>
      <c r="I441" s="20" t="s">
        <v>259</v>
      </c>
      <c r="J441" s="11" t="s">
        <v>261</v>
      </c>
      <c r="K441" s="11" t="s">
        <v>1113</v>
      </c>
      <c r="L441" s="11">
        <v>2</v>
      </c>
    </row>
    <row r="442" spans="1:12">
      <c r="A442" s="11" t="s">
        <v>692</v>
      </c>
      <c r="D442" s="11" t="s">
        <v>260</v>
      </c>
      <c r="E442" s="19" t="s">
        <v>942</v>
      </c>
      <c r="F442" s="10">
        <v>42036</v>
      </c>
      <c r="G442" s="10">
        <v>44228</v>
      </c>
      <c r="H442" s="11">
        <v>7</v>
      </c>
      <c r="I442" s="20" t="s">
        <v>259</v>
      </c>
      <c r="J442" s="11" t="s">
        <v>261</v>
      </c>
      <c r="K442" s="11" t="s">
        <v>1113</v>
      </c>
      <c r="L442" s="11">
        <v>2</v>
      </c>
    </row>
    <row r="443" spans="1:12">
      <c r="A443" s="11" t="s">
        <v>693</v>
      </c>
      <c r="D443" s="11" t="s">
        <v>260</v>
      </c>
      <c r="E443" s="19" t="s">
        <v>943</v>
      </c>
      <c r="F443" s="10">
        <v>42036</v>
      </c>
      <c r="G443" s="10">
        <v>44228</v>
      </c>
      <c r="H443" s="11">
        <v>7</v>
      </c>
      <c r="I443" s="20" t="s">
        <v>259</v>
      </c>
      <c r="J443" s="11" t="s">
        <v>261</v>
      </c>
      <c r="K443" s="11" t="s">
        <v>1113</v>
      </c>
      <c r="L443" s="11">
        <v>2</v>
      </c>
    </row>
    <row r="444" spans="1:12">
      <c r="A444" s="11" t="s">
        <v>694</v>
      </c>
      <c r="D444" s="11" t="s">
        <v>260</v>
      </c>
      <c r="E444" s="19" t="s">
        <v>944</v>
      </c>
      <c r="F444" s="10">
        <v>42036</v>
      </c>
      <c r="G444" s="10">
        <v>44228</v>
      </c>
      <c r="H444" s="11">
        <v>7</v>
      </c>
      <c r="I444" s="20" t="s">
        <v>259</v>
      </c>
      <c r="J444" s="11" t="s">
        <v>261</v>
      </c>
      <c r="K444" s="11" t="s">
        <v>1113</v>
      </c>
      <c r="L444" s="11">
        <v>2</v>
      </c>
    </row>
    <row r="445" spans="1:12">
      <c r="A445" s="11" t="s">
        <v>695</v>
      </c>
      <c r="D445" s="11" t="s">
        <v>260</v>
      </c>
      <c r="E445" s="19" t="s">
        <v>945</v>
      </c>
      <c r="F445" s="10">
        <v>42036</v>
      </c>
      <c r="G445" s="10">
        <v>44228</v>
      </c>
      <c r="H445" s="11">
        <v>7</v>
      </c>
      <c r="I445" s="20" t="s">
        <v>259</v>
      </c>
      <c r="J445" s="11" t="s">
        <v>261</v>
      </c>
      <c r="K445" s="11" t="s">
        <v>1113</v>
      </c>
      <c r="L445" s="11">
        <v>2</v>
      </c>
    </row>
    <row r="446" spans="1:12">
      <c r="A446" s="11" t="s">
        <v>696</v>
      </c>
      <c r="D446" s="11" t="s">
        <v>260</v>
      </c>
      <c r="E446" s="19" t="s">
        <v>946</v>
      </c>
      <c r="F446" s="10">
        <v>42036</v>
      </c>
      <c r="G446" s="10">
        <v>44228</v>
      </c>
      <c r="H446" s="11">
        <v>7</v>
      </c>
      <c r="I446" s="20" t="s">
        <v>259</v>
      </c>
      <c r="J446" s="11" t="s">
        <v>261</v>
      </c>
      <c r="K446" s="11" t="s">
        <v>1113</v>
      </c>
      <c r="L446" s="11">
        <v>2</v>
      </c>
    </row>
    <row r="447" spans="1:12">
      <c r="A447" s="11" t="s">
        <v>697</v>
      </c>
      <c r="D447" s="11" t="s">
        <v>260</v>
      </c>
      <c r="E447" s="19" t="s">
        <v>947</v>
      </c>
      <c r="F447" s="10">
        <v>42036</v>
      </c>
      <c r="G447" s="10">
        <v>44228</v>
      </c>
      <c r="H447" s="11">
        <v>7</v>
      </c>
      <c r="I447" s="20" t="s">
        <v>259</v>
      </c>
      <c r="J447" s="11" t="s">
        <v>261</v>
      </c>
      <c r="K447" s="11" t="s">
        <v>1113</v>
      </c>
      <c r="L447" s="11">
        <v>2</v>
      </c>
    </row>
    <row r="448" spans="1:12">
      <c r="A448" s="11" t="s">
        <v>698</v>
      </c>
      <c r="D448" s="11" t="s">
        <v>260</v>
      </c>
      <c r="E448" s="19" t="s">
        <v>948</v>
      </c>
      <c r="F448" s="10">
        <v>42036</v>
      </c>
      <c r="G448" s="10">
        <v>44228</v>
      </c>
      <c r="H448" s="11">
        <v>7</v>
      </c>
      <c r="I448" s="20" t="s">
        <v>259</v>
      </c>
      <c r="J448" s="11" t="s">
        <v>261</v>
      </c>
      <c r="K448" s="11" t="s">
        <v>1113</v>
      </c>
      <c r="L448" s="11">
        <v>2</v>
      </c>
    </row>
    <row r="449" spans="1:12">
      <c r="A449" s="11" t="s">
        <v>699</v>
      </c>
      <c r="D449" s="11" t="s">
        <v>260</v>
      </c>
      <c r="E449" s="19" t="s">
        <v>949</v>
      </c>
      <c r="F449" s="10">
        <v>42036</v>
      </c>
      <c r="G449" s="10">
        <v>44228</v>
      </c>
      <c r="H449" s="11">
        <v>7</v>
      </c>
      <c r="I449" s="20" t="s">
        <v>259</v>
      </c>
      <c r="J449" s="11" t="s">
        <v>261</v>
      </c>
      <c r="K449" s="11" t="s">
        <v>1113</v>
      </c>
      <c r="L449" s="11">
        <v>2</v>
      </c>
    </row>
    <row r="450" spans="1:12">
      <c r="A450" s="11" t="s">
        <v>700</v>
      </c>
      <c r="D450" s="11" t="s">
        <v>260</v>
      </c>
      <c r="E450" s="19" t="s">
        <v>950</v>
      </c>
      <c r="F450" s="10">
        <v>42036</v>
      </c>
      <c r="G450" s="10">
        <v>44228</v>
      </c>
      <c r="H450" s="11">
        <v>7</v>
      </c>
      <c r="I450" s="20" t="s">
        <v>259</v>
      </c>
      <c r="J450" s="11" t="s">
        <v>261</v>
      </c>
      <c r="K450" s="11" t="s">
        <v>1113</v>
      </c>
      <c r="L450" s="11">
        <v>2</v>
      </c>
    </row>
    <row r="451" spans="1:12">
      <c r="A451" s="11" t="s">
        <v>701</v>
      </c>
      <c r="D451" s="11" t="s">
        <v>260</v>
      </c>
      <c r="E451" s="19" t="s">
        <v>951</v>
      </c>
      <c r="F451" s="10">
        <v>42036</v>
      </c>
      <c r="G451" s="10">
        <v>44228</v>
      </c>
      <c r="H451" s="11">
        <v>7</v>
      </c>
      <c r="I451" s="20" t="s">
        <v>259</v>
      </c>
      <c r="J451" s="11" t="s">
        <v>261</v>
      </c>
      <c r="K451" s="11" t="s">
        <v>1113</v>
      </c>
      <c r="L451" s="11">
        <v>2</v>
      </c>
    </row>
    <row r="452" spans="1:12">
      <c r="A452" s="11" t="s">
        <v>702</v>
      </c>
      <c r="D452" s="11" t="s">
        <v>260</v>
      </c>
      <c r="E452" s="19" t="s">
        <v>952</v>
      </c>
      <c r="F452" s="10">
        <v>42036</v>
      </c>
      <c r="G452" s="10">
        <v>44228</v>
      </c>
      <c r="H452" s="11">
        <v>7</v>
      </c>
      <c r="I452" s="20" t="s">
        <v>259</v>
      </c>
      <c r="J452" s="11" t="s">
        <v>261</v>
      </c>
      <c r="K452" s="11" t="s">
        <v>1113</v>
      </c>
      <c r="L452" s="11">
        <v>2</v>
      </c>
    </row>
    <row r="453" spans="1:12">
      <c r="A453" s="11" t="s">
        <v>703</v>
      </c>
      <c r="D453" s="11" t="s">
        <v>260</v>
      </c>
      <c r="E453" s="19" t="s">
        <v>953</v>
      </c>
      <c r="F453" s="10">
        <v>42036</v>
      </c>
      <c r="G453" s="10">
        <v>44228</v>
      </c>
      <c r="H453" s="11">
        <v>7</v>
      </c>
      <c r="I453" s="20" t="s">
        <v>259</v>
      </c>
      <c r="J453" s="11" t="s">
        <v>261</v>
      </c>
      <c r="K453" s="11" t="s">
        <v>1113</v>
      </c>
      <c r="L453" s="11">
        <v>2</v>
      </c>
    </row>
    <row r="454" spans="1:12">
      <c r="A454" s="11" t="s">
        <v>704</v>
      </c>
      <c r="D454" s="11" t="s">
        <v>260</v>
      </c>
      <c r="E454" s="19" t="s">
        <v>954</v>
      </c>
      <c r="F454" s="10">
        <v>42036</v>
      </c>
      <c r="G454" s="10">
        <v>44228</v>
      </c>
      <c r="H454" s="11">
        <v>7</v>
      </c>
      <c r="I454" s="20" t="s">
        <v>259</v>
      </c>
      <c r="J454" s="11" t="s">
        <v>261</v>
      </c>
      <c r="K454" s="11" t="s">
        <v>1113</v>
      </c>
      <c r="L454" s="11">
        <v>2</v>
      </c>
    </row>
    <row r="455" spans="1:12">
      <c r="A455" s="11" t="s">
        <v>705</v>
      </c>
      <c r="D455" s="11" t="s">
        <v>260</v>
      </c>
      <c r="E455" s="19" t="s">
        <v>955</v>
      </c>
      <c r="F455" s="10">
        <v>42036</v>
      </c>
      <c r="G455" s="10">
        <v>44228</v>
      </c>
      <c r="H455" s="11">
        <v>7</v>
      </c>
      <c r="I455" s="20" t="s">
        <v>259</v>
      </c>
      <c r="J455" s="11" t="s">
        <v>261</v>
      </c>
      <c r="K455" s="11" t="s">
        <v>1113</v>
      </c>
      <c r="L455" s="11">
        <v>2</v>
      </c>
    </row>
    <row r="456" spans="1:12">
      <c r="A456" s="11" t="s">
        <v>706</v>
      </c>
      <c r="D456" s="11" t="s">
        <v>260</v>
      </c>
      <c r="E456" s="19" t="s">
        <v>956</v>
      </c>
      <c r="F456" s="10">
        <v>42036</v>
      </c>
      <c r="G456" s="10">
        <v>44228</v>
      </c>
      <c r="H456" s="11">
        <v>7</v>
      </c>
      <c r="I456" s="20" t="s">
        <v>259</v>
      </c>
      <c r="J456" s="11" t="s">
        <v>261</v>
      </c>
      <c r="K456" s="11" t="s">
        <v>1113</v>
      </c>
      <c r="L456" s="11">
        <v>2</v>
      </c>
    </row>
    <row r="457" spans="1:12">
      <c r="A457" s="11" t="s">
        <v>707</v>
      </c>
      <c r="D457" s="11" t="s">
        <v>260</v>
      </c>
      <c r="E457" s="19" t="s">
        <v>957</v>
      </c>
      <c r="F457" s="10">
        <v>42036</v>
      </c>
      <c r="G457" s="10">
        <v>44228</v>
      </c>
      <c r="H457" s="11">
        <v>7</v>
      </c>
      <c r="I457" s="20" t="s">
        <v>259</v>
      </c>
      <c r="J457" s="11" t="s">
        <v>261</v>
      </c>
      <c r="K457" s="11" t="s">
        <v>1113</v>
      </c>
      <c r="L457" s="11">
        <v>2</v>
      </c>
    </row>
    <row r="458" spans="1:12">
      <c r="A458" s="11" t="s">
        <v>708</v>
      </c>
      <c r="D458" s="11" t="s">
        <v>260</v>
      </c>
      <c r="E458" s="19" t="s">
        <v>958</v>
      </c>
      <c r="F458" s="10">
        <v>42036</v>
      </c>
      <c r="G458" s="10">
        <v>44228</v>
      </c>
      <c r="H458" s="11">
        <v>7</v>
      </c>
      <c r="I458" s="20" t="s">
        <v>259</v>
      </c>
      <c r="J458" s="11" t="s">
        <v>261</v>
      </c>
      <c r="K458" s="11" t="s">
        <v>1113</v>
      </c>
      <c r="L458" s="11">
        <v>2</v>
      </c>
    </row>
    <row r="459" spans="1:12">
      <c r="A459" s="11" t="s">
        <v>709</v>
      </c>
      <c r="D459" s="11" t="s">
        <v>260</v>
      </c>
      <c r="E459" s="19" t="s">
        <v>959</v>
      </c>
      <c r="F459" s="10">
        <v>42036</v>
      </c>
      <c r="G459" s="10">
        <v>44228</v>
      </c>
      <c r="H459" s="11">
        <v>7</v>
      </c>
      <c r="I459" s="20" t="s">
        <v>259</v>
      </c>
      <c r="J459" s="11" t="s">
        <v>261</v>
      </c>
      <c r="K459" s="11" t="s">
        <v>1113</v>
      </c>
      <c r="L459" s="11">
        <v>2</v>
      </c>
    </row>
    <row r="460" spans="1:12">
      <c r="A460" s="11" t="s">
        <v>710</v>
      </c>
      <c r="D460" s="11" t="s">
        <v>260</v>
      </c>
      <c r="E460" s="19" t="s">
        <v>960</v>
      </c>
      <c r="F460" s="10">
        <v>42036</v>
      </c>
      <c r="G460" s="10">
        <v>44228</v>
      </c>
      <c r="H460" s="11">
        <v>7</v>
      </c>
      <c r="I460" s="20" t="s">
        <v>259</v>
      </c>
      <c r="J460" s="11" t="s">
        <v>261</v>
      </c>
      <c r="K460" s="11" t="s">
        <v>1113</v>
      </c>
      <c r="L460" s="11">
        <v>2</v>
      </c>
    </row>
    <row r="461" spans="1:12">
      <c r="A461" s="11" t="s">
        <v>711</v>
      </c>
      <c r="D461" s="11" t="s">
        <v>260</v>
      </c>
      <c r="E461" s="19" t="s">
        <v>961</v>
      </c>
      <c r="F461" s="10">
        <v>42036</v>
      </c>
      <c r="G461" s="10">
        <v>44228</v>
      </c>
      <c r="H461" s="11">
        <v>7</v>
      </c>
      <c r="I461" s="20" t="s">
        <v>259</v>
      </c>
      <c r="J461" s="11" t="s">
        <v>261</v>
      </c>
      <c r="K461" s="11" t="s">
        <v>1113</v>
      </c>
      <c r="L461" s="11">
        <v>2</v>
      </c>
    </row>
    <row r="462" spans="1:12">
      <c r="A462" s="11" t="s">
        <v>712</v>
      </c>
      <c r="D462" s="11" t="s">
        <v>260</v>
      </c>
      <c r="E462" s="19" t="s">
        <v>962</v>
      </c>
      <c r="F462" s="10">
        <v>42036</v>
      </c>
      <c r="G462" s="10">
        <v>44228</v>
      </c>
      <c r="H462" s="11">
        <v>7</v>
      </c>
      <c r="I462" s="20" t="s">
        <v>259</v>
      </c>
      <c r="J462" s="11" t="s">
        <v>261</v>
      </c>
      <c r="K462" s="11" t="s">
        <v>1113</v>
      </c>
      <c r="L462" s="11">
        <v>2</v>
      </c>
    </row>
    <row r="463" spans="1:12">
      <c r="A463" s="11" t="s">
        <v>713</v>
      </c>
      <c r="D463" s="11" t="s">
        <v>260</v>
      </c>
      <c r="E463" s="19" t="s">
        <v>963</v>
      </c>
      <c r="F463" s="10">
        <v>42036</v>
      </c>
      <c r="G463" s="10">
        <v>44228</v>
      </c>
      <c r="H463" s="11">
        <v>7</v>
      </c>
      <c r="I463" s="20" t="s">
        <v>259</v>
      </c>
      <c r="J463" s="11" t="s">
        <v>261</v>
      </c>
      <c r="K463" s="11" t="s">
        <v>1113</v>
      </c>
      <c r="L463" s="11">
        <v>2</v>
      </c>
    </row>
    <row r="464" spans="1:12">
      <c r="A464" s="11" t="s">
        <v>714</v>
      </c>
      <c r="D464" s="11" t="s">
        <v>260</v>
      </c>
      <c r="E464" s="19" t="s">
        <v>964</v>
      </c>
      <c r="F464" s="10">
        <v>42036</v>
      </c>
      <c r="G464" s="10">
        <v>44228</v>
      </c>
      <c r="H464" s="11">
        <v>7</v>
      </c>
      <c r="I464" s="20" t="s">
        <v>259</v>
      </c>
      <c r="J464" s="11" t="s">
        <v>261</v>
      </c>
      <c r="K464" s="11" t="s">
        <v>1113</v>
      </c>
      <c r="L464" s="11">
        <v>2</v>
      </c>
    </row>
    <row r="465" spans="1:12">
      <c r="A465" s="11" t="s">
        <v>715</v>
      </c>
      <c r="D465" s="11" t="s">
        <v>260</v>
      </c>
      <c r="E465" s="19" t="s">
        <v>965</v>
      </c>
      <c r="F465" s="10">
        <v>42036</v>
      </c>
      <c r="G465" s="10">
        <v>44228</v>
      </c>
      <c r="H465" s="11">
        <v>7</v>
      </c>
      <c r="I465" s="20" t="s">
        <v>259</v>
      </c>
      <c r="J465" s="11" t="s">
        <v>261</v>
      </c>
      <c r="K465" s="11" t="s">
        <v>1113</v>
      </c>
      <c r="L465" s="11">
        <v>2</v>
      </c>
    </row>
    <row r="466" spans="1:12">
      <c r="A466" s="11" t="s">
        <v>716</v>
      </c>
      <c r="D466" s="11" t="s">
        <v>260</v>
      </c>
      <c r="E466" s="19" t="s">
        <v>966</v>
      </c>
      <c r="F466" s="10">
        <v>42036</v>
      </c>
      <c r="G466" s="10">
        <v>44228</v>
      </c>
      <c r="H466" s="11">
        <v>7</v>
      </c>
      <c r="I466" s="20" t="s">
        <v>259</v>
      </c>
      <c r="J466" s="11" t="s">
        <v>261</v>
      </c>
      <c r="K466" s="11" t="s">
        <v>1113</v>
      </c>
      <c r="L466" s="11">
        <v>2</v>
      </c>
    </row>
    <row r="467" spans="1:12">
      <c r="A467" s="11" t="s">
        <v>717</v>
      </c>
      <c r="D467" s="11" t="s">
        <v>260</v>
      </c>
      <c r="E467" s="19" t="s">
        <v>967</v>
      </c>
      <c r="F467" s="10">
        <v>42036</v>
      </c>
      <c r="G467" s="10">
        <v>44228</v>
      </c>
      <c r="H467" s="11">
        <v>7</v>
      </c>
      <c r="I467" s="20" t="s">
        <v>259</v>
      </c>
      <c r="J467" s="11" t="s">
        <v>261</v>
      </c>
      <c r="K467" s="11" t="s">
        <v>1113</v>
      </c>
      <c r="L467" s="11">
        <v>2</v>
      </c>
    </row>
    <row r="468" spans="1:12">
      <c r="A468" s="11" t="s">
        <v>718</v>
      </c>
      <c r="D468" s="11" t="s">
        <v>260</v>
      </c>
      <c r="E468" s="19" t="s">
        <v>968</v>
      </c>
      <c r="F468" s="10">
        <v>42036</v>
      </c>
      <c r="G468" s="10">
        <v>44228</v>
      </c>
      <c r="H468" s="11">
        <v>7</v>
      </c>
      <c r="I468" s="20" t="s">
        <v>259</v>
      </c>
      <c r="J468" s="11" t="s">
        <v>261</v>
      </c>
      <c r="K468" s="11" t="s">
        <v>1113</v>
      </c>
      <c r="L468" s="11">
        <v>2</v>
      </c>
    </row>
    <row r="469" spans="1:12">
      <c r="A469" s="11" t="s">
        <v>719</v>
      </c>
      <c r="D469" s="11" t="s">
        <v>260</v>
      </c>
      <c r="E469" s="19" t="s">
        <v>969</v>
      </c>
      <c r="F469" s="10">
        <v>42036</v>
      </c>
      <c r="G469" s="10">
        <v>44228</v>
      </c>
      <c r="H469" s="11">
        <v>7</v>
      </c>
      <c r="I469" s="20" t="s">
        <v>259</v>
      </c>
      <c r="J469" s="11" t="s">
        <v>261</v>
      </c>
      <c r="K469" s="11" t="s">
        <v>1113</v>
      </c>
      <c r="L469" s="11">
        <v>2</v>
      </c>
    </row>
    <row r="470" spans="1:12">
      <c r="A470" s="11" t="s">
        <v>720</v>
      </c>
      <c r="D470" s="11" t="s">
        <v>260</v>
      </c>
      <c r="E470" s="19" t="s">
        <v>970</v>
      </c>
      <c r="F470" s="10">
        <v>42036</v>
      </c>
      <c r="G470" s="10">
        <v>44228</v>
      </c>
      <c r="H470" s="11">
        <v>7</v>
      </c>
      <c r="I470" s="20" t="s">
        <v>259</v>
      </c>
      <c r="J470" s="11" t="s">
        <v>261</v>
      </c>
      <c r="K470" s="11" t="s">
        <v>1113</v>
      </c>
      <c r="L470" s="11">
        <v>2</v>
      </c>
    </row>
    <row r="471" spans="1:12">
      <c r="A471" s="11" t="s">
        <v>721</v>
      </c>
      <c r="D471" s="11" t="s">
        <v>260</v>
      </c>
      <c r="E471" s="19" t="s">
        <v>971</v>
      </c>
      <c r="F471" s="10">
        <v>42036</v>
      </c>
      <c r="G471" s="10">
        <v>44228</v>
      </c>
      <c r="H471" s="11">
        <v>7</v>
      </c>
      <c r="I471" s="20" t="s">
        <v>259</v>
      </c>
      <c r="J471" s="11" t="s">
        <v>261</v>
      </c>
      <c r="K471" s="11" t="s">
        <v>1113</v>
      </c>
      <c r="L471" s="11">
        <v>2</v>
      </c>
    </row>
    <row r="472" spans="1:12">
      <c r="A472" s="11" t="s">
        <v>722</v>
      </c>
      <c r="D472" s="11" t="s">
        <v>260</v>
      </c>
      <c r="E472" s="19" t="s">
        <v>972</v>
      </c>
      <c r="F472" s="10">
        <v>42036</v>
      </c>
      <c r="G472" s="10">
        <v>44228</v>
      </c>
      <c r="H472" s="11">
        <v>7</v>
      </c>
      <c r="I472" s="20" t="s">
        <v>259</v>
      </c>
      <c r="J472" s="11" t="s">
        <v>261</v>
      </c>
      <c r="K472" s="11" t="s">
        <v>1113</v>
      </c>
      <c r="L472" s="11">
        <v>2</v>
      </c>
    </row>
    <row r="473" spans="1:12">
      <c r="A473" s="11" t="s">
        <v>723</v>
      </c>
      <c r="D473" s="11" t="s">
        <v>260</v>
      </c>
      <c r="E473" s="19" t="s">
        <v>973</v>
      </c>
      <c r="F473" s="10">
        <v>42036</v>
      </c>
      <c r="G473" s="10">
        <v>44228</v>
      </c>
      <c r="H473" s="11">
        <v>7</v>
      </c>
      <c r="I473" s="20" t="s">
        <v>259</v>
      </c>
      <c r="J473" s="11" t="s">
        <v>261</v>
      </c>
      <c r="K473" s="11" t="s">
        <v>1113</v>
      </c>
      <c r="L473" s="11">
        <v>2</v>
      </c>
    </row>
    <row r="474" spans="1:12">
      <c r="A474" s="11" t="s">
        <v>724</v>
      </c>
      <c r="D474" s="11" t="s">
        <v>260</v>
      </c>
      <c r="E474" s="19" t="s">
        <v>974</v>
      </c>
      <c r="F474" s="10">
        <v>42036</v>
      </c>
      <c r="G474" s="10">
        <v>44228</v>
      </c>
      <c r="H474" s="11">
        <v>7</v>
      </c>
      <c r="I474" s="20" t="s">
        <v>259</v>
      </c>
      <c r="J474" s="11" t="s">
        <v>261</v>
      </c>
      <c r="K474" s="11" t="s">
        <v>1113</v>
      </c>
      <c r="L474" s="11">
        <v>2</v>
      </c>
    </row>
    <row r="475" spans="1:12">
      <c r="A475" s="11" t="s">
        <v>725</v>
      </c>
      <c r="D475" s="11" t="s">
        <v>260</v>
      </c>
      <c r="E475" s="19" t="s">
        <v>975</v>
      </c>
      <c r="F475" s="10">
        <v>42036</v>
      </c>
      <c r="G475" s="10">
        <v>44228</v>
      </c>
      <c r="H475" s="11">
        <v>7</v>
      </c>
      <c r="I475" s="20" t="s">
        <v>259</v>
      </c>
      <c r="J475" s="11" t="s">
        <v>261</v>
      </c>
      <c r="K475" s="11" t="s">
        <v>1113</v>
      </c>
      <c r="L475" s="11">
        <v>2</v>
      </c>
    </row>
    <row r="476" spans="1:12">
      <c r="A476" s="11" t="s">
        <v>726</v>
      </c>
      <c r="D476" s="11" t="s">
        <v>260</v>
      </c>
      <c r="E476" s="19" t="s">
        <v>976</v>
      </c>
      <c r="F476" s="10">
        <v>42036</v>
      </c>
      <c r="G476" s="10">
        <v>44228</v>
      </c>
      <c r="H476" s="11">
        <v>7</v>
      </c>
      <c r="I476" s="20" t="s">
        <v>259</v>
      </c>
      <c r="J476" s="11" t="s">
        <v>261</v>
      </c>
      <c r="K476" s="11" t="s">
        <v>1113</v>
      </c>
      <c r="L476" s="11">
        <v>2</v>
      </c>
    </row>
    <row r="477" spans="1:12">
      <c r="A477" s="11" t="s">
        <v>727</v>
      </c>
      <c r="D477" s="11" t="s">
        <v>260</v>
      </c>
      <c r="E477" s="19" t="s">
        <v>977</v>
      </c>
      <c r="F477" s="10">
        <v>42036</v>
      </c>
      <c r="G477" s="10">
        <v>44228</v>
      </c>
      <c r="H477" s="11">
        <v>7</v>
      </c>
      <c r="I477" s="20" t="s">
        <v>259</v>
      </c>
      <c r="J477" s="11" t="s">
        <v>261</v>
      </c>
      <c r="K477" s="11" t="s">
        <v>1113</v>
      </c>
      <c r="L477" s="11">
        <v>2</v>
      </c>
    </row>
    <row r="478" spans="1:12">
      <c r="A478" s="11" t="s">
        <v>728</v>
      </c>
      <c r="D478" s="11" t="s">
        <v>260</v>
      </c>
      <c r="E478" s="19" t="s">
        <v>978</v>
      </c>
      <c r="F478" s="10">
        <v>42036</v>
      </c>
      <c r="G478" s="10">
        <v>44228</v>
      </c>
      <c r="H478" s="11">
        <v>7</v>
      </c>
      <c r="I478" s="20" t="s">
        <v>259</v>
      </c>
      <c r="J478" s="11" t="s">
        <v>261</v>
      </c>
      <c r="K478" s="11" t="s">
        <v>1113</v>
      </c>
      <c r="L478" s="11">
        <v>2</v>
      </c>
    </row>
    <row r="479" spans="1:12">
      <c r="A479" s="11" t="s">
        <v>729</v>
      </c>
      <c r="D479" s="11" t="s">
        <v>260</v>
      </c>
      <c r="E479" s="19" t="s">
        <v>979</v>
      </c>
      <c r="F479" s="10">
        <v>42036</v>
      </c>
      <c r="G479" s="10">
        <v>44228</v>
      </c>
      <c r="H479" s="11">
        <v>7</v>
      </c>
      <c r="I479" s="20" t="s">
        <v>259</v>
      </c>
      <c r="J479" s="11" t="s">
        <v>261</v>
      </c>
      <c r="K479" s="11" t="s">
        <v>1113</v>
      </c>
      <c r="L479" s="11">
        <v>2</v>
      </c>
    </row>
    <row r="480" spans="1:12">
      <c r="A480" s="11" t="s">
        <v>730</v>
      </c>
      <c r="D480" s="11" t="s">
        <v>260</v>
      </c>
      <c r="E480" s="19" t="s">
        <v>980</v>
      </c>
      <c r="F480" s="10">
        <v>42036</v>
      </c>
      <c r="G480" s="10">
        <v>44228</v>
      </c>
      <c r="H480" s="11">
        <v>7</v>
      </c>
      <c r="I480" s="20" t="s">
        <v>259</v>
      </c>
      <c r="J480" s="11" t="s">
        <v>261</v>
      </c>
      <c r="K480" s="11" t="s">
        <v>1113</v>
      </c>
      <c r="L480" s="11">
        <v>2</v>
      </c>
    </row>
    <row r="481" spans="1:12">
      <c r="A481" s="11" t="s">
        <v>731</v>
      </c>
      <c r="D481" s="11" t="s">
        <v>260</v>
      </c>
      <c r="E481" s="19" t="s">
        <v>981</v>
      </c>
      <c r="F481" s="10">
        <v>42036</v>
      </c>
      <c r="G481" s="10">
        <v>44228</v>
      </c>
      <c r="H481" s="11">
        <v>7</v>
      </c>
      <c r="I481" s="20" t="s">
        <v>259</v>
      </c>
      <c r="J481" s="11" t="s">
        <v>261</v>
      </c>
      <c r="K481" s="11" t="s">
        <v>1113</v>
      </c>
      <c r="L481" s="11">
        <v>2</v>
      </c>
    </row>
    <row r="482" spans="1:12">
      <c r="A482" s="11" t="s">
        <v>732</v>
      </c>
      <c r="D482" s="11" t="s">
        <v>260</v>
      </c>
      <c r="E482" s="19" t="s">
        <v>982</v>
      </c>
      <c r="F482" s="10">
        <v>42036</v>
      </c>
      <c r="G482" s="10">
        <v>44228</v>
      </c>
      <c r="H482" s="11">
        <v>7</v>
      </c>
      <c r="I482" s="20" t="s">
        <v>259</v>
      </c>
      <c r="J482" s="11" t="s">
        <v>261</v>
      </c>
      <c r="K482" s="11" t="s">
        <v>1113</v>
      </c>
      <c r="L482" s="11">
        <v>2</v>
      </c>
    </row>
    <row r="483" spans="1:12">
      <c r="A483" s="11" t="s">
        <v>733</v>
      </c>
      <c r="D483" s="11" t="s">
        <v>260</v>
      </c>
      <c r="E483" s="19" t="s">
        <v>983</v>
      </c>
      <c r="F483" s="10">
        <v>42036</v>
      </c>
      <c r="G483" s="10">
        <v>44228</v>
      </c>
      <c r="H483" s="11">
        <v>7</v>
      </c>
      <c r="I483" s="20" t="s">
        <v>259</v>
      </c>
      <c r="J483" s="11" t="s">
        <v>261</v>
      </c>
      <c r="K483" s="11" t="s">
        <v>1113</v>
      </c>
      <c r="L483" s="11">
        <v>2</v>
      </c>
    </row>
    <row r="484" spans="1:12">
      <c r="A484" s="11" t="s">
        <v>734</v>
      </c>
      <c r="D484" s="11" t="s">
        <v>260</v>
      </c>
      <c r="E484" s="19" t="s">
        <v>984</v>
      </c>
      <c r="F484" s="10">
        <v>42036</v>
      </c>
      <c r="G484" s="10">
        <v>44228</v>
      </c>
      <c r="H484" s="11">
        <v>7</v>
      </c>
      <c r="I484" s="20" t="s">
        <v>259</v>
      </c>
      <c r="J484" s="11" t="s">
        <v>261</v>
      </c>
      <c r="K484" s="11" t="s">
        <v>1113</v>
      </c>
      <c r="L484" s="11">
        <v>2</v>
      </c>
    </row>
    <row r="485" spans="1:12">
      <c r="A485" s="11" t="s">
        <v>735</v>
      </c>
      <c r="D485" s="11" t="s">
        <v>260</v>
      </c>
      <c r="E485" s="19" t="s">
        <v>985</v>
      </c>
      <c r="F485" s="10">
        <v>42036</v>
      </c>
      <c r="G485" s="10">
        <v>44228</v>
      </c>
      <c r="H485" s="11">
        <v>7</v>
      </c>
      <c r="I485" s="20" t="s">
        <v>259</v>
      </c>
      <c r="J485" s="11" t="s">
        <v>261</v>
      </c>
      <c r="K485" s="11" t="s">
        <v>1113</v>
      </c>
      <c r="L485" s="11">
        <v>2</v>
      </c>
    </row>
    <row r="486" spans="1:12">
      <c r="A486" s="11" t="s">
        <v>736</v>
      </c>
      <c r="D486" s="11" t="s">
        <v>260</v>
      </c>
      <c r="E486" s="19" t="s">
        <v>986</v>
      </c>
      <c r="F486" s="10">
        <v>42036</v>
      </c>
      <c r="G486" s="10">
        <v>44228</v>
      </c>
      <c r="H486" s="11">
        <v>7</v>
      </c>
      <c r="I486" s="20" t="s">
        <v>259</v>
      </c>
      <c r="J486" s="11" t="s">
        <v>261</v>
      </c>
      <c r="K486" s="11" t="s">
        <v>1113</v>
      </c>
      <c r="L486" s="11">
        <v>2</v>
      </c>
    </row>
    <row r="487" spans="1:12">
      <c r="A487" s="11" t="s">
        <v>737</v>
      </c>
      <c r="D487" s="11" t="s">
        <v>260</v>
      </c>
      <c r="E487" s="19" t="s">
        <v>987</v>
      </c>
      <c r="F487" s="10">
        <v>42036</v>
      </c>
      <c r="G487" s="10">
        <v>44228</v>
      </c>
      <c r="H487" s="11">
        <v>7</v>
      </c>
      <c r="I487" s="20" t="s">
        <v>259</v>
      </c>
      <c r="J487" s="11" t="s">
        <v>261</v>
      </c>
      <c r="K487" s="11" t="s">
        <v>1113</v>
      </c>
      <c r="L487" s="11">
        <v>2</v>
      </c>
    </row>
    <row r="488" spans="1:12">
      <c r="A488" s="11" t="s">
        <v>738</v>
      </c>
      <c r="D488" s="11" t="s">
        <v>260</v>
      </c>
      <c r="E488" s="19" t="s">
        <v>988</v>
      </c>
      <c r="F488" s="10">
        <v>42036</v>
      </c>
      <c r="G488" s="10">
        <v>44228</v>
      </c>
      <c r="H488" s="11">
        <v>7</v>
      </c>
      <c r="I488" s="20" t="s">
        <v>259</v>
      </c>
      <c r="J488" s="11" t="s">
        <v>261</v>
      </c>
      <c r="K488" s="11" t="s">
        <v>1113</v>
      </c>
      <c r="L488" s="11">
        <v>2</v>
      </c>
    </row>
    <row r="489" spans="1:12">
      <c r="A489" s="11" t="s">
        <v>739</v>
      </c>
      <c r="D489" s="11" t="s">
        <v>260</v>
      </c>
      <c r="E489" s="19" t="s">
        <v>989</v>
      </c>
      <c r="F489" s="10">
        <v>42036</v>
      </c>
      <c r="G489" s="10">
        <v>44228</v>
      </c>
      <c r="H489" s="11">
        <v>7</v>
      </c>
      <c r="I489" s="20" t="s">
        <v>259</v>
      </c>
      <c r="J489" s="11" t="s">
        <v>261</v>
      </c>
      <c r="K489" s="11" t="s">
        <v>1113</v>
      </c>
      <c r="L489" s="11">
        <v>2</v>
      </c>
    </row>
    <row r="490" spans="1:12">
      <c r="A490" s="11" t="s">
        <v>740</v>
      </c>
      <c r="D490" s="11" t="s">
        <v>260</v>
      </c>
      <c r="E490" s="19" t="s">
        <v>990</v>
      </c>
      <c r="F490" s="10">
        <v>42036</v>
      </c>
      <c r="G490" s="10">
        <v>44228</v>
      </c>
      <c r="H490" s="11">
        <v>7</v>
      </c>
      <c r="I490" s="20" t="s">
        <v>259</v>
      </c>
      <c r="J490" s="11" t="s">
        <v>261</v>
      </c>
      <c r="K490" s="11" t="s">
        <v>1113</v>
      </c>
      <c r="L490" s="11">
        <v>2</v>
      </c>
    </row>
    <row r="491" spans="1:12">
      <c r="A491" s="11" t="s">
        <v>741</v>
      </c>
      <c r="D491" s="11" t="s">
        <v>260</v>
      </c>
      <c r="E491" s="19" t="s">
        <v>991</v>
      </c>
      <c r="F491" s="10">
        <v>42036</v>
      </c>
      <c r="G491" s="10">
        <v>44228</v>
      </c>
      <c r="H491" s="11">
        <v>7</v>
      </c>
      <c r="I491" s="20" t="s">
        <v>259</v>
      </c>
      <c r="J491" s="11" t="s">
        <v>261</v>
      </c>
      <c r="K491" s="11" t="s">
        <v>1113</v>
      </c>
      <c r="L491" s="11">
        <v>2</v>
      </c>
    </row>
    <row r="492" spans="1:12">
      <c r="A492" s="11" t="s">
        <v>742</v>
      </c>
      <c r="D492" s="11" t="s">
        <v>260</v>
      </c>
      <c r="E492" s="19" t="s">
        <v>992</v>
      </c>
      <c r="F492" s="10">
        <v>42036</v>
      </c>
      <c r="G492" s="10">
        <v>44228</v>
      </c>
      <c r="H492" s="11">
        <v>7</v>
      </c>
      <c r="I492" s="20" t="s">
        <v>259</v>
      </c>
      <c r="J492" s="11" t="s">
        <v>261</v>
      </c>
      <c r="K492" s="11" t="s">
        <v>1113</v>
      </c>
      <c r="L492" s="11">
        <v>2</v>
      </c>
    </row>
    <row r="493" spans="1:12">
      <c r="A493" s="11" t="s">
        <v>743</v>
      </c>
      <c r="D493" s="11" t="s">
        <v>260</v>
      </c>
      <c r="E493" s="19" t="s">
        <v>993</v>
      </c>
      <c r="F493" s="10">
        <v>42036</v>
      </c>
      <c r="G493" s="10">
        <v>44228</v>
      </c>
      <c r="H493" s="11">
        <v>7</v>
      </c>
      <c r="I493" s="20" t="s">
        <v>259</v>
      </c>
      <c r="J493" s="11" t="s">
        <v>261</v>
      </c>
      <c r="K493" s="11" t="s">
        <v>1113</v>
      </c>
      <c r="L493" s="11">
        <v>2</v>
      </c>
    </row>
    <row r="494" spans="1:12">
      <c r="A494" s="11" t="s">
        <v>744</v>
      </c>
      <c r="D494" s="11" t="s">
        <v>260</v>
      </c>
      <c r="E494" s="19" t="s">
        <v>994</v>
      </c>
      <c r="F494" s="10">
        <v>42036</v>
      </c>
      <c r="G494" s="10">
        <v>44228</v>
      </c>
      <c r="H494" s="11">
        <v>7</v>
      </c>
      <c r="I494" s="20" t="s">
        <v>259</v>
      </c>
      <c r="J494" s="11" t="s">
        <v>261</v>
      </c>
      <c r="K494" s="11" t="s">
        <v>1113</v>
      </c>
      <c r="L494" s="11">
        <v>2</v>
      </c>
    </row>
    <row r="495" spans="1:12">
      <c r="A495" s="11" t="s">
        <v>745</v>
      </c>
      <c r="D495" s="11" t="s">
        <v>260</v>
      </c>
      <c r="E495" s="19" t="s">
        <v>995</v>
      </c>
      <c r="F495" s="10">
        <v>42036</v>
      </c>
      <c r="G495" s="10">
        <v>44228</v>
      </c>
      <c r="H495" s="11">
        <v>7</v>
      </c>
      <c r="I495" s="20" t="s">
        <v>259</v>
      </c>
      <c r="J495" s="11" t="s">
        <v>261</v>
      </c>
      <c r="K495" s="11" t="s">
        <v>1113</v>
      </c>
      <c r="L495" s="11">
        <v>2</v>
      </c>
    </row>
    <row r="496" spans="1:12">
      <c r="A496" s="11" t="s">
        <v>746</v>
      </c>
      <c r="D496" s="11" t="s">
        <v>260</v>
      </c>
      <c r="E496" s="19" t="s">
        <v>996</v>
      </c>
      <c r="F496" s="10">
        <v>42036</v>
      </c>
      <c r="G496" s="10">
        <v>44228</v>
      </c>
      <c r="H496" s="11">
        <v>7</v>
      </c>
      <c r="I496" s="20" t="s">
        <v>259</v>
      </c>
      <c r="J496" s="11" t="s">
        <v>261</v>
      </c>
      <c r="K496" s="11" t="s">
        <v>1113</v>
      </c>
      <c r="L496" s="11">
        <v>2</v>
      </c>
    </row>
    <row r="497" spans="1:12">
      <c r="A497" s="11" t="s">
        <v>747</v>
      </c>
      <c r="D497" s="11" t="s">
        <v>260</v>
      </c>
      <c r="E497" s="19" t="s">
        <v>997</v>
      </c>
      <c r="F497" s="10">
        <v>42036</v>
      </c>
      <c r="G497" s="10">
        <v>44228</v>
      </c>
      <c r="H497" s="11">
        <v>7</v>
      </c>
      <c r="I497" s="20" t="s">
        <v>259</v>
      </c>
      <c r="J497" s="11" t="s">
        <v>261</v>
      </c>
      <c r="K497" s="11" t="s">
        <v>1113</v>
      </c>
      <c r="L497" s="11">
        <v>2</v>
      </c>
    </row>
    <row r="498" spans="1:12">
      <c r="A498" s="11" t="s">
        <v>748</v>
      </c>
      <c r="D498" s="11" t="s">
        <v>260</v>
      </c>
      <c r="E498" s="19" t="s">
        <v>998</v>
      </c>
      <c r="F498" s="10">
        <v>42036</v>
      </c>
      <c r="G498" s="10">
        <v>44228</v>
      </c>
      <c r="H498" s="11">
        <v>7</v>
      </c>
      <c r="I498" s="20" t="s">
        <v>259</v>
      </c>
      <c r="J498" s="11" t="s">
        <v>261</v>
      </c>
      <c r="K498" s="11" t="s">
        <v>1113</v>
      </c>
      <c r="L498" s="11">
        <v>2</v>
      </c>
    </row>
    <row r="499" spans="1:12">
      <c r="A499" s="11" t="s">
        <v>749</v>
      </c>
      <c r="D499" s="11" t="s">
        <v>260</v>
      </c>
      <c r="E499" s="19" t="s">
        <v>999</v>
      </c>
      <c r="F499" s="10">
        <v>42036</v>
      </c>
      <c r="G499" s="10">
        <v>44228</v>
      </c>
      <c r="H499" s="11">
        <v>7</v>
      </c>
      <c r="I499" s="20" t="s">
        <v>259</v>
      </c>
      <c r="J499" s="11" t="s">
        <v>261</v>
      </c>
      <c r="K499" s="11" t="s">
        <v>1113</v>
      </c>
      <c r="L499" s="11">
        <v>2</v>
      </c>
    </row>
    <row r="500" spans="1:12">
      <c r="A500" s="11" t="s">
        <v>750</v>
      </c>
      <c r="D500" s="11" t="s">
        <v>260</v>
      </c>
      <c r="E500" s="19" t="s">
        <v>1000</v>
      </c>
      <c r="F500" s="10">
        <v>42036</v>
      </c>
      <c r="G500" s="10">
        <v>44228</v>
      </c>
      <c r="H500" s="11">
        <v>7</v>
      </c>
      <c r="I500" s="20" t="s">
        <v>259</v>
      </c>
      <c r="J500" s="11" t="s">
        <v>261</v>
      </c>
      <c r="K500" s="11" t="s">
        <v>1113</v>
      </c>
      <c r="L500" s="11">
        <v>2</v>
      </c>
    </row>
    <row r="501" spans="1:12">
      <c r="A501" s="11" t="s">
        <v>751</v>
      </c>
      <c r="D501" s="11" t="s">
        <v>260</v>
      </c>
      <c r="E501" s="19" t="s">
        <v>1001</v>
      </c>
      <c r="F501" s="10">
        <v>42036</v>
      </c>
      <c r="G501" s="10">
        <v>44228</v>
      </c>
      <c r="H501" s="11">
        <v>7</v>
      </c>
      <c r="I501" s="20" t="s">
        <v>259</v>
      </c>
      <c r="J501" s="11" t="s">
        <v>261</v>
      </c>
      <c r="K501" s="11" t="s">
        <v>1113</v>
      </c>
      <c r="L501" s="11">
        <v>2</v>
      </c>
    </row>
    <row r="502" spans="1:12">
      <c r="A502" s="11" t="s">
        <v>752</v>
      </c>
      <c r="D502" s="11" t="s">
        <v>260</v>
      </c>
      <c r="E502" s="19" t="s">
        <v>1002</v>
      </c>
      <c r="F502" s="10">
        <v>42036</v>
      </c>
      <c r="G502" s="10">
        <v>44228</v>
      </c>
      <c r="H502" s="11">
        <v>7</v>
      </c>
      <c r="I502" s="20" t="s">
        <v>259</v>
      </c>
      <c r="J502" s="11" t="s">
        <v>261</v>
      </c>
      <c r="K502" s="11" t="s">
        <v>1113</v>
      </c>
      <c r="L502" s="11">
        <v>2</v>
      </c>
    </row>
    <row r="503" spans="1:12">
      <c r="A503" s="11" t="s">
        <v>753</v>
      </c>
      <c r="D503" s="11" t="s">
        <v>260</v>
      </c>
      <c r="E503" s="19" t="s">
        <v>1003</v>
      </c>
      <c r="F503" s="10">
        <v>42036</v>
      </c>
      <c r="G503" s="10">
        <v>44228</v>
      </c>
      <c r="H503" s="11">
        <v>7</v>
      </c>
      <c r="I503" s="20" t="s">
        <v>259</v>
      </c>
      <c r="J503" s="11" t="s">
        <v>261</v>
      </c>
      <c r="K503" s="11" t="s">
        <v>1113</v>
      </c>
      <c r="L503" s="11">
        <v>2</v>
      </c>
    </row>
    <row r="504" spans="1:12">
      <c r="A504" s="11" t="s">
        <v>754</v>
      </c>
      <c r="D504" s="11" t="s">
        <v>260</v>
      </c>
      <c r="E504" s="19" t="s">
        <v>1004</v>
      </c>
      <c r="F504" s="10">
        <v>42036</v>
      </c>
      <c r="G504" s="10">
        <v>44228</v>
      </c>
      <c r="H504" s="11">
        <v>7</v>
      </c>
      <c r="I504" s="20" t="s">
        <v>259</v>
      </c>
      <c r="J504" s="11" t="s">
        <v>261</v>
      </c>
      <c r="K504" s="11" t="s">
        <v>1113</v>
      </c>
      <c r="L504" s="11">
        <v>2</v>
      </c>
    </row>
    <row r="505" spans="1:12">
      <c r="A505" s="11" t="s">
        <v>755</v>
      </c>
      <c r="D505" s="11" t="s">
        <v>260</v>
      </c>
      <c r="E505" s="19" t="s">
        <v>1005</v>
      </c>
      <c r="F505" s="10">
        <v>42036</v>
      </c>
      <c r="G505" s="10">
        <v>44228</v>
      </c>
      <c r="H505" s="11">
        <v>7</v>
      </c>
      <c r="I505" s="20" t="s">
        <v>259</v>
      </c>
      <c r="J505" s="11" t="s">
        <v>261</v>
      </c>
      <c r="K505" s="11" t="s">
        <v>1113</v>
      </c>
      <c r="L505" s="11">
        <v>2</v>
      </c>
    </row>
    <row r="506" spans="1:12">
      <c r="A506" s="11" t="s">
        <v>756</v>
      </c>
      <c r="D506" s="11" t="s">
        <v>260</v>
      </c>
      <c r="E506" s="19" t="s">
        <v>1006</v>
      </c>
      <c r="F506" s="10">
        <v>42036</v>
      </c>
      <c r="G506" s="10">
        <v>44228</v>
      </c>
      <c r="H506" s="11">
        <v>7</v>
      </c>
      <c r="I506" s="20" t="s">
        <v>259</v>
      </c>
      <c r="J506" s="11" t="s">
        <v>261</v>
      </c>
      <c r="K506" s="11" t="s">
        <v>1113</v>
      </c>
      <c r="L506" s="11">
        <v>2</v>
      </c>
    </row>
    <row r="507" spans="1:12">
      <c r="A507" s="11" t="s">
        <v>757</v>
      </c>
      <c r="D507" s="11" t="s">
        <v>260</v>
      </c>
      <c r="E507" s="19" t="s">
        <v>1007</v>
      </c>
      <c r="F507" s="10">
        <v>42036</v>
      </c>
      <c r="G507" s="10">
        <v>44228</v>
      </c>
      <c r="H507" s="11">
        <v>7</v>
      </c>
      <c r="I507" s="20" t="s">
        <v>259</v>
      </c>
      <c r="J507" s="11" t="s">
        <v>261</v>
      </c>
      <c r="K507" s="11" t="s">
        <v>1113</v>
      </c>
      <c r="L507" s="11">
        <v>2</v>
      </c>
    </row>
    <row r="508" spans="1:12">
      <c r="A508" s="11" t="s">
        <v>758</v>
      </c>
      <c r="D508" s="11" t="s">
        <v>260</v>
      </c>
      <c r="E508" s="19" t="s">
        <v>1008</v>
      </c>
      <c r="F508" s="10">
        <v>42036</v>
      </c>
      <c r="G508" s="10">
        <v>44228</v>
      </c>
      <c r="H508" s="11">
        <v>7</v>
      </c>
      <c r="I508" s="20" t="s">
        <v>259</v>
      </c>
      <c r="J508" s="11" t="s">
        <v>261</v>
      </c>
      <c r="K508" s="11" t="s">
        <v>1113</v>
      </c>
      <c r="L508" s="11">
        <v>2</v>
      </c>
    </row>
    <row r="509" spans="1:12">
      <c r="A509" s="11" t="s">
        <v>759</v>
      </c>
      <c r="D509" s="11" t="s">
        <v>260</v>
      </c>
      <c r="E509" s="19" t="s">
        <v>1009</v>
      </c>
      <c r="F509" s="10">
        <v>42036</v>
      </c>
      <c r="G509" s="10">
        <v>44228</v>
      </c>
      <c r="H509" s="11">
        <v>7</v>
      </c>
      <c r="I509" s="20" t="s">
        <v>259</v>
      </c>
      <c r="J509" s="11" t="s">
        <v>261</v>
      </c>
      <c r="K509" s="11" t="s">
        <v>1113</v>
      </c>
      <c r="L509" s="11">
        <v>2</v>
      </c>
    </row>
    <row r="510" spans="1:12">
      <c r="A510" s="11" t="s">
        <v>760</v>
      </c>
      <c r="D510" s="11" t="s">
        <v>260</v>
      </c>
      <c r="E510" s="19" t="s">
        <v>1010</v>
      </c>
      <c r="F510" s="10">
        <v>42036</v>
      </c>
      <c r="G510" s="10">
        <v>44228</v>
      </c>
      <c r="H510" s="11">
        <v>7</v>
      </c>
      <c r="I510" s="20" t="s">
        <v>259</v>
      </c>
      <c r="J510" s="11" t="s">
        <v>261</v>
      </c>
      <c r="K510" s="11" t="s">
        <v>1113</v>
      </c>
      <c r="L510" s="11">
        <v>2</v>
      </c>
    </row>
    <row r="511" spans="1:12">
      <c r="A511" s="11" t="s">
        <v>761</v>
      </c>
      <c r="D511" s="11" t="s">
        <v>260</v>
      </c>
      <c r="E511" s="19" t="s">
        <v>1011</v>
      </c>
      <c r="F511" s="10">
        <v>42036</v>
      </c>
      <c r="G511" s="10">
        <v>44228</v>
      </c>
      <c r="H511" s="11">
        <v>7</v>
      </c>
      <c r="I511" s="20" t="s">
        <v>259</v>
      </c>
      <c r="J511" s="11" t="s">
        <v>261</v>
      </c>
      <c r="K511" s="11" t="s">
        <v>1113</v>
      </c>
      <c r="L511" s="11">
        <v>2</v>
      </c>
    </row>
    <row r="512" spans="1:12">
      <c r="A512" s="11" t="s">
        <v>1012</v>
      </c>
      <c r="D512" s="11" t="s">
        <v>260</v>
      </c>
      <c r="E512" s="19" t="s">
        <v>1058</v>
      </c>
      <c r="F512" s="10">
        <v>42036</v>
      </c>
      <c r="G512" s="10">
        <v>44228</v>
      </c>
      <c r="H512" s="11">
        <v>7</v>
      </c>
      <c r="I512" s="20" t="s">
        <v>259</v>
      </c>
      <c r="J512" s="11" t="s">
        <v>261</v>
      </c>
      <c r="K512" s="11" t="s">
        <v>1113</v>
      </c>
      <c r="L512" s="11">
        <v>2</v>
      </c>
    </row>
    <row r="513" spans="1:12">
      <c r="A513" s="11" t="s">
        <v>1013</v>
      </c>
      <c r="D513" s="11" t="s">
        <v>260</v>
      </c>
      <c r="E513" s="19" t="s">
        <v>1059</v>
      </c>
      <c r="F513" s="10">
        <v>42036</v>
      </c>
      <c r="G513" s="10">
        <v>44228</v>
      </c>
      <c r="H513" s="11">
        <v>7</v>
      </c>
      <c r="I513" s="20" t="s">
        <v>259</v>
      </c>
      <c r="J513" s="11" t="s">
        <v>261</v>
      </c>
      <c r="K513" s="11" t="s">
        <v>1113</v>
      </c>
      <c r="L513" s="11">
        <v>2</v>
      </c>
    </row>
    <row r="514" spans="1:12">
      <c r="A514" s="11" t="s">
        <v>1014</v>
      </c>
      <c r="D514" s="11" t="s">
        <v>260</v>
      </c>
      <c r="E514" s="19" t="s">
        <v>1060</v>
      </c>
      <c r="F514" s="10">
        <v>42036</v>
      </c>
      <c r="G514" s="10">
        <v>44228</v>
      </c>
      <c r="H514" s="11">
        <v>7</v>
      </c>
      <c r="I514" s="20" t="s">
        <v>259</v>
      </c>
      <c r="J514" s="11" t="s">
        <v>261</v>
      </c>
      <c r="K514" s="11" t="s">
        <v>1113</v>
      </c>
      <c r="L514" s="11">
        <v>2</v>
      </c>
    </row>
    <row r="515" spans="1:12">
      <c r="A515" s="11" t="s">
        <v>1015</v>
      </c>
      <c r="D515" s="11" t="s">
        <v>260</v>
      </c>
      <c r="E515" s="19" t="s">
        <v>1061</v>
      </c>
      <c r="F515" s="10">
        <v>42036</v>
      </c>
      <c r="G515" s="10">
        <v>44228</v>
      </c>
      <c r="H515" s="11">
        <v>7</v>
      </c>
      <c r="I515" s="20" t="s">
        <v>259</v>
      </c>
      <c r="J515" s="11" t="s">
        <v>261</v>
      </c>
      <c r="K515" s="11" t="s">
        <v>1113</v>
      </c>
      <c r="L515" s="11">
        <v>2</v>
      </c>
    </row>
    <row r="516" spans="1:12">
      <c r="A516" s="11" t="s">
        <v>1016</v>
      </c>
      <c r="D516" s="11" t="s">
        <v>260</v>
      </c>
      <c r="E516" s="19" t="s">
        <v>1062</v>
      </c>
      <c r="F516" s="10">
        <v>42036</v>
      </c>
      <c r="G516" s="10">
        <v>44228</v>
      </c>
      <c r="H516" s="11">
        <v>7</v>
      </c>
      <c r="I516" s="20" t="s">
        <v>259</v>
      </c>
      <c r="J516" s="11" t="s">
        <v>261</v>
      </c>
      <c r="K516" s="11" t="s">
        <v>1113</v>
      </c>
      <c r="L516" s="11">
        <v>2</v>
      </c>
    </row>
    <row r="517" spans="1:12">
      <c r="A517" s="11" t="s">
        <v>1017</v>
      </c>
      <c r="D517" s="11" t="s">
        <v>260</v>
      </c>
      <c r="E517" s="19" t="s">
        <v>1063</v>
      </c>
      <c r="F517" s="10">
        <v>42036</v>
      </c>
      <c r="G517" s="10">
        <v>44228</v>
      </c>
      <c r="H517" s="11">
        <v>7</v>
      </c>
      <c r="I517" s="20" t="s">
        <v>259</v>
      </c>
      <c r="J517" s="11" t="s">
        <v>261</v>
      </c>
      <c r="K517" s="11" t="s">
        <v>1113</v>
      </c>
      <c r="L517" s="11">
        <v>2</v>
      </c>
    </row>
    <row r="518" spans="1:12">
      <c r="A518" s="11" t="s">
        <v>1018</v>
      </c>
      <c r="D518" s="11" t="s">
        <v>260</v>
      </c>
      <c r="E518" s="19" t="s">
        <v>1064</v>
      </c>
      <c r="F518" s="10">
        <v>42036</v>
      </c>
      <c r="G518" s="10">
        <v>44228</v>
      </c>
      <c r="H518" s="11">
        <v>7</v>
      </c>
      <c r="I518" s="20" t="s">
        <v>259</v>
      </c>
      <c r="J518" s="11" t="s">
        <v>261</v>
      </c>
      <c r="K518" s="11" t="s">
        <v>1113</v>
      </c>
      <c r="L518" s="11">
        <v>2</v>
      </c>
    </row>
    <row r="519" spans="1:12">
      <c r="A519" s="11" t="s">
        <v>1019</v>
      </c>
      <c r="D519" s="11" t="s">
        <v>260</v>
      </c>
      <c r="E519" s="19" t="s">
        <v>1065</v>
      </c>
      <c r="F519" s="10">
        <v>42036</v>
      </c>
      <c r="G519" s="10">
        <v>44228</v>
      </c>
      <c r="H519" s="11">
        <v>7</v>
      </c>
      <c r="I519" s="20" t="s">
        <v>259</v>
      </c>
      <c r="J519" s="11" t="s">
        <v>261</v>
      </c>
      <c r="K519" s="11" t="s">
        <v>1113</v>
      </c>
      <c r="L519" s="11">
        <v>2</v>
      </c>
    </row>
    <row r="520" spans="1:12">
      <c r="A520" s="11" t="s">
        <v>1020</v>
      </c>
      <c r="D520" s="11" t="s">
        <v>260</v>
      </c>
      <c r="E520" s="19" t="s">
        <v>1066</v>
      </c>
      <c r="F520" s="10">
        <v>42036</v>
      </c>
      <c r="G520" s="10">
        <v>44228</v>
      </c>
      <c r="H520" s="11">
        <v>7</v>
      </c>
      <c r="I520" s="20" t="s">
        <v>259</v>
      </c>
      <c r="J520" s="11" t="s">
        <v>261</v>
      </c>
      <c r="K520" s="11" t="s">
        <v>1113</v>
      </c>
      <c r="L520" s="11">
        <v>2</v>
      </c>
    </row>
    <row r="521" spans="1:12">
      <c r="A521" s="11" t="s">
        <v>1021</v>
      </c>
      <c r="D521" s="11" t="s">
        <v>260</v>
      </c>
      <c r="E521" s="19" t="s">
        <v>1067</v>
      </c>
      <c r="F521" s="10">
        <v>42036</v>
      </c>
      <c r="G521" s="10">
        <v>44228</v>
      </c>
      <c r="H521" s="11">
        <v>7</v>
      </c>
      <c r="I521" s="20" t="s">
        <v>259</v>
      </c>
      <c r="J521" s="11" t="s">
        <v>261</v>
      </c>
      <c r="K521" s="11" t="s">
        <v>1113</v>
      </c>
      <c r="L521" s="11">
        <v>2</v>
      </c>
    </row>
    <row r="522" spans="1:12">
      <c r="A522" s="11" t="s">
        <v>1022</v>
      </c>
      <c r="D522" s="11" t="s">
        <v>260</v>
      </c>
      <c r="E522" s="19" t="s">
        <v>1068</v>
      </c>
      <c r="F522" s="10">
        <v>42036</v>
      </c>
      <c r="G522" s="10">
        <v>44228</v>
      </c>
      <c r="H522" s="11">
        <v>7</v>
      </c>
      <c r="I522" s="20" t="s">
        <v>259</v>
      </c>
      <c r="J522" s="11" t="s">
        <v>261</v>
      </c>
      <c r="K522" s="11" t="s">
        <v>1113</v>
      </c>
      <c r="L522" s="11">
        <v>2</v>
      </c>
    </row>
    <row r="523" spans="1:12">
      <c r="A523" s="11" t="s">
        <v>1023</v>
      </c>
      <c r="D523" s="11" t="s">
        <v>260</v>
      </c>
      <c r="E523" s="19" t="s">
        <v>1069</v>
      </c>
      <c r="F523" s="10">
        <v>42036</v>
      </c>
      <c r="G523" s="10">
        <v>44228</v>
      </c>
      <c r="H523" s="11">
        <v>7</v>
      </c>
      <c r="I523" s="20" t="s">
        <v>259</v>
      </c>
      <c r="J523" s="11" t="s">
        <v>261</v>
      </c>
      <c r="K523" s="11" t="s">
        <v>1113</v>
      </c>
      <c r="L523" s="11">
        <v>2</v>
      </c>
    </row>
    <row r="524" spans="1:12">
      <c r="A524" s="11" t="s">
        <v>1024</v>
      </c>
      <c r="D524" s="11" t="s">
        <v>260</v>
      </c>
      <c r="E524" s="19" t="s">
        <v>1070</v>
      </c>
      <c r="F524" s="10">
        <v>42036</v>
      </c>
      <c r="G524" s="10">
        <v>44228</v>
      </c>
      <c r="H524" s="11">
        <v>7</v>
      </c>
      <c r="I524" s="20" t="s">
        <v>259</v>
      </c>
      <c r="J524" s="11" t="s">
        <v>261</v>
      </c>
      <c r="K524" s="11" t="s">
        <v>1113</v>
      </c>
      <c r="L524" s="11">
        <v>2</v>
      </c>
    </row>
    <row r="525" spans="1:12">
      <c r="A525" s="11" t="s">
        <v>1025</v>
      </c>
      <c r="D525" s="11" t="s">
        <v>260</v>
      </c>
      <c r="E525" s="19" t="s">
        <v>1071</v>
      </c>
      <c r="F525" s="10">
        <v>42036</v>
      </c>
      <c r="G525" s="10">
        <v>44228</v>
      </c>
      <c r="H525" s="11">
        <v>7</v>
      </c>
      <c r="I525" s="20" t="s">
        <v>259</v>
      </c>
      <c r="J525" s="11" t="s">
        <v>261</v>
      </c>
      <c r="K525" s="11" t="s">
        <v>1113</v>
      </c>
      <c r="L525" s="11">
        <v>2</v>
      </c>
    </row>
    <row r="526" spans="1:12">
      <c r="A526" s="11" t="s">
        <v>1026</v>
      </c>
      <c r="D526" s="11" t="s">
        <v>260</v>
      </c>
      <c r="E526" s="19" t="s">
        <v>1072</v>
      </c>
      <c r="F526" s="10">
        <v>42036</v>
      </c>
      <c r="G526" s="10">
        <v>44228</v>
      </c>
      <c r="H526" s="11">
        <v>7</v>
      </c>
      <c r="I526" s="20" t="s">
        <v>259</v>
      </c>
      <c r="J526" s="11" t="s">
        <v>261</v>
      </c>
      <c r="K526" s="11" t="s">
        <v>1113</v>
      </c>
      <c r="L526" s="11">
        <v>2</v>
      </c>
    </row>
    <row r="527" spans="1:12">
      <c r="A527" s="11" t="s">
        <v>1027</v>
      </c>
      <c r="D527" s="11" t="s">
        <v>260</v>
      </c>
      <c r="E527" s="19" t="s">
        <v>1073</v>
      </c>
      <c r="F527" s="10">
        <v>42036</v>
      </c>
      <c r="G527" s="10">
        <v>44228</v>
      </c>
      <c r="H527" s="11">
        <v>7</v>
      </c>
      <c r="I527" s="20" t="s">
        <v>259</v>
      </c>
      <c r="J527" s="11" t="s">
        <v>261</v>
      </c>
      <c r="K527" s="11" t="s">
        <v>1113</v>
      </c>
      <c r="L527" s="11">
        <v>2</v>
      </c>
    </row>
    <row r="528" spans="1:12">
      <c r="A528" s="11" t="s">
        <v>1028</v>
      </c>
      <c r="D528" s="11" t="s">
        <v>260</v>
      </c>
      <c r="E528" s="19" t="s">
        <v>1074</v>
      </c>
      <c r="F528" s="10">
        <v>42036</v>
      </c>
      <c r="G528" s="10">
        <v>44228</v>
      </c>
      <c r="H528" s="11">
        <v>7</v>
      </c>
      <c r="I528" s="20" t="s">
        <v>259</v>
      </c>
      <c r="J528" s="11" t="s">
        <v>261</v>
      </c>
      <c r="K528" s="11" t="s">
        <v>1113</v>
      </c>
      <c r="L528" s="11">
        <v>2</v>
      </c>
    </row>
    <row r="529" spans="1:12">
      <c r="A529" s="11" t="s">
        <v>1029</v>
      </c>
      <c r="D529" s="11" t="s">
        <v>260</v>
      </c>
      <c r="E529" s="19" t="s">
        <v>1075</v>
      </c>
      <c r="F529" s="10">
        <v>42036</v>
      </c>
      <c r="G529" s="10">
        <v>44228</v>
      </c>
      <c r="H529" s="11">
        <v>7</v>
      </c>
      <c r="I529" s="20" t="s">
        <v>259</v>
      </c>
      <c r="J529" s="11" t="s">
        <v>261</v>
      </c>
      <c r="K529" s="11" t="s">
        <v>1113</v>
      </c>
      <c r="L529" s="11">
        <v>2</v>
      </c>
    </row>
    <row r="530" spans="1:12">
      <c r="A530" s="11" t="s">
        <v>1030</v>
      </c>
      <c r="D530" s="11" t="s">
        <v>260</v>
      </c>
      <c r="E530" s="19" t="s">
        <v>1076</v>
      </c>
      <c r="F530" s="10">
        <v>42036</v>
      </c>
      <c r="G530" s="10">
        <v>44228</v>
      </c>
      <c r="H530" s="11">
        <v>7</v>
      </c>
      <c r="I530" s="20" t="s">
        <v>259</v>
      </c>
      <c r="J530" s="11" t="s">
        <v>261</v>
      </c>
      <c r="K530" s="11" t="s">
        <v>1113</v>
      </c>
      <c r="L530" s="11">
        <v>2</v>
      </c>
    </row>
    <row r="531" spans="1:12">
      <c r="A531" s="11" t="s">
        <v>1031</v>
      </c>
      <c r="D531" s="11" t="s">
        <v>260</v>
      </c>
      <c r="E531" s="19" t="s">
        <v>1077</v>
      </c>
      <c r="F531" s="10">
        <v>42036</v>
      </c>
      <c r="G531" s="10">
        <v>44228</v>
      </c>
      <c r="H531" s="11">
        <v>7</v>
      </c>
      <c r="I531" s="20" t="s">
        <v>259</v>
      </c>
      <c r="J531" s="11" t="s">
        <v>261</v>
      </c>
      <c r="K531" s="11" t="s">
        <v>1113</v>
      </c>
      <c r="L531" s="11">
        <v>2</v>
      </c>
    </row>
    <row r="532" spans="1:12">
      <c r="A532" s="11" t="s">
        <v>1032</v>
      </c>
      <c r="D532" s="11" t="s">
        <v>260</v>
      </c>
      <c r="E532" s="19" t="s">
        <v>1078</v>
      </c>
      <c r="F532" s="10">
        <v>42036</v>
      </c>
      <c r="G532" s="10">
        <v>44228</v>
      </c>
      <c r="H532" s="11">
        <v>7</v>
      </c>
      <c r="I532" s="20" t="s">
        <v>259</v>
      </c>
      <c r="J532" s="11" t="s">
        <v>261</v>
      </c>
      <c r="K532" s="11" t="s">
        <v>1113</v>
      </c>
      <c r="L532" s="11">
        <v>2</v>
      </c>
    </row>
    <row r="533" spans="1:12">
      <c r="A533" s="11" t="s">
        <v>1033</v>
      </c>
      <c r="D533" s="11" t="s">
        <v>260</v>
      </c>
      <c r="E533" s="19" t="s">
        <v>1079</v>
      </c>
      <c r="F533" s="10">
        <v>42036</v>
      </c>
      <c r="G533" s="10">
        <v>44228</v>
      </c>
      <c r="H533" s="11">
        <v>7</v>
      </c>
      <c r="I533" s="20" t="s">
        <v>259</v>
      </c>
      <c r="J533" s="11" t="s">
        <v>261</v>
      </c>
      <c r="K533" s="11" t="s">
        <v>1113</v>
      </c>
      <c r="L533" s="11">
        <v>2</v>
      </c>
    </row>
    <row r="534" spans="1:12">
      <c r="A534" s="11" t="s">
        <v>1034</v>
      </c>
      <c r="D534" s="11" t="s">
        <v>260</v>
      </c>
      <c r="E534" s="19" t="s">
        <v>1080</v>
      </c>
      <c r="F534" s="10">
        <v>42036</v>
      </c>
      <c r="G534" s="10">
        <v>44228</v>
      </c>
      <c r="H534" s="11">
        <v>7</v>
      </c>
      <c r="I534" s="20" t="s">
        <v>259</v>
      </c>
      <c r="J534" s="11" t="s">
        <v>261</v>
      </c>
      <c r="K534" s="11" t="s">
        <v>1113</v>
      </c>
      <c r="L534" s="11">
        <v>2</v>
      </c>
    </row>
    <row r="535" spans="1:12">
      <c r="A535" s="11" t="s">
        <v>1035</v>
      </c>
      <c r="D535" s="11" t="s">
        <v>260</v>
      </c>
      <c r="E535" s="19" t="s">
        <v>1081</v>
      </c>
      <c r="F535" s="10">
        <v>42036</v>
      </c>
      <c r="G535" s="10">
        <v>44228</v>
      </c>
      <c r="H535" s="11">
        <v>7</v>
      </c>
      <c r="I535" s="20" t="s">
        <v>259</v>
      </c>
      <c r="J535" s="11" t="s">
        <v>261</v>
      </c>
      <c r="K535" s="11" t="s">
        <v>1113</v>
      </c>
      <c r="L535" s="11">
        <v>2</v>
      </c>
    </row>
    <row r="536" spans="1:12">
      <c r="A536" s="11" t="s">
        <v>1036</v>
      </c>
      <c r="D536" s="11" t="s">
        <v>260</v>
      </c>
      <c r="E536" s="19" t="s">
        <v>1082</v>
      </c>
      <c r="F536" s="10">
        <v>42036</v>
      </c>
      <c r="G536" s="10">
        <v>44228</v>
      </c>
      <c r="H536" s="11">
        <v>7</v>
      </c>
      <c r="I536" s="20" t="s">
        <v>259</v>
      </c>
      <c r="J536" s="11" t="s">
        <v>261</v>
      </c>
      <c r="K536" s="11" t="s">
        <v>1113</v>
      </c>
      <c r="L536" s="11">
        <v>2</v>
      </c>
    </row>
    <row r="537" spans="1:12">
      <c r="A537" s="11" t="s">
        <v>1037</v>
      </c>
      <c r="D537" s="11" t="s">
        <v>260</v>
      </c>
      <c r="E537" s="19" t="s">
        <v>1083</v>
      </c>
      <c r="F537" s="10">
        <v>42036</v>
      </c>
      <c r="G537" s="10">
        <v>44228</v>
      </c>
      <c r="H537" s="11">
        <v>7</v>
      </c>
      <c r="I537" s="20" t="s">
        <v>259</v>
      </c>
      <c r="J537" s="11" t="s">
        <v>261</v>
      </c>
      <c r="K537" s="11" t="s">
        <v>1113</v>
      </c>
      <c r="L537" s="11">
        <v>2</v>
      </c>
    </row>
    <row r="538" spans="1:12">
      <c r="A538" s="11" t="s">
        <v>1038</v>
      </c>
      <c r="D538" s="11" t="s">
        <v>260</v>
      </c>
      <c r="E538" s="19" t="s">
        <v>1084</v>
      </c>
      <c r="F538" s="10">
        <v>42036</v>
      </c>
      <c r="G538" s="10">
        <v>44228</v>
      </c>
      <c r="H538" s="11">
        <v>7</v>
      </c>
      <c r="I538" s="20" t="s">
        <v>259</v>
      </c>
      <c r="J538" s="11" t="s">
        <v>261</v>
      </c>
      <c r="K538" s="11" t="s">
        <v>1113</v>
      </c>
      <c r="L538" s="11">
        <v>2</v>
      </c>
    </row>
    <row r="539" spans="1:12">
      <c r="A539" s="11" t="s">
        <v>1039</v>
      </c>
      <c r="D539" s="11" t="s">
        <v>260</v>
      </c>
      <c r="E539" s="19" t="s">
        <v>1085</v>
      </c>
      <c r="F539" s="10">
        <v>42036</v>
      </c>
      <c r="G539" s="10">
        <v>44228</v>
      </c>
      <c r="H539" s="11">
        <v>7</v>
      </c>
      <c r="I539" s="20" t="s">
        <v>259</v>
      </c>
      <c r="J539" s="11" t="s">
        <v>261</v>
      </c>
      <c r="K539" s="11" t="s">
        <v>1113</v>
      </c>
      <c r="L539" s="11">
        <v>2</v>
      </c>
    </row>
    <row r="540" spans="1:12">
      <c r="A540" s="11" t="s">
        <v>1040</v>
      </c>
      <c r="D540" s="11" t="s">
        <v>260</v>
      </c>
      <c r="E540" s="19" t="s">
        <v>1086</v>
      </c>
      <c r="F540" s="10">
        <v>42036</v>
      </c>
      <c r="G540" s="10">
        <v>44228</v>
      </c>
      <c r="H540" s="11">
        <v>7</v>
      </c>
      <c r="I540" s="20" t="s">
        <v>259</v>
      </c>
      <c r="J540" s="11" t="s">
        <v>261</v>
      </c>
      <c r="K540" s="11" t="s">
        <v>1113</v>
      </c>
      <c r="L540" s="11">
        <v>2</v>
      </c>
    </row>
    <row r="541" spans="1:12">
      <c r="A541" s="11" t="s">
        <v>1041</v>
      </c>
      <c r="D541" s="11" t="s">
        <v>260</v>
      </c>
      <c r="E541" s="19" t="s">
        <v>1087</v>
      </c>
      <c r="F541" s="10">
        <v>42036</v>
      </c>
      <c r="G541" s="10">
        <v>44228</v>
      </c>
      <c r="H541" s="11">
        <v>7</v>
      </c>
      <c r="I541" s="20" t="s">
        <v>259</v>
      </c>
      <c r="J541" s="11" t="s">
        <v>261</v>
      </c>
      <c r="K541" s="11" t="s">
        <v>1113</v>
      </c>
      <c r="L541" s="11">
        <v>2</v>
      </c>
    </row>
    <row r="542" spans="1:12">
      <c r="A542" s="11" t="s">
        <v>1042</v>
      </c>
      <c r="D542" s="11" t="s">
        <v>260</v>
      </c>
      <c r="E542" s="19" t="s">
        <v>1088</v>
      </c>
      <c r="F542" s="10">
        <v>42036</v>
      </c>
      <c r="G542" s="10">
        <v>44228</v>
      </c>
      <c r="H542" s="11">
        <v>7</v>
      </c>
      <c r="I542" s="20" t="s">
        <v>259</v>
      </c>
      <c r="J542" s="11" t="s">
        <v>261</v>
      </c>
      <c r="K542" s="11" t="s">
        <v>1113</v>
      </c>
      <c r="L542" s="11">
        <v>2</v>
      </c>
    </row>
    <row r="543" spans="1:12">
      <c r="A543" s="11" t="s">
        <v>1043</v>
      </c>
      <c r="D543" s="11" t="s">
        <v>260</v>
      </c>
      <c r="E543" s="19" t="s">
        <v>1089</v>
      </c>
      <c r="F543" s="10">
        <v>42036</v>
      </c>
      <c r="G543" s="10">
        <v>44228</v>
      </c>
      <c r="H543" s="11">
        <v>7</v>
      </c>
      <c r="I543" s="20" t="s">
        <v>259</v>
      </c>
      <c r="J543" s="11" t="s">
        <v>261</v>
      </c>
      <c r="K543" s="11" t="s">
        <v>1113</v>
      </c>
      <c r="L543" s="11">
        <v>2</v>
      </c>
    </row>
    <row r="544" spans="1:12">
      <c r="A544" s="11" t="s">
        <v>1044</v>
      </c>
      <c r="D544" s="11" t="s">
        <v>260</v>
      </c>
      <c r="E544" s="19" t="s">
        <v>1090</v>
      </c>
      <c r="F544" s="10">
        <v>42036</v>
      </c>
      <c r="G544" s="10">
        <v>44228</v>
      </c>
      <c r="H544" s="11">
        <v>7</v>
      </c>
      <c r="I544" s="20" t="s">
        <v>259</v>
      </c>
      <c r="J544" s="11" t="s">
        <v>261</v>
      </c>
      <c r="K544" s="11" t="s">
        <v>1113</v>
      </c>
      <c r="L544" s="11">
        <v>2</v>
      </c>
    </row>
    <row r="545" spans="1:12">
      <c r="A545" s="11" t="s">
        <v>1045</v>
      </c>
      <c r="D545" s="11" t="s">
        <v>260</v>
      </c>
      <c r="E545" s="19" t="s">
        <v>1091</v>
      </c>
      <c r="F545" s="10">
        <v>42036</v>
      </c>
      <c r="G545" s="10">
        <v>44228</v>
      </c>
      <c r="H545" s="11">
        <v>7</v>
      </c>
      <c r="I545" s="20" t="s">
        <v>259</v>
      </c>
      <c r="J545" s="11" t="s">
        <v>261</v>
      </c>
      <c r="K545" s="11" t="s">
        <v>1113</v>
      </c>
      <c r="L545" s="11">
        <v>2</v>
      </c>
    </row>
    <row r="546" spans="1:12">
      <c r="A546" s="11" t="s">
        <v>1046</v>
      </c>
      <c r="D546" s="11" t="s">
        <v>260</v>
      </c>
      <c r="E546" s="19" t="s">
        <v>1092</v>
      </c>
      <c r="F546" s="10">
        <v>42036</v>
      </c>
      <c r="G546" s="10">
        <v>44228</v>
      </c>
      <c r="H546" s="11">
        <v>7</v>
      </c>
      <c r="I546" s="20" t="s">
        <v>259</v>
      </c>
      <c r="J546" s="11" t="s">
        <v>261</v>
      </c>
      <c r="K546" s="11" t="s">
        <v>1113</v>
      </c>
      <c r="L546" s="11">
        <v>2</v>
      </c>
    </row>
    <row r="547" spans="1:12">
      <c r="A547" s="11" t="s">
        <v>1047</v>
      </c>
      <c r="D547" s="11" t="s">
        <v>260</v>
      </c>
      <c r="E547" s="19" t="s">
        <v>1093</v>
      </c>
      <c r="F547" s="10">
        <v>42036</v>
      </c>
      <c r="G547" s="10">
        <v>44228</v>
      </c>
      <c r="H547" s="11">
        <v>7</v>
      </c>
      <c r="I547" s="20" t="s">
        <v>259</v>
      </c>
      <c r="J547" s="11" t="s">
        <v>261</v>
      </c>
      <c r="K547" s="11" t="s">
        <v>1113</v>
      </c>
      <c r="L547" s="11">
        <v>2</v>
      </c>
    </row>
    <row r="548" spans="1:12">
      <c r="A548" s="11" t="s">
        <v>1048</v>
      </c>
      <c r="D548" s="11" t="s">
        <v>260</v>
      </c>
      <c r="E548" s="19" t="s">
        <v>1094</v>
      </c>
      <c r="F548" s="10">
        <v>42036</v>
      </c>
      <c r="G548" s="10">
        <v>44228</v>
      </c>
      <c r="H548" s="11">
        <v>7</v>
      </c>
      <c r="I548" s="20" t="s">
        <v>259</v>
      </c>
      <c r="J548" s="11" t="s">
        <v>261</v>
      </c>
      <c r="K548" s="11" t="s">
        <v>1113</v>
      </c>
      <c r="L548" s="11">
        <v>2</v>
      </c>
    </row>
    <row r="549" spans="1:12">
      <c r="A549" s="11" t="s">
        <v>1049</v>
      </c>
      <c r="D549" s="11" t="s">
        <v>260</v>
      </c>
      <c r="E549" s="19" t="s">
        <v>1095</v>
      </c>
      <c r="F549" s="10">
        <v>42036</v>
      </c>
      <c r="G549" s="10">
        <v>44228</v>
      </c>
      <c r="H549" s="11">
        <v>7</v>
      </c>
      <c r="I549" s="20" t="s">
        <v>259</v>
      </c>
      <c r="J549" s="11" t="s">
        <v>261</v>
      </c>
      <c r="K549" s="11" t="s">
        <v>1113</v>
      </c>
      <c r="L549" s="11">
        <v>2</v>
      </c>
    </row>
    <row r="550" spans="1:12">
      <c r="A550" s="11" t="s">
        <v>1050</v>
      </c>
      <c r="D550" s="11" t="s">
        <v>260</v>
      </c>
      <c r="E550" s="19" t="s">
        <v>1096</v>
      </c>
      <c r="F550" s="10">
        <v>42036</v>
      </c>
      <c r="G550" s="10">
        <v>44228</v>
      </c>
      <c r="H550" s="11">
        <v>7</v>
      </c>
      <c r="I550" s="20" t="s">
        <v>259</v>
      </c>
      <c r="J550" s="11" t="s">
        <v>261</v>
      </c>
      <c r="K550" s="11" t="s">
        <v>1113</v>
      </c>
      <c r="L550" s="11">
        <v>2</v>
      </c>
    </row>
    <row r="551" spans="1:12">
      <c r="A551" s="11" t="s">
        <v>1051</v>
      </c>
      <c r="D551" s="11" t="s">
        <v>260</v>
      </c>
      <c r="E551" s="19" t="s">
        <v>1097</v>
      </c>
      <c r="F551" s="10">
        <v>42036</v>
      </c>
      <c r="G551" s="10">
        <v>44228</v>
      </c>
      <c r="H551" s="11">
        <v>7</v>
      </c>
      <c r="I551" s="20" t="s">
        <v>259</v>
      </c>
      <c r="J551" s="11" t="s">
        <v>261</v>
      </c>
      <c r="K551" s="11" t="s">
        <v>1113</v>
      </c>
      <c r="L551" s="11">
        <v>2</v>
      </c>
    </row>
    <row r="552" spans="1:12">
      <c r="A552" s="11" t="s">
        <v>1052</v>
      </c>
      <c r="D552" s="11" t="s">
        <v>260</v>
      </c>
      <c r="E552" s="19" t="s">
        <v>1098</v>
      </c>
      <c r="F552" s="10">
        <v>42036</v>
      </c>
      <c r="G552" s="10">
        <v>44228</v>
      </c>
      <c r="H552" s="11">
        <v>7</v>
      </c>
      <c r="I552" s="20" t="s">
        <v>259</v>
      </c>
      <c r="J552" s="11" t="s">
        <v>261</v>
      </c>
      <c r="K552" s="11" t="s">
        <v>1113</v>
      </c>
      <c r="L552" s="11">
        <v>2</v>
      </c>
    </row>
    <row r="553" spans="1:12">
      <c r="A553" s="11" t="s">
        <v>1053</v>
      </c>
      <c r="D553" s="11" t="s">
        <v>260</v>
      </c>
      <c r="E553" s="19" t="s">
        <v>1099</v>
      </c>
      <c r="F553" s="10">
        <v>42036</v>
      </c>
      <c r="G553" s="10">
        <v>44228</v>
      </c>
      <c r="H553" s="11">
        <v>7</v>
      </c>
      <c r="I553" s="20" t="s">
        <v>259</v>
      </c>
      <c r="J553" s="11" t="s">
        <v>261</v>
      </c>
      <c r="K553" s="11" t="s">
        <v>1113</v>
      </c>
      <c r="L553" s="11">
        <v>2</v>
      </c>
    </row>
    <row r="554" spans="1:12">
      <c r="A554" s="11" t="s">
        <v>1054</v>
      </c>
      <c r="D554" s="11" t="s">
        <v>260</v>
      </c>
      <c r="E554" s="19" t="s">
        <v>1100</v>
      </c>
      <c r="F554" s="10">
        <v>42036</v>
      </c>
      <c r="G554" s="10">
        <v>44228</v>
      </c>
      <c r="H554" s="11">
        <v>7</v>
      </c>
      <c r="I554" s="20" t="s">
        <v>259</v>
      </c>
      <c r="J554" s="11" t="s">
        <v>261</v>
      </c>
      <c r="K554" s="11" t="s">
        <v>1113</v>
      </c>
      <c r="L554" s="11">
        <v>2</v>
      </c>
    </row>
    <row r="555" spans="1:12">
      <c r="A555" s="11" t="s">
        <v>1055</v>
      </c>
      <c r="D555" s="11" t="s">
        <v>260</v>
      </c>
      <c r="E555" s="19" t="s">
        <v>1101</v>
      </c>
      <c r="F555" s="10">
        <v>42036</v>
      </c>
      <c r="G555" s="10">
        <v>44228</v>
      </c>
      <c r="H555" s="11">
        <v>7</v>
      </c>
      <c r="I555" s="20" t="s">
        <v>259</v>
      </c>
      <c r="J555" s="11" t="s">
        <v>261</v>
      </c>
      <c r="K555" s="11" t="s">
        <v>1113</v>
      </c>
      <c r="L555" s="11">
        <v>2</v>
      </c>
    </row>
    <row r="556" spans="1:12">
      <c r="A556" s="11" t="s">
        <v>1056</v>
      </c>
      <c r="D556" s="11" t="s">
        <v>260</v>
      </c>
      <c r="E556" s="19" t="s">
        <v>1102</v>
      </c>
      <c r="F556" s="10">
        <v>42036</v>
      </c>
      <c r="G556" s="10">
        <v>44228</v>
      </c>
      <c r="H556" s="11">
        <v>7</v>
      </c>
      <c r="I556" s="20" t="s">
        <v>259</v>
      </c>
      <c r="J556" s="11" t="s">
        <v>261</v>
      </c>
      <c r="K556" s="11" t="s">
        <v>1113</v>
      </c>
      <c r="L556" s="11">
        <v>2</v>
      </c>
    </row>
    <row r="557" spans="1:12">
      <c r="A557" s="11" t="s">
        <v>1057</v>
      </c>
      <c r="D557" s="11" t="s">
        <v>260</v>
      </c>
      <c r="E557" s="19" t="s">
        <v>1103</v>
      </c>
      <c r="F557" s="10">
        <v>42036</v>
      </c>
      <c r="G557" s="10">
        <v>44228</v>
      </c>
      <c r="H557" s="11">
        <v>7</v>
      </c>
      <c r="I557" s="20" t="s">
        <v>259</v>
      </c>
      <c r="J557" s="11" t="s">
        <v>261</v>
      </c>
      <c r="K557" s="11" t="s">
        <v>1113</v>
      </c>
      <c r="L557" s="11">
        <v>2</v>
      </c>
    </row>
    <row r="559" spans="1:12">
      <c r="A559" s="11" t="s">
        <v>1112</v>
      </c>
    </row>
  </sheetData>
  <mergeCells count="1">
    <mergeCell ref="B6:L6"/>
  </mergeCells>
  <hyperlinks>
    <hyperlink ref="D8" location="Contents!B22" display="Enquiries" xr:uid="{00000000-0004-0000-0000-000000000000}"/>
    <hyperlink ref="E12" location="A125197190V" display="A125197190V" xr:uid="{00000000-0004-0000-0000-000001000000}"/>
    <hyperlink ref="E13" location="A125202806K" display="A125202806K" xr:uid="{00000000-0004-0000-0000-000002000000}"/>
    <hyperlink ref="E14" location="A125199998W" display="A125199998W" xr:uid="{00000000-0004-0000-0000-000003000000}"/>
    <hyperlink ref="E15" location="A125197170K" display="A125197170K" xr:uid="{00000000-0004-0000-0000-000004000000}"/>
    <hyperlink ref="E16" location="A125202786L" display="A125202786L" xr:uid="{00000000-0004-0000-0000-000005000000}"/>
    <hyperlink ref="E17" location="A125199978L" display="A125199978L" xr:uid="{00000000-0004-0000-0000-000006000000}"/>
    <hyperlink ref="E18" location="A125197194C" display="A125197194C" xr:uid="{00000000-0004-0000-0000-000007000000}"/>
    <hyperlink ref="E19" location="A125202810A" display="A125202810A" xr:uid="{00000000-0004-0000-0000-000008000000}"/>
    <hyperlink ref="E20" location="A125200002T" display="A125200002T" xr:uid="{00000000-0004-0000-0000-000009000000}"/>
    <hyperlink ref="E21" location="A125197198L" display="A125197198L" xr:uid="{00000000-0004-0000-0000-00000A000000}"/>
    <hyperlink ref="E22" location="A125202814K" display="A125202814K" xr:uid="{00000000-0004-0000-0000-00000B000000}"/>
    <hyperlink ref="E23" location="A125200006A" display="A125200006A" xr:uid="{00000000-0004-0000-0000-00000C000000}"/>
    <hyperlink ref="E24" location="A125197174V" display="A125197174V" xr:uid="{00000000-0004-0000-0000-00000D000000}"/>
    <hyperlink ref="E25" location="A125202790C" display="A125202790C" xr:uid="{00000000-0004-0000-0000-00000E000000}"/>
    <hyperlink ref="E26" location="A125199982C" display="A125199982C" xr:uid="{00000000-0004-0000-0000-00000F000000}"/>
    <hyperlink ref="E27" location="A125197178C" display="A125197178C" xr:uid="{00000000-0004-0000-0000-000010000000}"/>
    <hyperlink ref="E28" location="A125202794L" display="A125202794L" xr:uid="{00000000-0004-0000-0000-000011000000}"/>
    <hyperlink ref="E29" location="A125199986L" display="A125199986L" xr:uid="{00000000-0004-0000-0000-000012000000}"/>
    <hyperlink ref="E30" location="A125197182V" display="A125197182V" xr:uid="{00000000-0004-0000-0000-000013000000}"/>
    <hyperlink ref="E31" location="A125202798W" display="A125202798W" xr:uid="{00000000-0004-0000-0000-000014000000}"/>
    <hyperlink ref="E32" location="A125199990C" display="A125199990C" xr:uid="{00000000-0004-0000-0000-000015000000}"/>
    <hyperlink ref="E33" location="A125197162K" display="A125197162K" xr:uid="{00000000-0004-0000-0000-000016000000}"/>
    <hyperlink ref="E34" location="A125202778L" display="A125202778L" xr:uid="{00000000-0004-0000-0000-000017000000}"/>
    <hyperlink ref="E35" location="A125199970V" display="A125199970V" xr:uid="{00000000-0004-0000-0000-000018000000}"/>
    <hyperlink ref="E36" location="A125197202T" display="A125197202T" xr:uid="{00000000-0004-0000-0000-000019000000}"/>
    <hyperlink ref="E37" location="A125202818V" display="A125202818V" xr:uid="{00000000-0004-0000-0000-00001A000000}"/>
    <hyperlink ref="E38" location="A125200010T" display="A125200010T" xr:uid="{00000000-0004-0000-0000-00001B000000}"/>
    <hyperlink ref="E39" location="A125197186C" display="A125197186C" xr:uid="{00000000-0004-0000-0000-00001C000000}"/>
    <hyperlink ref="E40" location="A125202802A" display="A125202802A" xr:uid="{00000000-0004-0000-0000-00001D000000}"/>
    <hyperlink ref="E41" location="A125199994L" display="A125199994L" xr:uid="{00000000-0004-0000-0000-00001E000000}"/>
    <hyperlink ref="E42" location="A125197206A" display="A125197206A" xr:uid="{00000000-0004-0000-0000-00001F000000}"/>
    <hyperlink ref="E43" location="A125202822K" display="A125202822K" xr:uid="{00000000-0004-0000-0000-000020000000}"/>
    <hyperlink ref="E44" location="A125200014A" display="A125200014A" xr:uid="{00000000-0004-0000-0000-000021000000}"/>
    <hyperlink ref="E45" location="A125197166V" display="A125197166V" xr:uid="{00000000-0004-0000-0000-000022000000}"/>
    <hyperlink ref="E46" location="A125202782C" display="A125202782C" xr:uid="{00000000-0004-0000-0000-000023000000}"/>
    <hyperlink ref="E47" location="A125199974C" display="A125199974C" xr:uid="{00000000-0004-0000-0000-000024000000}"/>
    <hyperlink ref="E48" location="A125197158V" display="A125197158V" xr:uid="{00000000-0004-0000-0000-000025000000}"/>
    <hyperlink ref="E49" location="A125202774C" display="A125202774C" xr:uid="{00000000-0004-0000-0000-000026000000}"/>
    <hyperlink ref="E50" location="A125199966C" display="A125199966C" xr:uid="{00000000-0004-0000-0000-000027000000}"/>
    <hyperlink ref="E51" location="A125198594J" display="A125198594J" xr:uid="{00000000-0004-0000-0000-000028000000}"/>
    <hyperlink ref="E52" location="A125204210J" display="A125204210J" xr:uid="{00000000-0004-0000-0000-000029000000}"/>
    <hyperlink ref="E53" location="A125201402W" display="A125201402W" xr:uid="{00000000-0004-0000-0000-00002A000000}"/>
    <hyperlink ref="E54" location="A125198574X" display="A125198574X" xr:uid="{00000000-0004-0000-0000-00002B000000}"/>
    <hyperlink ref="E55" location="A125204190K" display="A125204190K" xr:uid="{00000000-0004-0000-0000-00002C000000}"/>
    <hyperlink ref="E56" location="A125201382X" display="A125201382X" xr:uid="{00000000-0004-0000-0000-00002D000000}"/>
    <hyperlink ref="E57" location="A125198598T" display="A125198598T" xr:uid="{00000000-0004-0000-0000-00002E000000}"/>
    <hyperlink ref="E58" location="A125204214T" display="A125204214T" xr:uid="{00000000-0004-0000-0000-00002F000000}"/>
    <hyperlink ref="E59" location="A125201406F" display="A125201406F" xr:uid="{00000000-0004-0000-0000-000030000000}"/>
    <hyperlink ref="E60" location="A125198602W" display="A125198602W" xr:uid="{00000000-0004-0000-0000-000031000000}"/>
    <hyperlink ref="E61" location="A125204218A" display="A125204218A" xr:uid="{00000000-0004-0000-0000-000032000000}"/>
    <hyperlink ref="E62" location="A125201410W" display="A125201410W" xr:uid="{00000000-0004-0000-0000-000033000000}"/>
    <hyperlink ref="E63" location="A125198578J" display="A125198578J" xr:uid="{00000000-0004-0000-0000-000034000000}"/>
    <hyperlink ref="E64" location="A125204194V" display="A125204194V" xr:uid="{00000000-0004-0000-0000-000035000000}"/>
    <hyperlink ref="E65" location="A125201386J" display="A125201386J" xr:uid="{00000000-0004-0000-0000-000036000000}"/>
    <hyperlink ref="E66" location="A125198582X" display="A125198582X" xr:uid="{00000000-0004-0000-0000-000037000000}"/>
    <hyperlink ref="E67" location="A125204198C" display="A125204198C" xr:uid="{00000000-0004-0000-0000-000038000000}"/>
    <hyperlink ref="E68" location="A125201390X" display="A125201390X" xr:uid="{00000000-0004-0000-0000-000039000000}"/>
    <hyperlink ref="E69" location="A125198586J" display="A125198586J" xr:uid="{00000000-0004-0000-0000-00003A000000}"/>
    <hyperlink ref="E70" location="A125204202J" display="A125204202J" xr:uid="{00000000-0004-0000-0000-00003B000000}"/>
    <hyperlink ref="E71" location="A125201394J" display="A125201394J" xr:uid="{00000000-0004-0000-0000-00003C000000}"/>
    <hyperlink ref="E72" location="A125198566X" display="A125198566X" xr:uid="{00000000-0004-0000-0000-00003D000000}"/>
    <hyperlink ref="E73" location="A125204182K" display="A125204182K" xr:uid="{00000000-0004-0000-0000-00003E000000}"/>
    <hyperlink ref="E74" location="A125201374X" display="A125201374X" xr:uid="{00000000-0004-0000-0000-00003F000000}"/>
    <hyperlink ref="E75" location="A125198606F" display="A125198606F" xr:uid="{00000000-0004-0000-0000-000040000000}"/>
    <hyperlink ref="E76" location="A125204222T" display="A125204222T" xr:uid="{00000000-0004-0000-0000-000041000000}"/>
    <hyperlink ref="E77" location="A125201414F" display="A125201414F" xr:uid="{00000000-0004-0000-0000-000042000000}"/>
    <hyperlink ref="E78" location="A125198590X" display="A125198590X" xr:uid="{00000000-0004-0000-0000-000043000000}"/>
    <hyperlink ref="E79" location="A125204206T" display="A125204206T" xr:uid="{00000000-0004-0000-0000-000044000000}"/>
    <hyperlink ref="E80" location="A125201398T" display="A125201398T" xr:uid="{00000000-0004-0000-0000-000045000000}"/>
    <hyperlink ref="E81" location="A125198610W" display="A125198610W" xr:uid="{00000000-0004-0000-0000-000046000000}"/>
    <hyperlink ref="E82" location="A125204226A" display="A125204226A" xr:uid="{00000000-0004-0000-0000-000047000000}"/>
    <hyperlink ref="E83" location="A125201418R" display="A125201418R" xr:uid="{00000000-0004-0000-0000-000048000000}"/>
    <hyperlink ref="E84" location="A125198570R" display="A125198570R" xr:uid="{00000000-0004-0000-0000-000049000000}"/>
    <hyperlink ref="E85" location="A125204186V" display="A125204186V" xr:uid="{00000000-0004-0000-0000-00004A000000}"/>
    <hyperlink ref="E86" location="A125201378J" display="A125201378J" xr:uid="{00000000-0004-0000-0000-00004B000000}"/>
    <hyperlink ref="E87" location="A125198562R" display="A125198562R" xr:uid="{00000000-0004-0000-0000-00004C000000}"/>
    <hyperlink ref="E88" location="A125204178V" display="A125204178V" xr:uid="{00000000-0004-0000-0000-00004D000000}"/>
    <hyperlink ref="E89" location="A125201370R" display="A125201370R" xr:uid="{00000000-0004-0000-0000-00004E000000}"/>
    <hyperlink ref="E90" location="A125197658R" display="A125197658R" xr:uid="{00000000-0004-0000-0000-00004F000000}"/>
    <hyperlink ref="E91" location="A125203274A" display="A125203274A" xr:uid="{00000000-0004-0000-0000-000050000000}"/>
    <hyperlink ref="E92" location="A125200466R" display="A125200466R" xr:uid="{00000000-0004-0000-0000-000051000000}"/>
    <hyperlink ref="E93" location="A125197638F" display="A125197638F" xr:uid="{00000000-0004-0000-0000-000052000000}"/>
    <hyperlink ref="E94" location="A125203254T" display="A125203254T" xr:uid="{00000000-0004-0000-0000-000053000000}"/>
    <hyperlink ref="E95" location="A125200446F" display="A125200446F" xr:uid="{00000000-0004-0000-0000-000054000000}"/>
    <hyperlink ref="E96" location="A125197662F" display="A125197662F" xr:uid="{00000000-0004-0000-0000-000055000000}"/>
    <hyperlink ref="E97" location="A125203278K" display="A125203278K" xr:uid="{00000000-0004-0000-0000-000056000000}"/>
    <hyperlink ref="E98" location="A125200470F" display="A125200470F" xr:uid="{00000000-0004-0000-0000-000057000000}"/>
    <hyperlink ref="E99" location="A125197666R" display="A125197666R" xr:uid="{00000000-0004-0000-0000-000058000000}"/>
    <hyperlink ref="E100" location="A125203282A" display="A125203282A" xr:uid="{00000000-0004-0000-0000-000059000000}"/>
    <hyperlink ref="E101" location="A125200474R" display="A125200474R" xr:uid="{00000000-0004-0000-0000-00005A000000}"/>
    <hyperlink ref="E102" location="A125197642W" display="A125197642W" xr:uid="{00000000-0004-0000-0000-00005B000000}"/>
    <hyperlink ref="E103" location="A125203258A" display="A125203258A" xr:uid="{00000000-0004-0000-0000-00005C000000}"/>
    <hyperlink ref="E104" location="A125200450W" display="A125200450W" xr:uid="{00000000-0004-0000-0000-00005D000000}"/>
    <hyperlink ref="E105" location="A125197646F" display="A125197646F" xr:uid="{00000000-0004-0000-0000-00005E000000}"/>
    <hyperlink ref="E106" location="A125203262T" display="A125203262T" xr:uid="{00000000-0004-0000-0000-00005F000000}"/>
    <hyperlink ref="E107" location="A125200454F" display="A125200454F" xr:uid="{00000000-0004-0000-0000-000060000000}"/>
    <hyperlink ref="E108" location="A125197650W" display="A125197650W" xr:uid="{00000000-0004-0000-0000-000061000000}"/>
    <hyperlink ref="E109" location="A125203266A" display="A125203266A" xr:uid="{00000000-0004-0000-0000-000062000000}"/>
    <hyperlink ref="E110" location="A125200458R" display="A125200458R" xr:uid="{00000000-0004-0000-0000-000063000000}"/>
    <hyperlink ref="E111" location="A125197630L" display="A125197630L" xr:uid="{00000000-0004-0000-0000-000064000000}"/>
    <hyperlink ref="E112" location="A125203246T" display="A125203246T" xr:uid="{00000000-0004-0000-0000-000065000000}"/>
    <hyperlink ref="E113" location="A125200438F" display="A125200438F" xr:uid="{00000000-0004-0000-0000-000066000000}"/>
    <hyperlink ref="E114" location="A125197670F" display="A125197670F" xr:uid="{00000000-0004-0000-0000-000067000000}"/>
    <hyperlink ref="E115" location="A125203286K" display="A125203286K" xr:uid="{00000000-0004-0000-0000-000068000000}"/>
    <hyperlink ref="E116" location="A125200478X" display="A125200478X" xr:uid="{00000000-0004-0000-0000-000069000000}"/>
    <hyperlink ref="E117" location="A125197654F" display="A125197654F" xr:uid="{00000000-0004-0000-0000-00006A000000}"/>
    <hyperlink ref="E118" location="A125203270T" display="A125203270T" xr:uid="{00000000-0004-0000-0000-00006B000000}"/>
    <hyperlink ref="E119" location="A125200462F" display="A125200462F" xr:uid="{00000000-0004-0000-0000-00006C000000}"/>
    <hyperlink ref="E120" location="A125197674R" display="A125197674R" xr:uid="{00000000-0004-0000-0000-00006D000000}"/>
    <hyperlink ref="E121" location="A125203290A" display="A125203290A" xr:uid="{00000000-0004-0000-0000-00006E000000}"/>
    <hyperlink ref="E122" location="A125200482R" display="A125200482R" xr:uid="{00000000-0004-0000-0000-00006F000000}"/>
    <hyperlink ref="E123" location="A125197634W" display="A125197634W" xr:uid="{00000000-0004-0000-0000-000070000000}"/>
    <hyperlink ref="E124" location="A125203250J" display="A125203250J" xr:uid="{00000000-0004-0000-0000-000071000000}"/>
    <hyperlink ref="E125" location="A125200442W" display="A125200442W" xr:uid="{00000000-0004-0000-0000-000072000000}"/>
    <hyperlink ref="E126" location="A125197626W" display="A125197626W" xr:uid="{00000000-0004-0000-0000-000073000000}"/>
    <hyperlink ref="E127" location="A125203242J" display="A125203242J" xr:uid="{00000000-0004-0000-0000-000074000000}"/>
    <hyperlink ref="E128" location="A125200434W" display="A125200434W" xr:uid="{00000000-0004-0000-0000-000075000000}"/>
    <hyperlink ref="E129" location="A125199062L" display="A125199062L" xr:uid="{00000000-0004-0000-0000-000076000000}"/>
    <hyperlink ref="E130" location="A125204678R" display="A125204678R" xr:uid="{00000000-0004-0000-0000-000077000000}"/>
    <hyperlink ref="E131" location="A125201870K" display="A125201870K" xr:uid="{00000000-0004-0000-0000-000078000000}"/>
    <hyperlink ref="E132" location="A125199042C" display="A125199042C" xr:uid="{00000000-0004-0000-0000-000079000000}"/>
    <hyperlink ref="E133" location="A125204658F" display="A125204658F" xr:uid="{00000000-0004-0000-0000-00007A000000}"/>
    <hyperlink ref="E134" location="A125201850A" display="A125201850A" xr:uid="{00000000-0004-0000-0000-00007B000000}"/>
    <hyperlink ref="E135" location="A125199066W" display="A125199066W" xr:uid="{00000000-0004-0000-0000-00007C000000}"/>
    <hyperlink ref="E136" location="A125204682F" display="A125204682F" xr:uid="{00000000-0004-0000-0000-00007D000000}"/>
    <hyperlink ref="E137" location="A125201874V" display="A125201874V" xr:uid="{00000000-0004-0000-0000-00007E000000}"/>
    <hyperlink ref="E138" location="A125199070L" display="A125199070L" xr:uid="{00000000-0004-0000-0000-00007F000000}"/>
    <hyperlink ref="E139" location="A125204686R" display="A125204686R" xr:uid="{00000000-0004-0000-0000-000080000000}"/>
    <hyperlink ref="E140" location="A125201878C" display="A125201878C" xr:uid="{00000000-0004-0000-0000-000081000000}"/>
    <hyperlink ref="E141" location="A125199046L" display="A125199046L" xr:uid="{00000000-0004-0000-0000-000082000000}"/>
    <hyperlink ref="E142" location="A125204662W" display="A125204662W" xr:uid="{00000000-0004-0000-0000-000083000000}"/>
    <hyperlink ref="E143" location="A125201854K" display="A125201854K" xr:uid="{00000000-0004-0000-0000-000084000000}"/>
    <hyperlink ref="E144" location="A125199050C" display="A125199050C" xr:uid="{00000000-0004-0000-0000-000085000000}"/>
    <hyperlink ref="E145" location="A125204666F" display="A125204666F" xr:uid="{00000000-0004-0000-0000-000086000000}"/>
    <hyperlink ref="E146" location="A125201858V" display="A125201858V" xr:uid="{00000000-0004-0000-0000-000087000000}"/>
    <hyperlink ref="E147" location="A125199054L" display="A125199054L" xr:uid="{00000000-0004-0000-0000-000088000000}"/>
    <hyperlink ref="E148" location="A125204670W" display="A125204670W" xr:uid="{00000000-0004-0000-0000-000089000000}"/>
    <hyperlink ref="E149" location="A125201862K" display="A125201862K" xr:uid="{00000000-0004-0000-0000-00008A000000}"/>
    <hyperlink ref="E150" location="A125199034C" display="A125199034C" xr:uid="{00000000-0004-0000-0000-00008B000000}"/>
    <hyperlink ref="E151" location="A125204650L" display="A125204650L" xr:uid="{00000000-0004-0000-0000-00008C000000}"/>
    <hyperlink ref="E152" location="A125201842A" display="A125201842A" xr:uid="{00000000-0004-0000-0000-00008D000000}"/>
    <hyperlink ref="E153" location="A125199074W" display="A125199074W" xr:uid="{00000000-0004-0000-0000-00008E000000}"/>
    <hyperlink ref="E154" location="A125204690F" display="A125204690F" xr:uid="{00000000-0004-0000-0000-00008F000000}"/>
    <hyperlink ref="E155" location="A125201882V" display="A125201882V" xr:uid="{00000000-0004-0000-0000-000090000000}"/>
    <hyperlink ref="E156" location="A125199058W" display="A125199058W" xr:uid="{00000000-0004-0000-0000-000091000000}"/>
    <hyperlink ref="E157" location="A125204674F" display="A125204674F" xr:uid="{00000000-0004-0000-0000-000092000000}"/>
    <hyperlink ref="E158" location="A125201866V" display="A125201866V" xr:uid="{00000000-0004-0000-0000-000093000000}"/>
    <hyperlink ref="E159" location="A125199078F" display="A125199078F" xr:uid="{00000000-0004-0000-0000-000094000000}"/>
    <hyperlink ref="E160" location="A125204694R" display="A125204694R" xr:uid="{00000000-0004-0000-0000-000095000000}"/>
    <hyperlink ref="E161" location="A125201886C" display="A125201886C" xr:uid="{00000000-0004-0000-0000-000096000000}"/>
    <hyperlink ref="E162" location="A125199038L" display="A125199038L" xr:uid="{00000000-0004-0000-0000-000097000000}"/>
    <hyperlink ref="E163" location="A125204654W" display="A125204654W" xr:uid="{00000000-0004-0000-0000-000098000000}"/>
    <hyperlink ref="E164" location="A125201846K" display="A125201846K" xr:uid="{00000000-0004-0000-0000-000099000000}"/>
    <hyperlink ref="E165" location="A125199030V" display="A125199030V" xr:uid="{00000000-0004-0000-0000-00009A000000}"/>
    <hyperlink ref="E166" location="A125204646W" display="A125204646W" xr:uid="{00000000-0004-0000-0000-00009B000000}"/>
    <hyperlink ref="E167" location="A125201838K" display="A125201838K" xr:uid="{00000000-0004-0000-0000-00009C000000}"/>
    <hyperlink ref="E168" location="A125199530R" display="A125199530R" xr:uid="{00000000-0004-0000-0000-00009D000000}"/>
    <hyperlink ref="E169" location="A125205146V" display="A125205146V" xr:uid="{00000000-0004-0000-0000-00009E000000}"/>
    <hyperlink ref="E170" location="A125202338J" display="A125202338J" xr:uid="{00000000-0004-0000-0000-00009F000000}"/>
    <hyperlink ref="E171" location="A125199510F" display="A125199510F" xr:uid="{00000000-0004-0000-0000-0000A0000000}"/>
    <hyperlink ref="E172" location="A125205126K" display="A125205126K" xr:uid="{00000000-0004-0000-0000-0000A1000000}"/>
    <hyperlink ref="E173" location="A125202318X" display="A125202318X" xr:uid="{00000000-0004-0000-0000-0000A2000000}"/>
    <hyperlink ref="E174" location="A125199534X" display="A125199534X" xr:uid="{00000000-0004-0000-0000-0000A3000000}"/>
    <hyperlink ref="E175" location="A125205150K" display="A125205150K" xr:uid="{00000000-0004-0000-0000-0000A4000000}"/>
    <hyperlink ref="E176" location="A125202342X" display="A125202342X" xr:uid="{00000000-0004-0000-0000-0000A5000000}"/>
    <hyperlink ref="E177" location="A125199538J" display="A125199538J" xr:uid="{00000000-0004-0000-0000-0000A6000000}"/>
    <hyperlink ref="E178" location="A125205154V" display="A125205154V" xr:uid="{00000000-0004-0000-0000-0000A7000000}"/>
    <hyperlink ref="E179" location="A125202346J" display="A125202346J" xr:uid="{00000000-0004-0000-0000-0000A8000000}"/>
    <hyperlink ref="E180" location="A125199514R" display="A125199514R" xr:uid="{00000000-0004-0000-0000-0000A9000000}"/>
    <hyperlink ref="E181" location="A125205130A" display="A125205130A" xr:uid="{00000000-0004-0000-0000-0000AA000000}"/>
    <hyperlink ref="E182" location="A125202322R" display="A125202322R" xr:uid="{00000000-0004-0000-0000-0000AB000000}"/>
    <hyperlink ref="E183" location="A125199518X" display="A125199518X" xr:uid="{00000000-0004-0000-0000-0000AC000000}"/>
    <hyperlink ref="E184" location="A125205134K" display="A125205134K" xr:uid="{00000000-0004-0000-0000-0000AD000000}"/>
    <hyperlink ref="E185" location="A125202326X" display="A125202326X" xr:uid="{00000000-0004-0000-0000-0000AE000000}"/>
    <hyperlink ref="E186" location="A125199522R" display="A125199522R" xr:uid="{00000000-0004-0000-0000-0000AF000000}"/>
    <hyperlink ref="E187" location="A125205138V" display="A125205138V" xr:uid="{00000000-0004-0000-0000-0000B0000000}"/>
    <hyperlink ref="E188" location="A125202330R" display="A125202330R" xr:uid="{00000000-0004-0000-0000-0000B1000000}"/>
    <hyperlink ref="E189" location="A125199502F" display="A125199502F" xr:uid="{00000000-0004-0000-0000-0000B2000000}"/>
    <hyperlink ref="E190" location="A125205118K" display="A125205118K" xr:uid="{00000000-0004-0000-0000-0000B3000000}"/>
    <hyperlink ref="E191" location="A125202310F" display="A125202310F" xr:uid="{00000000-0004-0000-0000-0000B4000000}"/>
    <hyperlink ref="E192" location="A125199542X" display="A125199542X" xr:uid="{00000000-0004-0000-0000-0000B5000000}"/>
    <hyperlink ref="E193" location="A125205158C" display="A125205158C" xr:uid="{00000000-0004-0000-0000-0000B6000000}"/>
    <hyperlink ref="E194" location="A125202350X" display="A125202350X" xr:uid="{00000000-0004-0000-0000-0000B7000000}"/>
    <hyperlink ref="E195" location="A125199526X" display="A125199526X" xr:uid="{00000000-0004-0000-0000-0000B8000000}"/>
    <hyperlink ref="E196" location="A125205142K" display="A125205142K" xr:uid="{00000000-0004-0000-0000-0000B9000000}"/>
    <hyperlink ref="E197" location="A125202334X" display="A125202334X" xr:uid="{00000000-0004-0000-0000-0000BA000000}"/>
    <hyperlink ref="E198" location="A125199546J" display="A125199546J" xr:uid="{00000000-0004-0000-0000-0000BB000000}"/>
    <hyperlink ref="E199" location="A125205162V" display="A125205162V" xr:uid="{00000000-0004-0000-0000-0000BC000000}"/>
    <hyperlink ref="E200" location="A125202354J" display="A125202354J" xr:uid="{00000000-0004-0000-0000-0000BD000000}"/>
    <hyperlink ref="E201" location="A125199506R" display="A125199506R" xr:uid="{00000000-0004-0000-0000-0000BE000000}"/>
    <hyperlink ref="E202" location="A125205122A" display="A125205122A" xr:uid="{00000000-0004-0000-0000-0000BF000000}"/>
    <hyperlink ref="E203" location="A125202314R" display="A125202314R" xr:uid="{00000000-0004-0000-0000-0000C0000000}"/>
    <hyperlink ref="E204" location="A125199498A" display="A125199498A" xr:uid="{00000000-0004-0000-0000-0000C1000000}"/>
    <hyperlink ref="E205" location="A125205114A" display="A125205114A" xr:uid="{00000000-0004-0000-0000-0000C2000000}"/>
    <hyperlink ref="E206" location="A125202306R" display="A125202306R" xr:uid="{00000000-0004-0000-0000-0000C3000000}"/>
    <hyperlink ref="E207" location="A125198126V" display="A125198126V" xr:uid="{00000000-0004-0000-0000-0000C4000000}"/>
    <hyperlink ref="E208" location="A125203742C" display="A125203742C" xr:uid="{00000000-0004-0000-0000-0000C5000000}"/>
    <hyperlink ref="E209" location="A125200934T" display="A125200934T" xr:uid="{00000000-0004-0000-0000-0000C6000000}"/>
    <hyperlink ref="E210" location="A125198106K" display="A125198106K" xr:uid="{00000000-0004-0000-0000-0000C7000000}"/>
    <hyperlink ref="E211" location="A125203722V" display="A125203722V" xr:uid="{00000000-0004-0000-0000-0000C8000000}"/>
    <hyperlink ref="E212" location="A125200914J" display="A125200914J" xr:uid="{00000000-0004-0000-0000-0000C9000000}"/>
    <hyperlink ref="E213" location="A125198130K" display="A125198130K" xr:uid="{00000000-0004-0000-0000-0000CA000000}"/>
    <hyperlink ref="E214" location="A125203746L" display="A125203746L" xr:uid="{00000000-0004-0000-0000-0000CB000000}"/>
    <hyperlink ref="E215" location="A125200938A" display="A125200938A" xr:uid="{00000000-0004-0000-0000-0000CC000000}"/>
    <hyperlink ref="E216" location="A125198134V" display="A125198134V" xr:uid="{00000000-0004-0000-0000-0000CD000000}"/>
    <hyperlink ref="E217" location="A125203750C" display="A125203750C" xr:uid="{00000000-0004-0000-0000-0000CE000000}"/>
    <hyperlink ref="E218" location="A125200942T" display="A125200942T" xr:uid="{00000000-0004-0000-0000-0000CF000000}"/>
    <hyperlink ref="E219" location="A125198110A" display="A125198110A" xr:uid="{00000000-0004-0000-0000-0000D0000000}"/>
    <hyperlink ref="E220" location="A125203726C" display="A125203726C" xr:uid="{00000000-0004-0000-0000-0000D1000000}"/>
    <hyperlink ref="E221" location="A125200918T" display="A125200918T" xr:uid="{00000000-0004-0000-0000-0000D2000000}"/>
    <hyperlink ref="E222" location="A125198114K" display="A125198114K" xr:uid="{00000000-0004-0000-0000-0000D3000000}"/>
    <hyperlink ref="E223" location="A125203730V" display="A125203730V" xr:uid="{00000000-0004-0000-0000-0000D4000000}"/>
    <hyperlink ref="E224" location="A125200922J" display="A125200922J" xr:uid="{00000000-0004-0000-0000-0000D5000000}"/>
    <hyperlink ref="E225" location="A125198118V" display="A125198118V" xr:uid="{00000000-0004-0000-0000-0000D6000000}"/>
    <hyperlink ref="E226" location="A125203734C" display="A125203734C" xr:uid="{00000000-0004-0000-0000-0000D7000000}"/>
    <hyperlink ref="E227" location="A125200926T" display="A125200926T" xr:uid="{00000000-0004-0000-0000-0000D8000000}"/>
    <hyperlink ref="E228" location="A125198098W" display="A125198098W" xr:uid="{00000000-0004-0000-0000-0000D9000000}"/>
    <hyperlink ref="E229" location="A125203714V" display="A125203714V" xr:uid="{00000000-0004-0000-0000-0000DA000000}"/>
    <hyperlink ref="E230" location="A125200906J" display="A125200906J" xr:uid="{00000000-0004-0000-0000-0000DB000000}"/>
    <hyperlink ref="E231" location="A125198138C" display="A125198138C" xr:uid="{00000000-0004-0000-0000-0000DC000000}"/>
    <hyperlink ref="E232" location="A125203754L" display="A125203754L" xr:uid="{00000000-0004-0000-0000-0000DD000000}"/>
    <hyperlink ref="E233" location="A125200946A" display="A125200946A" xr:uid="{00000000-0004-0000-0000-0000DE000000}"/>
    <hyperlink ref="E234" location="A125198122K" display="A125198122K" xr:uid="{00000000-0004-0000-0000-0000DF000000}"/>
    <hyperlink ref="E235" location="A125203738L" display="A125203738L" xr:uid="{00000000-0004-0000-0000-0000E0000000}"/>
    <hyperlink ref="E236" location="A125200930J" display="A125200930J" xr:uid="{00000000-0004-0000-0000-0000E1000000}"/>
    <hyperlink ref="E237" location="A125198142V" display="A125198142V" xr:uid="{00000000-0004-0000-0000-0000E2000000}"/>
    <hyperlink ref="E238" location="A125203758W" display="A125203758W" xr:uid="{00000000-0004-0000-0000-0000E3000000}"/>
    <hyperlink ref="E239" location="A125200950T" display="A125200950T" xr:uid="{00000000-0004-0000-0000-0000E4000000}"/>
    <hyperlink ref="E240" location="A125198102A" display="A125198102A" xr:uid="{00000000-0004-0000-0000-0000E5000000}"/>
    <hyperlink ref="E241" location="A125203718C" display="A125203718C" xr:uid="{00000000-0004-0000-0000-0000E6000000}"/>
    <hyperlink ref="E242" location="A125200910X" display="A125200910X" xr:uid="{00000000-0004-0000-0000-0000E7000000}"/>
    <hyperlink ref="E243" location="A125198094L" display="A125198094L" xr:uid="{00000000-0004-0000-0000-0000E8000000}"/>
    <hyperlink ref="E244" location="A125203710K" display="A125203710K" xr:uid="{00000000-0004-0000-0000-0000E9000000}"/>
    <hyperlink ref="E245" location="A125200902X" display="A125200902X" xr:uid="{00000000-0004-0000-0000-0000EA000000}"/>
    <hyperlink ref="E246" location="A125197502V" display="A125197502V" xr:uid="{00000000-0004-0000-0000-0000EB000000}"/>
    <hyperlink ref="E247" location="A125203118X" display="A125203118X" xr:uid="{00000000-0004-0000-0000-0000EC000000}"/>
    <hyperlink ref="E248" location="A125200310V" display="A125200310V" xr:uid="{00000000-0004-0000-0000-0000ED000000}"/>
    <hyperlink ref="E249" location="A125197482W" display="A125197482W" xr:uid="{00000000-0004-0000-0000-0000EE000000}"/>
    <hyperlink ref="E250" location="A125203098A" display="A125203098A" xr:uid="{00000000-0004-0000-0000-0000EF000000}"/>
    <hyperlink ref="E251" location="A125200290W" display="A125200290W" xr:uid="{00000000-0004-0000-0000-0000F0000000}"/>
    <hyperlink ref="E252" location="A125197506C" display="A125197506C" xr:uid="{00000000-0004-0000-0000-0000F1000000}"/>
    <hyperlink ref="E253" location="A125203122R" display="A125203122R" xr:uid="{00000000-0004-0000-0000-0000F2000000}"/>
    <hyperlink ref="E254" location="A125200314C" display="A125200314C" xr:uid="{00000000-0004-0000-0000-0000F3000000}"/>
    <hyperlink ref="E255" location="A125197510V" display="A125197510V" xr:uid="{00000000-0004-0000-0000-0000F4000000}"/>
    <hyperlink ref="E256" location="A125203126X" display="A125203126X" xr:uid="{00000000-0004-0000-0000-0000F5000000}"/>
    <hyperlink ref="E257" location="A125200318L" display="A125200318L" xr:uid="{00000000-0004-0000-0000-0000F6000000}"/>
    <hyperlink ref="E258" location="A125197486F" display="A125197486F" xr:uid="{00000000-0004-0000-0000-0000F7000000}"/>
    <hyperlink ref="E259" location="A125203102F" display="A125203102F" xr:uid="{00000000-0004-0000-0000-0000F8000000}"/>
    <hyperlink ref="E260" location="A125200294F" display="A125200294F" xr:uid="{00000000-0004-0000-0000-0000F9000000}"/>
    <hyperlink ref="E261" location="A125197490W" display="A125197490W" xr:uid="{00000000-0004-0000-0000-0000FA000000}"/>
    <hyperlink ref="E262" location="A125203106R" display="A125203106R" xr:uid="{00000000-0004-0000-0000-0000FB000000}"/>
    <hyperlink ref="E263" location="A125200298R" display="A125200298R" xr:uid="{00000000-0004-0000-0000-0000FC000000}"/>
    <hyperlink ref="E264" location="A125197494F" display="A125197494F" xr:uid="{00000000-0004-0000-0000-0000FD000000}"/>
    <hyperlink ref="E265" location="A125203110F" display="A125203110F" xr:uid="{00000000-0004-0000-0000-0000FE000000}"/>
    <hyperlink ref="E266" location="A125200302V" display="A125200302V" xr:uid="{00000000-0004-0000-0000-0000FF000000}"/>
    <hyperlink ref="E267" location="A125197474W" display="A125197474W" xr:uid="{00000000-0004-0000-0000-000000010000}"/>
    <hyperlink ref="E268" location="A125203090J" display="A125203090J" xr:uid="{00000000-0004-0000-0000-000001010000}"/>
    <hyperlink ref="E269" location="A125200282W" display="A125200282W" xr:uid="{00000000-0004-0000-0000-000002010000}"/>
    <hyperlink ref="E270" location="A125197514C" display="A125197514C" xr:uid="{00000000-0004-0000-0000-000003010000}"/>
    <hyperlink ref="E271" location="A125203130R" display="A125203130R" xr:uid="{00000000-0004-0000-0000-000004010000}"/>
    <hyperlink ref="E272" location="A125200322C" display="A125200322C" xr:uid="{00000000-0004-0000-0000-000005010000}"/>
    <hyperlink ref="E273" location="A125197498R" display="A125197498R" xr:uid="{00000000-0004-0000-0000-000006010000}"/>
    <hyperlink ref="E274" location="A125203114R" display="A125203114R" xr:uid="{00000000-0004-0000-0000-000007010000}"/>
    <hyperlink ref="E275" location="A125200306C" display="A125200306C" xr:uid="{00000000-0004-0000-0000-000008010000}"/>
    <hyperlink ref="E276" location="A125197518L" display="A125197518L" xr:uid="{00000000-0004-0000-0000-000009010000}"/>
    <hyperlink ref="E277" location="A125203134X" display="A125203134X" xr:uid="{00000000-0004-0000-0000-00000A010000}"/>
    <hyperlink ref="E278" location="A125200326L" display="A125200326L" xr:uid="{00000000-0004-0000-0000-00000B010000}"/>
    <hyperlink ref="E279" location="A125197478F" display="A125197478F" xr:uid="{00000000-0004-0000-0000-00000C010000}"/>
    <hyperlink ref="E280" location="A125203094T" display="A125203094T" xr:uid="{00000000-0004-0000-0000-00000D010000}"/>
    <hyperlink ref="E281" location="A125200286F" display="A125200286F" xr:uid="{00000000-0004-0000-0000-00000E010000}"/>
    <hyperlink ref="E282" location="A125197470L" display="A125197470L" xr:uid="{00000000-0004-0000-0000-00000F010000}"/>
    <hyperlink ref="E283" location="A125203086T" display="A125203086T" xr:uid="{00000000-0004-0000-0000-000010010000}"/>
    <hyperlink ref="E284" location="A125200278F" display="A125200278F" xr:uid="{00000000-0004-0000-0000-000011010000}"/>
    <hyperlink ref="E285" location="A125197294L" display="A125197294L" xr:uid="{00000000-0004-0000-0000-000012010000}"/>
    <hyperlink ref="E286" location="A125202910K" display="A125202910K" xr:uid="{00000000-0004-0000-0000-000013010000}"/>
    <hyperlink ref="E287" location="A125200102A" display="A125200102A" xr:uid="{00000000-0004-0000-0000-000014010000}"/>
    <hyperlink ref="E288" location="A125197274C" display="A125197274C" xr:uid="{00000000-0004-0000-0000-000015010000}"/>
    <hyperlink ref="E289" location="A125202890L" display="A125202890L" xr:uid="{00000000-0004-0000-0000-000016010000}"/>
    <hyperlink ref="E290" location="A125200082C" display="A125200082C" xr:uid="{00000000-0004-0000-0000-000017010000}"/>
    <hyperlink ref="E291" location="A125197298W" display="A125197298W" xr:uid="{00000000-0004-0000-0000-000018010000}"/>
    <hyperlink ref="E292" location="A125202914V" display="A125202914V" xr:uid="{00000000-0004-0000-0000-000019010000}"/>
    <hyperlink ref="E293" location="A125200106K" display="A125200106K" xr:uid="{00000000-0004-0000-0000-00001A010000}"/>
    <hyperlink ref="E294" location="A125197302A" display="A125197302A" xr:uid="{00000000-0004-0000-0000-00001B010000}"/>
    <hyperlink ref="E295" location="A125202918C" display="A125202918C" xr:uid="{00000000-0004-0000-0000-00001C010000}"/>
    <hyperlink ref="E296" location="A125200110A" display="A125200110A" xr:uid="{00000000-0004-0000-0000-00001D010000}"/>
    <hyperlink ref="E297" location="A125197278L" display="A125197278L" xr:uid="{00000000-0004-0000-0000-00001E010000}"/>
    <hyperlink ref="E298" location="A125202894W" display="A125202894W" xr:uid="{00000000-0004-0000-0000-00001F010000}"/>
    <hyperlink ref="E299" location="A125200086L" display="A125200086L" xr:uid="{00000000-0004-0000-0000-000020010000}"/>
    <hyperlink ref="E300" location="A125197282C" display="A125197282C" xr:uid="{00000000-0004-0000-0000-000021010000}"/>
    <hyperlink ref="E301" location="A125202898F" display="A125202898F" xr:uid="{00000000-0004-0000-0000-000022010000}"/>
    <hyperlink ref="E302" location="A125200090C" display="A125200090C" xr:uid="{00000000-0004-0000-0000-000023010000}"/>
    <hyperlink ref="E303" location="A125197286L" display="A125197286L" xr:uid="{00000000-0004-0000-0000-000024010000}"/>
    <hyperlink ref="E304" location="A125202902K" display="A125202902K" xr:uid="{00000000-0004-0000-0000-000025010000}"/>
    <hyperlink ref="E305" location="A125200094L" display="A125200094L" xr:uid="{00000000-0004-0000-0000-000026010000}"/>
    <hyperlink ref="E306" location="A125197266C" display="A125197266C" xr:uid="{00000000-0004-0000-0000-000027010000}"/>
    <hyperlink ref="E307" location="A125202882L" display="A125202882L" xr:uid="{00000000-0004-0000-0000-000028010000}"/>
    <hyperlink ref="E308" location="A125200074C" display="A125200074C" xr:uid="{00000000-0004-0000-0000-000029010000}"/>
    <hyperlink ref="E309" location="A125197306K" display="A125197306K" xr:uid="{00000000-0004-0000-0000-00002A010000}"/>
    <hyperlink ref="E310" location="A125202922V" display="A125202922V" xr:uid="{00000000-0004-0000-0000-00002B010000}"/>
    <hyperlink ref="E311" location="A125200114K" display="A125200114K" xr:uid="{00000000-0004-0000-0000-00002C010000}"/>
    <hyperlink ref="E312" location="A125197290C" display="A125197290C" xr:uid="{00000000-0004-0000-0000-00002D010000}"/>
    <hyperlink ref="E313" location="A125202906V" display="A125202906V" xr:uid="{00000000-0004-0000-0000-00002E010000}"/>
    <hyperlink ref="E314" location="A125200098W" display="A125200098W" xr:uid="{00000000-0004-0000-0000-00002F010000}"/>
    <hyperlink ref="E315" location="A125197310A" display="A125197310A" xr:uid="{00000000-0004-0000-0000-000030010000}"/>
    <hyperlink ref="E316" location="A125202926C" display="A125202926C" xr:uid="{00000000-0004-0000-0000-000031010000}"/>
    <hyperlink ref="E317" location="A125200118V" display="A125200118V" xr:uid="{00000000-0004-0000-0000-000032010000}"/>
    <hyperlink ref="E318" location="A125197270V" display="A125197270V" xr:uid="{00000000-0004-0000-0000-000033010000}"/>
    <hyperlink ref="E319" location="A125202886W" display="A125202886W" xr:uid="{00000000-0004-0000-0000-000034010000}"/>
    <hyperlink ref="E320" location="A125200078L" display="A125200078L" xr:uid="{00000000-0004-0000-0000-000035010000}"/>
    <hyperlink ref="E321" location="A125197262V" display="A125197262V" xr:uid="{00000000-0004-0000-0000-000036010000}"/>
    <hyperlink ref="E322" location="A125202878W" display="A125202878W" xr:uid="{00000000-0004-0000-0000-000037010000}"/>
    <hyperlink ref="E323" location="A125200070V" display="A125200070V" xr:uid="{00000000-0004-0000-0000-000038010000}"/>
    <hyperlink ref="E324" location="A125197554W" display="A125197554W" xr:uid="{00000000-0004-0000-0000-000039010000}"/>
    <hyperlink ref="E325" location="A125203170J" display="A125203170J" xr:uid="{00000000-0004-0000-0000-00003A010000}"/>
    <hyperlink ref="E326" location="A125200362W" display="A125200362W" xr:uid="{00000000-0004-0000-0000-00003B010000}"/>
    <hyperlink ref="E327" location="A125197534L" display="A125197534L" xr:uid="{00000000-0004-0000-0000-00003C010000}"/>
    <hyperlink ref="E328" location="A125203150X" display="A125203150X" xr:uid="{00000000-0004-0000-0000-00003D010000}"/>
    <hyperlink ref="E329" location="A125200342L" display="A125200342L" xr:uid="{00000000-0004-0000-0000-00003E010000}"/>
    <hyperlink ref="E330" location="A125197558F" display="A125197558F" xr:uid="{00000000-0004-0000-0000-00003F010000}"/>
    <hyperlink ref="E331" location="A125203174T" display="A125203174T" xr:uid="{00000000-0004-0000-0000-000040010000}"/>
    <hyperlink ref="E332" location="A125200366F" display="A125200366F" xr:uid="{00000000-0004-0000-0000-000041010000}"/>
    <hyperlink ref="E333" location="A125197562W" display="A125197562W" xr:uid="{00000000-0004-0000-0000-000042010000}"/>
    <hyperlink ref="E334" location="A125203178A" display="A125203178A" xr:uid="{00000000-0004-0000-0000-000043010000}"/>
    <hyperlink ref="E335" location="A125200370W" display="A125200370W" xr:uid="{00000000-0004-0000-0000-000044010000}"/>
    <hyperlink ref="E336" location="A125197538W" display="A125197538W" xr:uid="{00000000-0004-0000-0000-000045010000}"/>
    <hyperlink ref="E337" location="A125203154J" display="A125203154J" xr:uid="{00000000-0004-0000-0000-000046010000}"/>
    <hyperlink ref="E338" location="A125200346W" display="A125200346W" xr:uid="{00000000-0004-0000-0000-000047010000}"/>
    <hyperlink ref="E339" location="A125197542L" display="A125197542L" xr:uid="{00000000-0004-0000-0000-000048010000}"/>
    <hyperlink ref="E340" location="A125203158T" display="A125203158T" xr:uid="{00000000-0004-0000-0000-000049010000}"/>
    <hyperlink ref="E341" location="A125200350L" display="A125200350L" xr:uid="{00000000-0004-0000-0000-00004A010000}"/>
    <hyperlink ref="E342" location="A125197546W" display="A125197546W" xr:uid="{00000000-0004-0000-0000-00004B010000}"/>
    <hyperlink ref="E343" location="A125203162J" display="A125203162J" xr:uid="{00000000-0004-0000-0000-00004C010000}"/>
    <hyperlink ref="E344" location="A125200354W" display="A125200354W" xr:uid="{00000000-0004-0000-0000-00004D010000}"/>
    <hyperlink ref="E345" location="A125197526L" display="A125197526L" xr:uid="{00000000-0004-0000-0000-00004E010000}"/>
    <hyperlink ref="E346" location="A125203142X" display="A125203142X" xr:uid="{00000000-0004-0000-0000-00004F010000}"/>
    <hyperlink ref="E347" location="A125200334L" display="A125200334L" xr:uid="{00000000-0004-0000-0000-000050010000}"/>
    <hyperlink ref="E348" location="A125197566F" display="A125197566F" xr:uid="{00000000-0004-0000-0000-000051010000}"/>
    <hyperlink ref="E349" location="A125203182T" display="A125203182T" xr:uid="{00000000-0004-0000-0000-000052010000}"/>
    <hyperlink ref="E350" location="A125200374F" display="A125200374F" xr:uid="{00000000-0004-0000-0000-000053010000}"/>
    <hyperlink ref="E351" location="A125197550L" display="A125197550L" xr:uid="{00000000-0004-0000-0000-000054010000}"/>
    <hyperlink ref="E352" location="A125203166T" display="A125203166T" xr:uid="{00000000-0004-0000-0000-000055010000}"/>
    <hyperlink ref="E353" location="A125200358F" display="A125200358F" xr:uid="{00000000-0004-0000-0000-000056010000}"/>
    <hyperlink ref="E354" location="A125197570W" display="A125197570W" xr:uid="{00000000-0004-0000-0000-000057010000}"/>
    <hyperlink ref="E355" location="A125203186A" display="A125203186A" xr:uid="{00000000-0004-0000-0000-000058010000}"/>
    <hyperlink ref="E356" location="A125200378R" display="A125200378R" xr:uid="{00000000-0004-0000-0000-000059010000}"/>
    <hyperlink ref="E357" location="A125197530C" display="A125197530C" xr:uid="{00000000-0004-0000-0000-00005A010000}"/>
    <hyperlink ref="E358" location="A125203146J" display="A125203146J" xr:uid="{00000000-0004-0000-0000-00005B010000}"/>
    <hyperlink ref="E359" location="A125200338W" display="A125200338W" xr:uid="{00000000-0004-0000-0000-00005C010000}"/>
    <hyperlink ref="E360" location="A125197522C" display="A125197522C" xr:uid="{00000000-0004-0000-0000-00005D010000}"/>
    <hyperlink ref="E361" location="A125203138J" display="A125203138J" xr:uid="{00000000-0004-0000-0000-00005E010000}"/>
    <hyperlink ref="E362" location="A125200330C" display="A125200330C" xr:uid="{00000000-0004-0000-0000-00005F010000}"/>
    <hyperlink ref="E363" location="A125197606L" display="A125197606L" xr:uid="{00000000-0004-0000-0000-000060010000}"/>
    <hyperlink ref="E364" location="A125203222X" display="A125203222X" xr:uid="{00000000-0004-0000-0000-000061010000}"/>
    <hyperlink ref="E365" location="A125200414L" display="A125200414L" xr:uid="{00000000-0004-0000-0000-000062010000}"/>
    <hyperlink ref="E366" location="A125197586R" display="A125197586R" xr:uid="{00000000-0004-0000-0000-000063010000}"/>
    <hyperlink ref="E367" location="A125203202R" display="A125203202R" xr:uid="{00000000-0004-0000-0000-000064010000}"/>
    <hyperlink ref="E368" location="A125200394R" display="A125200394R" xr:uid="{00000000-0004-0000-0000-000065010000}"/>
    <hyperlink ref="E369" location="A125197610C" display="A125197610C" xr:uid="{00000000-0004-0000-0000-000066010000}"/>
    <hyperlink ref="E370" location="A125203226J" display="A125203226J" xr:uid="{00000000-0004-0000-0000-000067010000}"/>
    <hyperlink ref="E371" location="A125200418W" display="A125200418W" xr:uid="{00000000-0004-0000-0000-000068010000}"/>
    <hyperlink ref="E372" location="A125197614L" display="A125197614L" xr:uid="{00000000-0004-0000-0000-000069010000}"/>
    <hyperlink ref="E373" location="A125203230X" display="A125203230X" xr:uid="{00000000-0004-0000-0000-00006A010000}"/>
    <hyperlink ref="E374" location="A125200422L" display="A125200422L" xr:uid="{00000000-0004-0000-0000-00006B010000}"/>
    <hyperlink ref="E375" location="A125197590F" display="A125197590F" xr:uid="{00000000-0004-0000-0000-00006C010000}"/>
    <hyperlink ref="E376" location="A125203206X" display="A125203206X" xr:uid="{00000000-0004-0000-0000-00006D010000}"/>
    <hyperlink ref="E377" location="A125200398X" display="A125200398X" xr:uid="{00000000-0004-0000-0000-00006E010000}"/>
    <hyperlink ref="E378" location="A125197594R" display="A125197594R" xr:uid="{00000000-0004-0000-0000-00006F010000}"/>
    <hyperlink ref="E379" location="A125203210R" display="A125203210R" xr:uid="{00000000-0004-0000-0000-000070010000}"/>
    <hyperlink ref="E380" location="A125200402C" display="A125200402C" xr:uid="{00000000-0004-0000-0000-000071010000}"/>
    <hyperlink ref="E381" location="A125197598X" display="A125197598X" xr:uid="{00000000-0004-0000-0000-000072010000}"/>
    <hyperlink ref="E382" location="A125203214X" display="A125203214X" xr:uid="{00000000-0004-0000-0000-000073010000}"/>
    <hyperlink ref="E383" location="A125200406L" display="A125200406L" xr:uid="{00000000-0004-0000-0000-000074010000}"/>
    <hyperlink ref="E384" location="A125197578R" display="A125197578R" xr:uid="{00000000-0004-0000-0000-000075010000}"/>
    <hyperlink ref="E385" location="A125203194A" display="A125203194A" xr:uid="{00000000-0004-0000-0000-000076010000}"/>
    <hyperlink ref="E386" location="A125200386R" display="A125200386R" xr:uid="{00000000-0004-0000-0000-000077010000}"/>
    <hyperlink ref="E387" location="A125197618W" display="A125197618W" xr:uid="{00000000-0004-0000-0000-000078010000}"/>
    <hyperlink ref="E388" location="A125203234J" display="A125203234J" xr:uid="{00000000-0004-0000-0000-000079010000}"/>
    <hyperlink ref="E389" location="A125200426W" display="A125200426W" xr:uid="{00000000-0004-0000-0000-00007A010000}"/>
    <hyperlink ref="E390" location="A125197602C" display="A125197602C" xr:uid="{00000000-0004-0000-0000-00007B010000}"/>
    <hyperlink ref="E391" location="A125203218J" display="A125203218J" xr:uid="{00000000-0004-0000-0000-00007C010000}"/>
    <hyperlink ref="E392" location="A125200410C" display="A125200410C" xr:uid="{00000000-0004-0000-0000-00007D010000}"/>
    <hyperlink ref="E393" location="A125197622L" display="A125197622L" xr:uid="{00000000-0004-0000-0000-00007E010000}"/>
    <hyperlink ref="E394" location="A125203238T" display="A125203238T" xr:uid="{00000000-0004-0000-0000-00007F010000}"/>
    <hyperlink ref="E395" location="A125200430L" display="A125200430L" xr:uid="{00000000-0004-0000-0000-000080010000}"/>
    <hyperlink ref="E396" location="A125197582F" display="A125197582F" xr:uid="{00000000-0004-0000-0000-000081010000}"/>
    <hyperlink ref="E397" location="A125203198K" display="A125203198K" xr:uid="{00000000-0004-0000-0000-000082010000}"/>
    <hyperlink ref="E398" location="A125200390F" display="A125200390F" xr:uid="{00000000-0004-0000-0000-000083010000}"/>
    <hyperlink ref="E399" location="A125197574F" display="A125197574F" xr:uid="{00000000-0004-0000-0000-000084010000}"/>
    <hyperlink ref="E400" location="A125203190T" display="A125203190T" xr:uid="{00000000-0004-0000-0000-000085010000}"/>
    <hyperlink ref="E401" location="A125200382F" display="A125200382F" xr:uid="{00000000-0004-0000-0000-000086010000}"/>
    <hyperlink ref="E402" location="A125197346C" display="A125197346C" xr:uid="{00000000-0004-0000-0000-000087010000}"/>
    <hyperlink ref="E403" location="A125202962L" display="A125202962L" xr:uid="{00000000-0004-0000-0000-000088010000}"/>
    <hyperlink ref="E404" location="A125200154C" display="A125200154C" xr:uid="{00000000-0004-0000-0000-000089010000}"/>
    <hyperlink ref="E405" location="A125197326V" display="A125197326V" xr:uid="{00000000-0004-0000-0000-00008A010000}"/>
    <hyperlink ref="E406" location="A125202942C" display="A125202942C" xr:uid="{00000000-0004-0000-0000-00008B010000}"/>
    <hyperlink ref="E407" location="A125200134V" display="A125200134V" xr:uid="{00000000-0004-0000-0000-00008C010000}"/>
    <hyperlink ref="E408" location="A125197350V" display="A125197350V" xr:uid="{00000000-0004-0000-0000-00008D010000}"/>
    <hyperlink ref="E409" location="A125202966W" display="A125202966W" xr:uid="{00000000-0004-0000-0000-00008E010000}"/>
    <hyperlink ref="E410" location="A125200158L" display="A125200158L" xr:uid="{00000000-0004-0000-0000-00008F010000}"/>
    <hyperlink ref="E411" location="A125197354C" display="A125197354C" xr:uid="{00000000-0004-0000-0000-000090010000}"/>
    <hyperlink ref="E412" location="A125202970L" display="A125202970L" xr:uid="{00000000-0004-0000-0000-000091010000}"/>
    <hyperlink ref="E413" location="A125200162C" display="A125200162C" xr:uid="{00000000-0004-0000-0000-000092010000}"/>
    <hyperlink ref="E414" location="A125197330K" display="A125197330K" xr:uid="{00000000-0004-0000-0000-000093010000}"/>
    <hyperlink ref="E415" location="A125202946L" display="A125202946L" xr:uid="{00000000-0004-0000-0000-000094010000}"/>
    <hyperlink ref="E416" location="A125200138C" display="A125200138C" xr:uid="{00000000-0004-0000-0000-000095010000}"/>
    <hyperlink ref="E417" location="A125197334V" display="A125197334V" xr:uid="{00000000-0004-0000-0000-000096010000}"/>
    <hyperlink ref="E418" location="A125202950C" display="A125202950C" xr:uid="{00000000-0004-0000-0000-000097010000}"/>
    <hyperlink ref="E419" location="A125200142V" display="A125200142V" xr:uid="{00000000-0004-0000-0000-000098010000}"/>
    <hyperlink ref="E420" location="A125197338C" display="A125197338C" xr:uid="{00000000-0004-0000-0000-000099010000}"/>
    <hyperlink ref="E421" location="A125202954L" display="A125202954L" xr:uid="{00000000-0004-0000-0000-00009A010000}"/>
    <hyperlink ref="E422" location="A125200146C" display="A125200146C" xr:uid="{00000000-0004-0000-0000-00009B010000}"/>
    <hyperlink ref="E423" location="A125197318V" display="A125197318V" xr:uid="{00000000-0004-0000-0000-00009C010000}"/>
    <hyperlink ref="E424" location="A125202934C" display="A125202934C" xr:uid="{00000000-0004-0000-0000-00009D010000}"/>
    <hyperlink ref="E425" location="A125200126V" display="A125200126V" xr:uid="{00000000-0004-0000-0000-00009E010000}"/>
    <hyperlink ref="E426" location="A125197358L" display="A125197358L" xr:uid="{00000000-0004-0000-0000-00009F010000}"/>
    <hyperlink ref="E427" location="A125202974W" display="A125202974W" xr:uid="{00000000-0004-0000-0000-0000A0010000}"/>
    <hyperlink ref="E428" location="A125200166L" display="A125200166L" xr:uid="{00000000-0004-0000-0000-0000A1010000}"/>
    <hyperlink ref="E429" location="A125197342V" display="A125197342V" xr:uid="{00000000-0004-0000-0000-0000A2010000}"/>
    <hyperlink ref="E430" location="A125202958W" display="A125202958W" xr:uid="{00000000-0004-0000-0000-0000A3010000}"/>
    <hyperlink ref="E431" location="A125200150V" display="A125200150V" xr:uid="{00000000-0004-0000-0000-0000A4010000}"/>
    <hyperlink ref="E432" location="A125197362C" display="A125197362C" xr:uid="{00000000-0004-0000-0000-0000A5010000}"/>
    <hyperlink ref="E433" location="A125202978F" display="A125202978F" xr:uid="{00000000-0004-0000-0000-0000A6010000}"/>
    <hyperlink ref="E434" location="A125200170C" display="A125200170C" xr:uid="{00000000-0004-0000-0000-0000A7010000}"/>
    <hyperlink ref="E435" location="A125197322K" display="A125197322K" xr:uid="{00000000-0004-0000-0000-0000A8010000}"/>
    <hyperlink ref="E436" location="A125202938L" display="A125202938L" xr:uid="{00000000-0004-0000-0000-0000A9010000}"/>
    <hyperlink ref="E437" location="A125200130K" display="A125200130K" xr:uid="{00000000-0004-0000-0000-0000AA010000}"/>
    <hyperlink ref="E438" location="A125197314K" display="A125197314K" xr:uid="{00000000-0004-0000-0000-0000AB010000}"/>
    <hyperlink ref="E439" location="A125202930V" display="A125202930V" xr:uid="{00000000-0004-0000-0000-0000AC010000}"/>
    <hyperlink ref="E440" location="A125200122K" display="A125200122K" xr:uid="{00000000-0004-0000-0000-0000AD010000}"/>
    <hyperlink ref="E441" location="A125197398F" display="A125197398F" xr:uid="{00000000-0004-0000-0000-0000AE010000}"/>
    <hyperlink ref="E442" location="A125203014F" display="A125203014F" xr:uid="{00000000-0004-0000-0000-0000AF010000}"/>
    <hyperlink ref="E443" location="A125200206V" display="A125200206V" xr:uid="{00000000-0004-0000-0000-0000B0010000}"/>
    <hyperlink ref="E444" location="A125197378W" display="A125197378W" xr:uid="{00000000-0004-0000-0000-0000B1010000}"/>
    <hyperlink ref="E445" location="A125202994F" display="A125202994F" xr:uid="{00000000-0004-0000-0000-0000B2010000}"/>
    <hyperlink ref="E446" location="A125200186W" display="A125200186W" xr:uid="{00000000-0004-0000-0000-0000B3010000}"/>
    <hyperlink ref="E447" location="A125197402K" display="A125197402K" xr:uid="{00000000-0004-0000-0000-0000B4010000}"/>
    <hyperlink ref="E448" location="A125203018R" display="A125203018R" xr:uid="{00000000-0004-0000-0000-0000B5010000}"/>
    <hyperlink ref="E449" location="A125200210K" display="A125200210K" xr:uid="{00000000-0004-0000-0000-0000B6010000}"/>
    <hyperlink ref="E450" location="A125197406V" display="A125197406V" xr:uid="{00000000-0004-0000-0000-0000B7010000}"/>
    <hyperlink ref="E451" location="A125203022F" display="A125203022F" xr:uid="{00000000-0004-0000-0000-0000B8010000}"/>
    <hyperlink ref="E452" location="A125200214V" display="A125200214V" xr:uid="{00000000-0004-0000-0000-0000B9010000}"/>
    <hyperlink ref="E453" location="A125197382L" display="A125197382L" xr:uid="{00000000-0004-0000-0000-0000BA010000}"/>
    <hyperlink ref="E454" location="A125202998R" display="A125202998R" xr:uid="{00000000-0004-0000-0000-0000BB010000}"/>
    <hyperlink ref="E455" location="A125200190L" display="A125200190L" xr:uid="{00000000-0004-0000-0000-0000BC010000}"/>
    <hyperlink ref="E456" location="A125197386W" display="A125197386W" xr:uid="{00000000-0004-0000-0000-0000BD010000}"/>
    <hyperlink ref="E457" location="A125203002W" display="A125203002W" xr:uid="{00000000-0004-0000-0000-0000BE010000}"/>
    <hyperlink ref="E458" location="A125200194W" display="A125200194W" xr:uid="{00000000-0004-0000-0000-0000BF010000}"/>
    <hyperlink ref="E459" location="A125197390L" display="A125197390L" xr:uid="{00000000-0004-0000-0000-0000C0010000}"/>
    <hyperlink ref="E460" location="A125203006F" display="A125203006F" xr:uid="{00000000-0004-0000-0000-0000C1010000}"/>
    <hyperlink ref="E461" location="A125200198F" display="A125200198F" xr:uid="{00000000-0004-0000-0000-0000C2010000}"/>
    <hyperlink ref="E462" location="A125197370C" display="A125197370C" xr:uid="{00000000-0004-0000-0000-0000C3010000}"/>
    <hyperlink ref="E463" location="A125202986F" display="A125202986F" xr:uid="{00000000-0004-0000-0000-0000C4010000}"/>
    <hyperlink ref="E464" location="A125200178W" display="A125200178W" xr:uid="{00000000-0004-0000-0000-0000C5010000}"/>
    <hyperlink ref="E465" location="A125197410K" display="A125197410K" xr:uid="{00000000-0004-0000-0000-0000C6010000}"/>
    <hyperlink ref="E466" location="A125203026R" display="A125203026R" xr:uid="{00000000-0004-0000-0000-0000C7010000}"/>
    <hyperlink ref="E467" location="A125200218C" display="A125200218C" xr:uid="{00000000-0004-0000-0000-0000C8010000}"/>
    <hyperlink ref="E468" location="A125197394W" display="A125197394W" xr:uid="{00000000-0004-0000-0000-0000C9010000}"/>
    <hyperlink ref="E469" location="A125203010W" display="A125203010W" xr:uid="{00000000-0004-0000-0000-0000CA010000}"/>
    <hyperlink ref="E470" location="A125200202K" display="A125200202K" xr:uid="{00000000-0004-0000-0000-0000CB010000}"/>
    <hyperlink ref="E471" location="A125197414V" display="A125197414V" xr:uid="{00000000-0004-0000-0000-0000CC010000}"/>
    <hyperlink ref="E472" location="A125203030F" display="A125203030F" xr:uid="{00000000-0004-0000-0000-0000CD010000}"/>
    <hyperlink ref="E473" location="A125200222V" display="A125200222V" xr:uid="{00000000-0004-0000-0000-0000CE010000}"/>
    <hyperlink ref="E474" location="A125197374L" display="A125197374L" xr:uid="{00000000-0004-0000-0000-0000CF010000}"/>
    <hyperlink ref="E475" location="A125202990W" display="A125202990W" xr:uid="{00000000-0004-0000-0000-0000D0010000}"/>
    <hyperlink ref="E476" location="A125200182L" display="A125200182L" xr:uid="{00000000-0004-0000-0000-0000D1010000}"/>
    <hyperlink ref="E477" location="A125197366L" display="A125197366L" xr:uid="{00000000-0004-0000-0000-0000D2010000}"/>
    <hyperlink ref="E478" location="A125202982W" display="A125202982W" xr:uid="{00000000-0004-0000-0000-0000D3010000}"/>
    <hyperlink ref="E479" location="A125200174L" display="A125200174L" xr:uid="{00000000-0004-0000-0000-0000D4010000}"/>
    <hyperlink ref="E480" location="A125197450C" display="A125197450C" xr:uid="{00000000-0004-0000-0000-0000D5010000}"/>
    <hyperlink ref="E481" location="A125203066J" display="A125203066J" xr:uid="{00000000-0004-0000-0000-0000D6010000}"/>
    <hyperlink ref="E482" location="A125200258W" display="A125200258W" xr:uid="{00000000-0004-0000-0000-0000D7010000}"/>
    <hyperlink ref="E483" location="A125197430V" display="A125197430V" xr:uid="{00000000-0004-0000-0000-0000D8010000}"/>
    <hyperlink ref="E484" location="A125203046X" display="A125203046X" xr:uid="{00000000-0004-0000-0000-0000D9010000}"/>
    <hyperlink ref="E485" location="A125200238L" display="A125200238L" xr:uid="{00000000-0004-0000-0000-0000DA010000}"/>
    <hyperlink ref="E486" location="A125197454L" display="A125197454L" xr:uid="{00000000-0004-0000-0000-0000DB010000}"/>
    <hyperlink ref="E487" location="A125203070X" display="A125203070X" xr:uid="{00000000-0004-0000-0000-0000DC010000}"/>
    <hyperlink ref="E488" location="A125200262L" display="A125200262L" xr:uid="{00000000-0004-0000-0000-0000DD010000}"/>
    <hyperlink ref="E489" location="A125197458W" display="A125197458W" xr:uid="{00000000-0004-0000-0000-0000DE010000}"/>
    <hyperlink ref="E490" location="A125203074J" display="A125203074J" xr:uid="{00000000-0004-0000-0000-0000DF010000}"/>
    <hyperlink ref="E491" location="A125200266W" display="A125200266W" xr:uid="{00000000-0004-0000-0000-0000E0010000}"/>
    <hyperlink ref="E492" location="A125197434C" display="A125197434C" xr:uid="{00000000-0004-0000-0000-0000E1010000}"/>
    <hyperlink ref="E493" location="A125203050R" display="A125203050R" xr:uid="{00000000-0004-0000-0000-0000E2010000}"/>
    <hyperlink ref="E494" location="A125200242C" display="A125200242C" xr:uid="{00000000-0004-0000-0000-0000E3010000}"/>
    <hyperlink ref="E495" location="A125197438L" display="A125197438L" xr:uid="{00000000-0004-0000-0000-0000E4010000}"/>
    <hyperlink ref="E496" location="A125203054X" display="A125203054X" xr:uid="{00000000-0004-0000-0000-0000E5010000}"/>
    <hyperlink ref="E497" location="A125200246L" display="A125200246L" xr:uid="{00000000-0004-0000-0000-0000E6010000}"/>
    <hyperlink ref="E498" location="A125197442C" display="A125197442C" xr:uid="{00000000-0004-0000-0000-0000E7010000}"/>
    <hyperlink ref="E499" location="A125203058J" display="A125203058J" xr:uid="{00000000-0004-0000-0000-0000E8010000}"/>
    <hyperlink ref="E500" location="A125200250C" display="A125200250C" xr:uid="{00000000-0004-0000-0000-0000E9010000}"/>
    <hyperlink ref="E501" location="A125197422V" display="A125197422V" xr:uid="{00000000-0004-0000-0000-0000EA010000}"/>
    <hyperlink ref="E502" location="A125203038X" display="A125203038X" xr:uid="{00000000-0004-0000-0000-0000EB010000}"/>
    <hyperlink ref="E503" location="A125200230V" display="A125200230V" xr:uid="{00000000-0004-0000-0000-0000EC010000}"/>
    <hyperlink ref="E504" location="A125197462L" display="A125197462L" xr:uid="{00000000-0004-0000-0000-0000ED010000}"/>
    <hyperlink ref="E505" location="A125203078T" display="A125203078T" xr:uid="{00000000-0004-0000-0000-0000EE010000}"/>
    <hyperlink ref="E506" location="A125200270L" display="A125200270L" xr:uid="{00000000-0004-0000-0000-0000EF010000}"/>
    <hyperlink ref="E507" location="A125197446L" display="A125197446L" xr:uid="{00000000-0004-0000-0000-0000F0010000}"/>
    <hyperlink ref="E508" location="A125203062X" display="A125203062X" xr:uid="{00000000-0004-0000-0000-0000F1010000}"/>
    <hyperlink ref="E509" location="A125200254L" display="A125200254L" xr:uid="{00000000-0004-0000-0000-0000F2010000}"/>
    <hyperlink ref="E510" location="A125197466W" display="A125197466W" xr:uid="{00000000-0004-0000-0000-0000F3010000}"/>
    <hyperlink ref="E511" location="A125203082J" display="A125203082J" xr:uid="{00000000-0004-0000-0000-0000F4010000}"/>
    <hyperlink ref="E512" location="A125200274W" display="A125200274W" xr:uid="{00000000-0004-0000-0000-0000F5010000}"/>
    <hyperlink ref="E513" location="A125197426C" display="A125197426C" xr:uid="{00000000-0004-0000-0000-0000F6010000}"/>
    <hyperlink ref="E514" location="A125203042R" display="A125203042R" xr:uid="{00000000-0004-0000-0000-0000F7010000}"/>
    <hyperlink ref="E515" location="A125200234C" display="A125200234C" xr:uid="{00000000-0004-0000-0000-0000F8010000}"/>
    <hyperlink ref="E516" location="A125197418C" display="A125197418C" xr:uid="{00000000-0004-0000-0000-0000F9010000}"/>
    <hyperlink ref="E517" location="A125203034R" display="A125203034R" xr:uid="{00000000-0004-0000-0000-0000FA010000}"/>
    <hyperlink ref="E518" location="A125200226C" display="A125200226C" xr:uid="{00000000-0004-0000-0000-0000FB010000}"/>
    <hyperlink ref="E519" location="A125197242K" display="A125197242K" xr:uid="{00000000-0004-0000-0000-0000FC010000}"/>
    <hyperlink ref="E520" location="A125202858L" display="A125202858L" xr:uid="{00000000-0004-0000-0000-0000FD010000}"/>
    <hyperlink ref="E521" location="A125200050K" display="A125200050K" xr:uid="{00000000-0004-0000-0000-0000FE010000}"/>
    <hyperlink ref="E522" location="A125197222A" display="A125197222A" xr:uid="{00000000-0004-0000-0000-0000FF010000}"/>
    <hyperlink ref="E523" location="A125202838C" display="A125202838C" xr:uid="{00000000-0004-0000-0000-000000020000}"/>
    <hyperlink ref="E524" location="A125200030A" display="A125200030A" xr:uid="{00000000-0004-0000-0000-000001020000}"/>
    <hyperlink ref="E525" location="A125197246V" display="A125197246V" xr:uid="{00000000-0004-0000-0000-000002020000}"/>
    <hyperlink ref="E526" location="A125202862C" display="A125202862C" xr:uid="{00000000-0004-0000-0000-000003020000}"/>
    <hyperlink ref="E527" location="A125200054V" display="A125200054V" xr:uid="{00000000-0004-0000-0000-000004020000}"/>
    <hyperlink ref="E528" location="A125197250K" display="A125197250K" xr:uid="{00000000-0004-0000-0000-000005020000}"/>
    <hyperlink ref="E529" location="A125202866L" display="A125202866L" xr:uid="{00000000-0004-0000-0000-000006020000}"/>
    <hyperlink ref="E530" location="A125200058C" display="A125200058C" xr:uid="{00000000-0004-0000-0000-000007020000}"/>
    <hyperlink ref="E531" location="A125197226K" display="A125197226K" xr:uid="{00000000-0004-0000-0000-000008020000}"/>
    <hyperlink ref="E532" location="A125202842V" display="A125202842V" xr:uid="{00000000-0004-0000-0000-000009020000}"/>
    <hyperlink ref="E533" location="A125200034K" display="A125200034K" xr:uid="{00000000-0004-0000-0000-00000A020000}"/>
    <hyperlink ref="E534" location="A125197230A" display="A125197230A" xr:uid="{00000000-0004-0000-0000-00000B020000}"/>
    <hyperlink ref="E535" location="A125202846C" display="A125202846C" xr:uid="{00000000-0004-0000-0000-00000C020000}"/>
    <hyperlink ref="E536" location="A125200038V" display="A125200038V" xr:uid="{00000000-0004-0000-0000-00000D020000}"/>
    <hyperlink ref="E537" location="A125197234K" display="A125197234K" xr:uid="{00000000-0004-0000-0000-00000E020000}"/>
    <hyperlink ref="E538" location="A125202850V" display="A125202850V" xr:uid="{00000000-0004-0000-0000-00000F020000}"/>
    <hyperlink ref="E539" location="A125200042K" display="A125200042K" xr:uid="{00000000-0004-0000-0000-000010020000}"/>
    <hyperlink ref="E540" location="A125197214A" display="A125197214A" xr:uid="{00000000-0004-0000-0000-000011020000}"/>
    <hyperlink ref="E541" location="A125202830K" display="A125202830K" xr:uid="{00000000-0004-0000-0000-000012020000}"/>
    <hyperlink ref="E542" location="A125200022A" display="A125200022A" xr:uid="{00000000-0004-0000-0000-000013020000}"/>
    <hyperlink ref="E543" location="A125197254V" display="A125197254V" xr:uid="{00000000-0004-0000-0000-000014020000}"/>
    <hyperlink ref="E544" location="A125202870C" display="A125202870C" xr:uid="{00000000-0004-0000-0000-000015020000}"/>
    <hyperlink ref="E545" location="A125200062V" display="A125200062V" xr:uid="{00000000-0004-0000-0000-000016020000}"/>
    <hyperlink ref="E546" location="A125197238V" display="A125197238V" xr:uid="{00000000-0004-0000-0000-000017020000}"/>
    <hyperlink ref="E547" location="A125202854C" display="A125202854C" xr:uid="{00000000-0004-0000-0000-000018020000}"/>
    <hyperlink ref="E548" location="A125200046V" display="A125200046V" xr:uid="{00000000-0004-0000-0000-000019020000}"/>
    <hyperlink ref="E549" location="A125197258C" display="A125197258C" xr:uid="{00000000-0004-0000-0000-00001A020000}"/>
    <hyperlink ref="E550" location="A125202874L" display="A125202874L" xr:uid="{00000000-0004-0000-0000-00001B020000}"/>
    <hyperlink ref="E551" location="A125200066C" display="A125200066C" xr:uid="{00000000-0004-0000-0000-00001C020000}"/>
    <hyperlink ref="E552" location="A125197218K" display="A125197218K" xr:uid="{00000000-0004-0000-0000-00001D020000}"/>
    <hyperlink ref="E553" location="A125202834V" display="A125202834V" xr:uid="{00000000-0004-0000-0000-00001E020000}"/>
    <hyperlink ref="E554" location="A125200026K" display="A125200026K" xr:uid="{00000000-0004-0000-0000-00001F020000}"/>
    <hyperlink ref="E555" location="A125197210T" display="A125197210T" xr:uid="{00000000-0004-0000-0000-000020020000}"/>
    <hyperlink ref="E556" location="A125202826V" display="A125202826V" xr:uid="{00000000-0004-0000-0000-000021020000}"/>
    <hyperlink ref="E557" location="A125200018K" display="A125200018K" xr:uid="{00000000-0004-0000-0000-000022020000}"/>
  </hyperlinks>
  <pageMargins left="0.7" right="0.7" top="0.75" bottom="0.75" header="0.3" footer="0.3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Q17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  <c r="Q1" s="3" t="s">
        <v>15</v>
      </c>
      <c r="R1" s="3" t="s">
        <v>16</v>
      </c>
      <c r="S1" s="3" t="s">
        <v>17</v>
      </c>
      <c r="T1" s="3" t="s">
        <v>18</v>
      </c>
      <c r="U1" s="3" t="s">
        <v>19</v>
      </c>
      <c r="V1" s="3" t="s">
        <v>20</v>
      </c>
      <c r="W1" s="3" t="s">
        <v>21</v>
      </c>
      <c r="X1" s="3" t="s">
        <v>22</v>
      </c>
      <c r="Y1" s="3" t="s">
        <v>23</v>
      </c>
      <c r="Z1" s="3" t="s">
        <v>24</v>
      </c>
      <c r="AA1" s="3" t="s">
        <v>25</v>
      </c>
      <c r="AB1" s="3" t="s">
        <v>26</v>
      </c>
      <c r="AC1" s="3" t="s">
        <v>27</v>
      </c>
      <c r="AD1" s="3" t="s">
        <v>28</v>
      </c>
      <c r="AE1" s="3" t="s">
        <v>29</v>
      </c>
      <c r="AF1" s="3" t="s">
        <v>30</v>
      </c>
      <c r="AG1" s="3" t="s">
        <v>31</v>
      </c>
      <c r="AH1" s="3" t="s">
        <v>32</v>
      </c>
      <c r="AI1" s="3" t="s">
        <v>33</v>
      </c>
      <c r="AJ1" s="3" t="s">
        <v>34</v>
      </c>
      <c r="AK1" s="3" t="s">
        <v>35</v>
      </c>
      <c r="AL1" s="3" t="s">
        <v>36</v>
      </c>
      <c r="AM1" s="3" t="s">
        <v>37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  <c r="AX1" s="3" t="s">
        <v>48</v>
      </c>
      <c r="AY1" s="3" t="s">
        <v>49</v>
      </c>
      <c r="AZ1" s="3" t="s">
        <v>50</v>
      </c>
      <c r="BA1" s="3" t="s">
        <v>51</v>
      </c>
      <c r="BB1" s="3" t="s">
        <v>52</v>
      </c>
      <c r="BC1" s="3" t="s">
        <v>53</v>
      </c>
      <c r="BD1" s="3" t="s">
        <v>54</v>
      </c>
      <c r="BE1" s="3" t="s">
        <v>55</v>
      </c>
      <c r="BF1" s="3" t="s">
        <v>56</v>
      </c>
      <c r="BG1" s="3" t="s">
        <v>57</v>
      </c>
      <c r="BH1" s="3" t="s">
        <v>58</v>
      </c>
      <c r="BI1" s="3" t="s">
        <v>59</v>
      </c>
      <c r="BJ1" s="3" t="s">
        <v>60</v>
      </c>
      <c r="BK1" s="3" t="s">
        <v>61</v>
      </c>
      <c r="BL1" s="3" t="s">
        <v>62</v>
      </c>
      <c r="BM1" s="3" t="s">
        <v>63</v>
      </c>
      <c r="BN1" s="3" t="s">
        <v>64</v>
      </c>
      <c r="BO1" s="3" t="s">
        <v>65</v>
      </c>
      <c r="BP1" s="3" t="s">
        <v>66</v>
      </c>
      <c r="BQ1" s="3" t="s">
        <v>67</v>
      </c>
      <c r="BR1" s="3" t="s">
        <v>68</v>
      </c>
      <c r="BS1" s="3" t="s">
        <v>69</v>
      </c>
      <c r="BT1" s="3" t="s">
        <v>70</v>
      </c>
      <c r="BU1" s="3" t="s">
        <v>71</v>
      </c>
      <c r="BV1" s="3" t="s">
        <v>72</v>
      </c>
      <c r="BW1" s="3" t="s">
        <v>73</v>
      </c>
      <c r="BX1" s="3" t="s">
        <v>74</v>
      </c>
      <c r="BY1" s="3" t="s">
        <v>75</v>
      </c>
      <c r="BZ1" s="3" t="s">
        <v>76</v>
      </c>
      <c r="CA1" s="3" t="s">
        <v>77</v>
      </c>
      <c r="CB1" s="3" t="s">
        <v>78</v>
      </c>
      <c r="CC1" s="3" t="s">
        <v>79</v>
      </c>
      <c r="CD1" s="3" t="s">
        <v>80</v>
      </c>
      <c r="CE1" s="3" t="s">
        <v>81</v>
      </c>
      <c r="CF1" s="3" t="s">
        <v>82</v>
      </c>
      <c r="CG1" s="3" t="s">
        <v>83</v>
      </c>
      <c r="CH1" s="3" t="s">
        <v>84</v>
      </c>
      <c r="CI1" s="3" t="s">
        <v>85</v>
      </c>
      <c r="CJ1" s="3" t="s">
        <v>86</v>
      </c>
      <c r="CK1" s="3" t="s">
        <v>87</v>
      </c>
      <c r="CL1" s="3" t="s">
        <v>88</v>
      </c>
      <c r="CM1" s="3" t="s">
        <v>89</v>
      </c>
      <c r="CN1" s="3" t="s">
        <v>90</v>
      </c>
      <c r="CO1" s="3" t="s">
        <v>91</v>
      </c>
      <c r="CP1" s="3" t="s">
        <v>92</v>
      </c>
      <c r="CQ1" s="3" t="s">
        <v>93</v>
      </c>
      <c r="CR1" s="3" t="s">
        <v>94</v>
      </c>
      <c r="CS1" s="3" t="s">
        <v>95</v>
      </c>
      <c r="CT1" s="3" t="s">
        <v>96</v>
      </c>
      <c r="CU1" s="3" t="s">
        <v>97</v>
      </c>
      <c r="CV1" s="3" t="s">
        <v>98</v>
      </c>
      <c r="CW1" s="3" t="s">
        <v>99</v>
      </c>
      <c r="CX1" s="3" t="s">
        <v>100</v>
      </c>
      <c r="CY1" s="3" t="s">
        <v>101</v>
      </c>
      <c r="CZ1" s="3" t="s">
        <v>102</v>
      </c>
      <c r="DA1" s="3" t="s">
        <v>103</v>
      </c>
      <c r="DB1" s="3" t="s">
        <v>104</v>
      </c>
      <c r="DC1" s="3" t="s">
        <v>105</v>
      </c>
      <c r="DD1" s="3" t="s">
        <v>106</v>
      </c>
      <c r="DE1" s="3" t="s">
        <v>107</v>
      </c>
      <c r="DF1" s="3" t="s">
        <v>108</v>
      </c>
      <c r="DG1" s="3" t="s">
        <v>109</v>
      </c>
      <c r="DH1" s="3" t="s">
        <v>110</v>
      </c>
      <c r="DI1" s="3" t="s">
        <v>111</v>
      </c>
      <c r="DJ1" s="3" t="s">
        <v>112</v>
      </c>
      <c r="DK1" s="3" t="s">
        <v>113</v>
      </c>
      <c r="DL1" s="3" t="s">
        <v>114</v>
      </c>
      <c r="DM1" s="3" t="s">
        <v>115</v>
      </c>
      <c r="DN1" s="3" t="s">
        <v>116</v>
      </c>
      <c r="DO1" s="3" t="s">
        <v>117</v>
      </c>
      <c r="DP1" s="3" t="s">
        <v>118</v>
      </c>
      <c r="DQ1" s="3" t="s">
        <v>119</v>
      </c>
      <c r="DR1" s="3" t="s">
        <v>120</v>
      </c>
      <c r="DS1" s="3" t="s">
        <v>121</v>
      </c>
      <c r="DT1" s="3" t="s">
        <v>122</v>
      </c>
      <c r="DU1" s="3" t="s">
        <v>123</v>
      </c>
      <c r="DV1" s="3" t="s">
        <v>124</v>
      </c>
      <c r="DW1" s="3" t="s">
        <v>125</v>
      </c>
      <c r="DX1" s="3" t="s">
        <v>126</v>
      </c>
      <c r="DY1" s="3" t="s">
        <v>127</v>
      </c>
      <c r="DZ1" s="3" t="s">
        <v>128</v>
      </c>
      <c r="EA1" s="3" t="s">
        <v>129</v>
      </c>
      <c r="EB1" s="3" t="s">
        <v>130</v>
      </c>
      <c r="EC1" s="3" t="s">
        <v>131</v>
      </c>
      <c r="ED1" s="3" t="s">
        <v>132</v>
      </c>
      <c r="EE1" s="3" t="s">
        <v>133</v>
      </c>
      <c r="EF1" s="3" t="s">
        <v>134</v>
      </c>
      <c r="EG1" s="3" t="s">
        <v>135</v>
      </c>
      <c r="EH1" s="3" t="s">
        <v>136</v>
      </c>
      <c r="EI1" s="3" t="s">
        <v>137</v>
      </c>
      <c r="EJ1" s="3" t="s">
        <v>138</v>
      </c>
      <c r="EK1" s="3" t="s">
        <v>139</v>
      </c>
      <c r="EL1" s="3" t="s">
        <v>140</v>
      </c>
      <c r="EM1" s="3" t="s">
        <v>141</v>
      </c>
      <c r="EN1" s="3" t="s">
        <v>142</v>
      </c>
      <c r="EO1" s="3" t="s">
        <v>143</v>
      </c>
      <c r="EP1" s="3" t="s">
        <v>144</v>
      </c>
      <c r="EQ1" s="3" t="s">
        <v>145</v>
      </c>
      <c r="ER1" s="3" t="s">
        <v>146</v>
      </c>
      <c r="ES1" s="3" t="s">
        <v>147</v>
      </c>
      <c r="ET1" s="3" t="s">
        <v>148</v>
      </c>
      <c r="EU1" s="3" t="s">
        <v>149</v>
      </c>
      <c r="EV1" s="3" t="s">
        <v>150</v>
      </c>
      <c r="EW1" s="3" t="s">
        <v>151</v>
      </c>
      <c r="EX1" s="3" t="s">
        <v>152</v>
      </c>
      <c r="EY1" s="3" t="s">
        <v>153</v>
      </c>
      <c r="EZ1" s="3" t="s">
        <v>154</v>
      </c>
      <c r="FA1" s="3" t="s">
        <v>155</v>
      </c>
      <c r="FB1" s="3" t="s">
        <v>156</v>
      </c>
      <c r="FC1" s="3" t="s">
        <v>157</v>
      </c>
      <c r="FD1" s="3" t="s">
        <v>158</v>
      </c>
      <c r="FE1" s="3" t="s">
        <v>159</v>
      </c>
      <c r="FF1" s="3" t="s">
        <v>160</v>
      </c>
      <c r="FG1" s="3" t="s">
        <v>161</v>
      </c>
      <c r="FH1" s="3" t="s">
        <v>162</v>
      </c>
      <c r="FI1" s="3" t="s">
        <v>163</v>
      </c>
      <c r="FJ1" s="3" t="s">
        <v>164</v>
      </c>
      <c r="FK1" s="3" t="s">
        <v>165</v>
      </c>
      <c r="FL1" s="3" t="s">
        <v>166</v>
      </c>
      <c r="FM1" s="3" t="s">
        <v>167</v>
      </c>
      <c r="FN1" s="3" t="s">
        <v>168</v>
      </c>
      <c r="FO1" s="3" t="s">
        <v>169</v>
      </c>
      <c r="FP1" s="3" t="s">
        <v>170</v>
      </c>
      <c r="FQ1" s="3" t="s">
        <v>171</v>
      </c>
      <c r="FR1" s="3" t="s">
        <v>172</v>
      </c>
      <c r="FS1" s="3" t="s">
        <v>173</v>
      </c>
      <c r="FT1" s="3" t="s">
        <v>174</v>
      </c>
      <c r="FU1" s="3" t="s">
        <v>175</v>
      </c>
      <c r="FV1" s="3" t="s">
        <v>176</v>
      </c>
      <c r="FW1" s="3" t="s">
        <v>177</v>
      </c>
      <c r="FX1" s="3" t="s">
        <v>178</v>
      </c>
      <c r="FY1" s="3" t="s">
        <v>179</v>
      </c>
      <c r="FZ1" s="3" t="s">
        <v>180</v>
      </c>
      <c r="GA1" s="3" t="s">
        <v>181</v>
      </c>
      <c r="GB1" s="3" t="s">
        <v>182</v>
      </c>
      <c r="GC1" s="3" t="s">
        <v>183</v>
      </c>
      <c r="GD1" s="3" t="s">
        <v>184</v>
      </c>
      <c r="GE1" s="3" t="s">
        <v>185</v>
      </c>
      <c r="GF1" s="3" t="s">
        <v>186</v>
      </c>
      <c r="GG1" s="3" t="s">
        <v>187</v>
      </c>
      <c r="GH1" s="3" t="s">
        <v>188</v>
      </c>
      <c r="GI1" s="3" t="s">
        <v>189</v>
      </c>
      <c r="GJ1" s="3" t="s">
        <v>190</v>
      </c>
      <c r="GK1" s="3" t="s">
        <v>191</v>
      </c>
      <c r="GL1" s="3" t="s">
        <v>192</v>
      </c>
      <c r="GM1" s="3" t="s">
        <v>193</v>
      </c>
      <c r="GN1" s="3" t="s">
        <v>194</v>
      </c>
      <c r="GO1" s="3" t="s">
        <v>195</v>
      </c>
      <c r="GP1" s="3" t="s">
        <v>196</v>
      </c>
      <c r="GQ1" s="3" t="s">
        <v>197</v>
      </c>
      <c r="GR1" s="3" t="s">
        <v>198</v>
      </c>
      <c r="GS1" s="3" t="s">
        <v>199</v>
      </c>
      <c r="GT1" s="3" t="s">
        <v>200</v>
      </c>
      <c r="GU1" s="3" t="s">
        <v>201</v>
      </c>
      <c r="GV1" s="3" t="s">
        <v>202</v>
      </c>
      <c r="GW1" s="3" t="s">
        <v>203</v>
      </c>
      <c r="GX1" s="3" t="s">
        <v>204</v>
      </c>
      <c r="GY1" s="3" t="s">
        <v>205</v>
      </c>
      <c r="GZ1" s="3" t="s">
        <v>206</v>
      </c>
      <c r="HA1" s="3" t="s">
        <v>207</v>
      </c>
      <c r="HB1" s="3" t="s">
        <v>208</v>
      </c>
      <c r="HC1" s="3" t="s">
        <v>209</v>
      </c>
      <c r="HD1" s="3" t="s">
        <v>210</v>
      </c>
      <c r="HE1" s="3" t="s">
        <v>211</v>
      </c>
      <c r="HF1" s="3" t="s">
        <v>212</v>
      </c>
      <c r="HG1" s="3" t="s">
        <v>213</v>
      </c>
      <c r="HH1" s="3" t="s">
        <v>214</v>
      </c>
      <c r="HI1" s="3" t="s">
        <v>215</v>
      </c>
      <c r="HJ1" s="3" t="s">
        <v>216</v>
      </c>
      <c r="HK1" s="3" t="s">
        <v>217</v>
      </c>
      <c r="HL1" s="3" t="s">
        <v>218</v>
      </c>
      <c r="HM1" s="3" t="s">
        <v>219</v>
      </c>
      <c r="HN1" s="3" t="s">
        <v>220</v>
      </c>
      <c r="HO1" s="3" t="s">
        <v>221</v>
      </c>
      <c r="HP1" s="3" t="s">
        <v>222</v>
      </c>
      <c r="HQ1" s="3" t="s">
        <v>223</v>
      </c>
      <c r="HR1" s="3" t="s">
        <v>224</v>
      </c>
      <c r="HS1" s="3" t="s">
        <v>225</v>
      </c>
      <c r="HT1" s="3" t="s">
        <v>226</v>
      </c>
      <c r="HU1" s="3" t="s">
        <v>227</v>
      </c>
      <c r="HV1" s="3" t="s">
        <v>228</v>
      </c>
      <c r="HW1" s="3" t="s">
        <v>229</v>
      </c>
      <c r="HX1" s="3" t="s">
        <v>230</v>
      </c>
      <c r="HY1" s="3" t="s">
        <v>231</v>
      </c>
      <c r="HZ1" s="3" t="s">
        <v>232</v>
      </c>
      <c r="IA1" s="3" t="s">
        <v>233</v>
      </c>
      <c r="IB1" s="3" t="s">
        <v>234</v>
      </c>
      <c r="IC1" s="3" t="s">
        <v>235</v>
      </c>
      <c r="ID1" s="3" t="s">
        <v>236</v>
      </c>
      <c r="IE1" s="3" t="s">
        <v>237</v>
      </c>
      <c r="IF1" s="3" t="s">
        <v>238</v>
      </c>
      <c r="IG1" s="3" t="s">
        <v>239</v>
      </c>
      <c r="IH1" s="3" t="s">
        <v>240</v>
      </c>
      <c r="II1" s="3" t="s">
        <v>241</v>
      </c>
      <c r="IJ1" s="3" t="s">
        <v>242</v>
      </c>
      <c r="IK1" s="3" t="s">
        <v>243</v>
      </c>
      <c r="IL1" s="3" t="s">
        <v>244</v>
      </c>
      <c r="IM1" s="3" t="s">
        <v>245</v>
      </c>
      <c r="IN1" s="3" t="s">
        <v>246</v>
      </c>
      <c r="IO1" s="3" t="s">
        <v>247</v>
      </c>
      <c r="IP1" s="3" t="s">
        <v>248</v>
      </c>
      <c r="IQ1" s="3" t="s">
        <v>249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1113</v>
      </c>
      <c r="C5" s="8" t="s">
        <v>1113</v>
      </c>
      <c r="D5" s="8" t="s">
        <v>1113</v>
      </c>
      <c r="E5" s="8" t="s">
        <v>1113</v>
      </c>
      <c r="F5" s="8" t="s">
        <v>1113</v>
      </c>
      <c r="G5" s="8" t="s">
        <v>1113</v>
      </c>
      <c r="H5" s="8" t="s">
        <v>1113</v>
      </c>
      <c r="I5" s="8" t="s">
        <v>1113</v>
      </c>
      <c r="J5" s="8" t="s">
        <v>1113</v>
      </c>
      <c r="K5" s="8" t="s">
        <v>1113</v>
      </c>
      <c r="L5" s="8" t="s">
        <v>1113</v>
      </c>
      <c r="M5" s="8" t="s">
        <v>1113</v>
      </c>
      <c r="N5" s="8" t="s">
        <v>1113</v>
      </c>
      <c r="O5" s="8" t="s">
        <v>1113</v>
      </c>
      <c r="P5" s="8" t="s">
        <v>1113</v>
      </c>
      <c r="Q5" s="8" t="s">
        <v>1113</v>
      </c>
      <c r="R5" s="8" t="s">
        <v>1113</v>
      </c>
      <c r="S5" s="8" t="s">
        <v>1113</v>
      </c>
      <c r="T5" s="8" t="s">
        <v>1113</v>
      </c>
      <c r="U5" s="8" t="s">
        <v>1113</v>
      </c>
      <c r="V5" s="8" t="s">
        <v>1113</v>
      </c>
      <c r="W5" s="8" t="s">
        <v>1113</v>
      </c>
      <c r="X5" s="8" t="s">
        <v>1113</v>
      </c>
      <c r="Y5" s="8" t="s">
        <v>1113</v>
      </c>
      <c r="Z5" s="8" t="s">
        <v>1113</v>
      </c>
      <c r="AA5" s="8" t="s">
        <v>1113</v>
      </c>
      <c r="AB5" s="8" t="s">
        <v>1113</v>
      </c>
      <c r="AC5" s="8" t="s">
        <v>1113</v>
      </c>
      <c r="AD5" s="8" t="s">
        <v>1113</v>
      </c>
      <c r="AE5" s="8" t="s">
        <v>1113</v>
      </c>
      <c r="AF5" s="8" t="s">
        <v>1113</v>
      </c>
      <c r="AG5" s="8" t="s">
        <v>1113</v>
      </c>
      <c r="AH5" s="8" t="s">
        <v>1113</v>
      </c>
      <c r="AI5" s="8" t="s">
        <v>1113</v>
      </c>
      <c r="AJ5" s="8" t="s">
        <v>1113</v>
      </c>
      <c r="AK5" s="8" t="s">
        <v>1113</v>
      </c>
      <c r="AL5" s="8" t="s">
        <v>1113</v>
      </c>
      <c r="AM5" s="8" t="s">
        <v>1113</v>
      </c>
      <c r="AN5" s="8" t="s">
        <v>1113</v>
      </c>
      <c r="AO5" s="8" t="s">
        <v>1113</v>
      </c>
      <c r="AP5" s="8" t="s">
        <v>1113</v>
      </c>
      <c r="AQ5" s="8" t="s">
        <v>1113</v>
      </c>
      <c r="AR5" s="8" t="s">
        <v>1113</v>
      </c>
      <c r="AS5" s="8" t="s">
        <v>1113</v>
      </c>
      <c r="AT5" s="8" t="s">
        <v>1113</v>
      </c>
      <c r="AU5" s="8" t="s">
        <v>1113</v>
      </c>
      <c r="AV5" s="8" t="s">
        <v>1113</v>
      </c>
      <c r="AW5" s="8" t="s">
        <v>1113</v>
      </c>
      <c r="AX5" s="8" t="s">
        <v>1113</v>
      </c>
      <c r="AY5" s="8" t="s">
        <v>1113</v>
      </c>
      <c r="AZ5" s="8" t="s">
        <v>1113</v>
      </c>
      <c r="BA5" s="8" t="s">
        <v>1113</v>
      </c>
      <c r="BB5" s="8" t="s">
        <v>1113</v>
      </c>
      <c r="BC5" s="8" t="s">
        <v>1113</v>
      </c>
      <c r="BD5" s="8" t="s">
        <v>1113</v>
      </c>
      <c r="BE5" s="8" t="s">
        <v>1113</v>
      </c>
      <c r="BF5" s="8" t="s">
        <v>1113</v>
      </c>
      <c r="BG5" s="8" t="s">
        <v>1113</v>
      </c>
      <c r="BH5" s="8" t="s">
        <v>1113</v>
      </c>
      <c r="BI5" s="8" t="s">
        <v>1113</v>
      </c>
      <c r="BJ5" s="8" t="s">
        <v>1113</v>
      </c>
      <c r="BK5" s="8" t="s">
        <v>1113</v>
      </c>
      <c r="BL5" s="8" t="s">
        <v>1113</v>
      </c>
      <c r="BM5" s="8" t="s">
        <v>1113</v>
      </c>
      <c r="BN5" s="8" t="s">
        <v>1113</v>
      </c>
      <c r="BO5" s="8" t="s">
        <v>1113</v>
      </c>
      <c r="BP5" s="8" t="s">
        <v>1113</v>
      </c>
      <c r="BQ5" s="8" t="s">
        <v>1113</v>
      </c>
      <c r="BR5" s="8" t="s">
        <v>1113</v>
      </c>
      <c r="BS5" s="8" t="s">
        <v>1113</v>
      </c>
      <c r="BT5" s="8" t="s">
        <v>1113</v>
      </c>
      <c r="BU5" s="8" t="s">
        <v>1113</v>
      </c>
      <c r="BV5" s="8" t="s">
        <v>1113</v>
      </c>
      <c r="BW5" s="8" t="s">
        <v>1113</v>
      </c>
      <c r="BX5" s="8" t="s">
        <v>1113</v>
      </c>
      <c r="BY5" s="8" t="s">
        <v>1113</v>
      </c>
      <c r="BZ5" s="8" t="s">
        <v>1113</v>
      </c>
      <c r="CA5" s="8" t="s">
        <v>1113</v>
      </c>
      <c r="CB5" s="8" t="s">
        <v>1113</v>
      </c>
      <c r="CC5" s="8" t="s">
        <v>1113</v>
      </c>
      <c r="CD5" s="8" t="s">
        <v>1113</v>
      </c>
      <c r="CE5" s="8" t="s">
        <v>1113</v>
      </c>
      <c r="CF5" s="8" t="s">
        <v>1113</v>
      </c>
      <c r="CG5" s="8" t="s">
        <v>1113</v>
      </c>
      <c r="CH5" s="8" t="s">
        <v>1113</v>
      </c>
      <c r="CI5" s="8" t="s">
        <v>1113</v>
      </c>
      <c r="CJ5" s="8" t="s">
        <v>1113</v>
      </c>
      <c r="CK5" s="8" t="s">
        <v>1113</v>
      </c>
      <c r="CL5" s="8" t="s">
        <v>1113</v>
      </c>
      <c r="CM5" s="8" t="s">
        <v>1113</v>
      </c>
      <c r="CN5" s="8" t="s">
        <v>1113</v>
      </c>
      <c r="CO5" s="8" t="s">
        <v>1113</v>
      </c>
      <c r="CP5" s="8" t="s">
        <v>1113</v>
      </c>
      <c r="CQ5" s="8" t="s">
        <v>1113</v>
      </c>
      <c r="CR5" s="8" t="s">
        <v>1113</v>
      </c>
      <c r="CS5" s="8" t="s">
        <v>1113</v>
      </c>
      <c r="CT5" s="8" t="s">
        <v>1113</v>
      </c>
      <c r="CU5" s="8" t="s">
        <v>1113</v>
      </c>
      <c r="CV5" s="8" t="s">
        <v>1113</v>
      </c>
      <c r="CW5" s="8" t="s">
        <v>1113</v>
      </c>
      <c r="CX5" s="8" t="s">
        <v>1113</v>
      </c>
      <c r="CY5" s="8" t="s">
        <v>1113</v>
      </c>
      <c r="CZ5" s="8" t="s">
        <v>1113</v>
      </c>
      <c r="DA5" s="8" t="s">
        <v>1113</v>
      </c>
      <c r="DB5" s="8" t="s">
        <v>1113</v>
      </c>
      <c r="DC5" s="8" t="s">
        <v>1113</v>
      </c>
      <c r="DD5" s="8" t="s">
        <v>1113</v>
      </c>
      <c r="DE5" s="8" t="s">
        <v>1113</v>
      </c>
      <c r="DF5" s="8" t="s">
        <v>1113</v>
      </c>
      <c r="DG5" s="8" t="s">
        <v>1113</v>
      </c>
      <c r="DH5" s="8" t="s">
        <v>1113</v>
      </c>
      <c r="DI5" s="8" t="s">
        <v>1113</v>
      </c>
      <c r="DJ5" s="8" t="s">
        <v>1113</v>
      </c>
      <c r="DK5" s="8" t="s">
        <v>1113</v>
      </c>
      <c r="DL5" s="8" t="s">
        <v>1113</v>
      </c>
      <c r="DM5" s="8" t="s">
        <v>1113</v>
      </c>
      <c r="DN5" s="8" t="s">
        <v>1113</v>
      </c>
      <c r="DO5" s="8" t="s">
        <v>1113</v>
      </c>
      <c r="DP5" s="8" t="s">
        <v>1113</v>
      </c>
      <c r="DQ5" s="8" t="s">
        <v>1113</v>
      </c>
      <c r="DR5" s="8" t="s">
        <v>1113</v>
      </c>
      <c r="DS5" s="8" t="s">
        <v>1113</v>
      </c>
      <c r="DT5" s="8" t="s">
        <v>1113</v>
      </c>
      <c r="DU5" s="8" t="s">
        <v>1113</v>
      </c>
      <c r="DV5" s="8" t="s">
        <v>1113</v>
      </c>
      <c r="DW5" s="8" t="s">
        <v>1113</v>
      </c>
      <c r="DX5" s="8" t="s">
        <v>1113</v>
      </c>
      <c r="DY5" s="8" t="s">
        <v>1113</v>
      </c>
      <c r="DZ5" s="8" t="s">
        <v>1113</v>
      </c>
      <c r="EA5" s="8" t="s">
        <v>1113</v>
      </c>
      <c r="EB5" s="8" t="s">
        <v>1113</v>
      </c>
      <c r="EC5" s="8" t="s">
        <v>1113</v>
      </c>
      <c r="ED5" s="8" t="s">
        <v>1113</v>
      </c>
      <c r="EE5" s="8" t="s">
        <v>1113</v>
      </c>
      <c r="EF5" s="8" t="s">
        <v>1113</v>
      </c>
      <c r="EG5" s="8" t="s">
        <v>1113</v>
      </c>
      <c r="EH5" s="8" t="s">
        <v>1113</v>
      </c>
      <c r="EI5" s="8" t="s">
        <v>1113</v>
      </c>
      <c r="EJ5" s="8" t="s">
        <v>1113</v>
      </c>
      <c r="EK5" s="8" t="s">
        <v>1113</v>
      </c>
      <c r="EL5" s="8" t="s">
        <v>1113</v>
      </c>
      <c r="EM5" s="8" t="s">
        <v>1113</v>
      </c>
      <c r="EN5" s="8" t="s">
        <v>1113</v>
      </c>
      <c r="EO5" s="8" t="s">
        <v>1113</v>
      </c>
      <c r="EP5" s="8" t="s">
        <v>1113</v>
      </c>
      <c r="EQ5" s="8" t="s">
        <v>1113</v>
      </c>
      <c r="ER5" s="8" t="s">
        <v>1113</v>
      </c>
      <c r="ES5" s="8" t="s">
        <v>1113</v>
      </c>
      <c r="ET5" s="8" t="s">
        <v>1113</v>
      </c>
      <c r="EU5" s="8" t="s">
        <v>1113</v>
      </c>
      <c r="EV5" s="8" t="s">
        <v>1113</v>
      </c>
      <c r="EW5" s="8" t="s">
        <v>1113</v>
      </c>
      <c r="EX5" s="8" t="s">
        <v>1113</v>
      </c>
      <c r="EY5" s="8" t="s">
        <v>1113</v>
      </c>
      <c r="EZ5" s="8" t="s">
        <v>1113</v>
      </c>
      <c r="FA5" s="8" t="s">
        <v>1113</v>
      </c>
      <c r="FB5" s="8" t="s">
        <v>1113</v>
      </c>
      <c r="FC5" s="8" t="s">
        <v>1113</v>
      </c>
      <c r="FD5" s="8" t="s">
        <v>1113</v>
      </c>
      <c r="FE5" s="8" t="s">
        <v>1113</v>
      </c>
      <c r="FF5" s="8" t="s">
        <v>1113</v>
      </c>
      <c r="FG5" s="8" t="s">
        <v>1113</v>
      </c>
      <c r="FH5" s="8" t="s">
        <v>1113</v>
      </c>
      <c r="FI5" s="8" t="s">
        <v>1113</v>
      </c>
      <c r="FJ5" s="8" t="s">
        <v>1113</v>
      </c>
      <c r="FK5" s="8" t="s">
        <v>1113</v>
      </c>
      <c r="FL5" s="8" t="s">
        <v>1113</v>
      </c>
      <c r="FM5" s="8" t="s">
        <v>1113</v>
      </c>
      <c r="FN5" s="8" t="s">
        <v>1113</v>
      </c>
      <c r="FO5" s="8" t="s">
        <v>1113</v>
      </c>
      <c r="FP5" s="8" t="s">
        <v>1113</v>
      </c>
      <c r="FQ5" s="8" t="s">
        <v>1113</v>
      </c>
      <c r="FR5" s="8" t="s">
        <v>1113</v>
      </c>
      <c r="FS5" s="8" t="s">
        <v>1113</v>
      </c>
      <c r="FT5" s="8" t="s">
        <v>1113</v>
      </c>
      <c r="FU5" s="8" t="s">
        <v>1113</v>
      </c>
      <c r="FV5" s="8" t="s">
        <v>1113</v>
      </c>
      <c r="FW5" s="8" t="s">
        <v>1113</v>
      </c>
      <c r="FX5" s="8" t="s">
        <v>1113</v>
      </c>
      <c r="FY5" s="8" t="s">
        <v>1113</v>
      </c>
      <c r="FZ5" s="8" t="s">
        <v>1113</v>
      </c>
      <c r="GA5" s="8" t="s">
        <v>1113</v>
      </c>
      <c r="GB5" s="8" t="s">
        <v>1113</v>
      </c>
      <c r="GC5" s="8" t="s">
        <v>1113</v>
      </c>
      <c r="GD5" s="8" t="s">
        <v>1113</v>
      </c>
      <c r="GE5" s="8" t="s">
        <v>1113</v>
      </c>
      <c r="GF5" s="8" t="s">
        <v>1113</v>
      </c>
      <c r="GG5" s="8" t="s">
        <v>1113</v>
      </c>
      <c r="GH5" s="8" t="s">
        <v>1113</v>
      </c>
      <c r="GI5" s="8" t="s">
        <v>1113</v>
      </c>
      <c r="GJ5" s="8" t="s">
        <v>1113</v>
      </c>
      <c r="GK5" s="8" t="s">
        <v>1113</v>
      </c>
      <c r="GL5" s="8" t="s">
        <v>1113</v>
      </c>
      <c r="GM5" s="8" t="s">
        <v>1113</v>
      </c>
      <c r="GN5" s="8" t="s">
        <v>1113</v>
      </c>
      <c r="GO5" s="8" t="s">
        <v>1113</v>
      </c>
      <c r="GP5" s="8" t="s">
        <v>1113</v>
      </c>
      <c r="GQ5" s="8" t="s">
        <v>1113</v>
      </c>
      <c r="GR5" s="8" t="s">
        <v>1113</v>
      </c>
      <c r="GS5" s="8" t="s">
        <v>1113</v>
      </c>
      <c r="GT5" s="8" t="s">
        <v>1113</v>
      </c>
      <c r="GU5" s="8" t="s">
        <v>1113</v>
      </c>
      <c r="GV5" s="8" t="s">
        <v>1113</v>
      </c>
      <c r="GW5" s="8" t="s">
        <v>1113</v>
      </c>
      <c r="GX5" s="8" t="s">
        <v>1113</v>
      </c>
      <c r="GY5" s="8" t="s">
        <v>1113</v>
      </c>
      <c r="GZ5" s="8" t="s">
        <v>1113</v>
      </c>
      <c r="HA5" s="8" t="s">
        <v>1113</v>
      </c>
      <c r="HB5" s="8" t="s">
        <v>1113</v>
      </c>
      <c r="HC5" s="8" t="s">
        <v>1113</v>
      </c>
      <c r="HD5" s="8" t="s">
        <v>1113</v>
      </c>
      <c r="HE5" s="8" t="s">
        <v>1113</v>
      </c>
      <c r="HF5" s="8" t="s">
        <v>1113</v>
      </c>
      <c r="HG5" s="8" t="s">
        <v>1113</v>
      </c>
      <c r="HH5" s="8" t="s">
        <v>1113</v>
      </c>
      <c r="HI5" s="8" t="s">
        <v>1113</v>
      </c>
      <c r="HJ5" s="8" t="s">
        <v>1113</v>
      </c>
      <c r="HK5" s="8" t="s">
        <v>1113</v>
      </c>
      <c r="HL5" s="8" t="s">
        <v>1113</v>
      </c>
      <c r="HM5" s="8" t="s">
        <v>1113</v>
      </c>
      <c r="HN5" s="8" t="s">
        <v>1113</v>
      </c>
      <c r="HO5" s="8" t="s">
        <v>1113</v>
      </c>
      <c r="HP5" s="8" t="s">
        <v>1113</v>
      </c>
      <c r="HQ5" s="8" t="s">
        <v>1113</v>
      </c>
      <c r="HR5" s="8" t="s">
        <v>1113</v>
      </c>
      <c r="HS5" s="8" t="s">
        <v>1113</v>
      </c>
      <c r="HT5" s="8" t="s">
        <v>1113</v>
      </c>
      <c r="HU5" s="8" t="s">
        <v>1113</v>
      </c>
      <c r="HV5" s="8" t="s">
        <v>1113</v>
      </c>
      <c r="HW5" s="8" t="s">
        <v>1113</v>
      </c>
      <c r="HX5" s="8" t="s">
        <v>1113</v>
      </c>
      <c r="HY5" s="8" t="s">
        <v>1113</v>
      </c>
      <c r="HZ5" s="8" t="s">
        <v>1113</v>
      </c>
      <c r="IA5" s="8" t="s">
        <v>1113</v>
      </c>
      <c r="IB5" s="8" t="s">
        <v>1113</v>
      </c>
      <c r="IC5" s="8" t="s">
        <v>1113</v>
      </c>
      <c r="ID5" s="8" t="s">
        <v>1113</v>
      </c>
      <c r="IE5" s="8" t="s">
        <v>1113</v>
      </c>
      <c r="IF5" s="8" t="s">
        <v>1113</v>
      </c>
      <c r="IG5" s="8" t="s">
        <v>1113</v>
      </c>
      <c r="IH5" s="8" t="s">
        <v>1113</v>
      </c>
      <c r="II5" s="8" t="s">
        <v>1113</v>
      </c>
      <c r="IJ5" s="8" t="s">
        <v>1113</v>
      </c>
      <c r="IK5" s="8" t="s">
        <v>1113</v>
      </c>
      <c r="IL5" s="8" t="s">
        <v>1113</v>
      </c>
      <c r="IM5" s="8" t="s">
        <v>1113</v>
      </c>
      <c r="IN5" s="8" t="s">
        <v>1113</v>
      </c>
      <c r="IO5" s="8" t="s">
        <v>1113</v>
      </c>
      <c r="IP5" s="8" t="s">
        <v>1113</v>
      </c>
      <c r="IQ5" s="8" t="s">
        <v>1113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44228</v>
      </c>
      <c r="C8" s="6">
        <v>44228</v>
      </c>
      <c r="D8" s="6">
        <v>44228</v>
      </c>
      <c r="E8" s="6">
        <v>44228</v>
      </c>
      <c r="F8" s="6">
        <v>44228</v>
      </c>
      <c r="G8" s="6">
        <v>44228</v>
      </c>
      <c r="H8" s="6">
        <v>44228</v>
      </c>
      <c r="I8" s="6">
        <v>44228</v>
      </c>
      <c r="J8" s="6">
        <v>44228</v>
      </c>
      <c r="K8" s="6">
        <v>44228</v>
      </c>
      <c r="L8" s="6">
        <v>44228</v>
      </c>
      <c r="M8" s="6">
        <v>44228</v>
      </c>
      <c r="N8" s="6">
        <v>44228</v>
      </c>
      <c r="O8" s="6">
        <v>44228</v>
      </c>
      <c r="P8" s="6">
        <v>44228</v>
      </c>
      <c r="Q8" s="6">
        <v>44228</v>
      </c>
      <c r="R8" s="6">
        <v>44228</v>
      </c>
      <c r="S8" s="6">
        <v>44228</v>
      </c>
      <c r="T8" s="6">
        <v>44228</v>
      </c>
      <c r="U8" s="6">
        <v>44228</v>
      </c>
      <c r="V8" s="6">
        <v>44228</v>
      </c>
      <c r="W8" s="6">
        <v>44228</v>
      </c>
      <c r="X8" s="6">
        <v>44228</v>
      </c>
      <c r="Y8" s="6">
        <v>44228</v>
      </c>
      <c r="Z8" s="6">
        <v>44228</v>
      </c>
      <c r="AA8" s="6">
        <v>44228</v>
      </c>
      <c r="AB8" s="6">
        <v>44228</v>
      </c>
      <c r="AC8" s="6">
        <v>44228</v>
      </c>
      <c r="AD8" s="6">
        <v>44228</v>
      </c>
      <c r="AE8" s="6">
        <v>44228</v>
      </c>
      <c r="AF8" s="6">
        <v>44228</v>
      </c>
      <c r="AG8" s="6">
        <v>44228</v>
      </c>
      <c r="AH8" s="6">
        <v>44228</v>
      </c>
      <c r="AI8" s="6">
        <v>44228</v>
      </c>
      <c r="AJ8" s="6">
        <v>44228</v>
      </c>
      <c r="AK8" s="6">
        <v>44228</v>
      </c>
      <c r="AL8" s="6">
        <v>44228</v>
      </c>
      <c r="AM8" s="6">
        <v>44228</v>
      </c>
      <c r="AN8" s="6">
        <v>44228</v>
      </c>
      <c r="AO8" s="6">
        <v>44228</v>
      </c>
      <c r="AP8" s="6">
        <v>44228</v>
      </c>
      <c r="AQ8" s="6">
        <v>44228</v>
      </c>
      <c r="AR8" s="6">
        <v>44228</v>
      </c>
      <c r="AS8" s="6">
        <v>44228</v>
      </c>
      <c r="AT8" s="6">
        <v>44228</v>
      </c>
      <c r="AU8" s="6">
        <v>44228</v>
      </c>
      <c r="AV8" s="6">
        <v>44228</v>
      </c>
      <c r="AW8" s="6">
        <v>44228</v>
      </c>
      <c r="AX8" s="6">
        <v>44228</v>
      </c>
      <c r="AY8" s="6">
        <v>44228</v>
      </c>
      <c r="AZ8" s="6">
        <v>44228</v>
      </c>
      <c r="BA8" s="6">
        <v>44228</v>
      </c>
      <c r="BB8" s="6">
        <v>44228</v>
      </c>
      <c r="BC8" s="6">
        <v>44228</v>
      </c>
      <c r="BD8" s="6">
        <v>44228</v>
      </c>
      <c r="BE8" s="6">
        <v>44228</v>
      </c>
      <c r="BF8" s="6">
        <v>44228</v>
      </c>
      <c r="BG8" s="6">
        <v>44228</v>
      </c>
      <c r="BH8" s="6">
        <v>44228</v>
      </c>
      <c r="BI8" s="6">
        <v>44228</v>
      </c>
      <c r="BJ8" s="6">
        <v>44228</v>
      </c>
      <c r="BK8" s="6">
        <v>44228</v>
      </c>
      <c r="BL8" s="6">
        <v>44228</v>
      </c>
      <c r="BM8" s="6">
        <v>44228</v>
      </c>
      <c r="BN8" s="6">
        <v>44228</v>
      </c>
      <c r="BO8" s="6">
        <v>44228</v>
      </c>
      <c r="BP8" s="6">
        <v>44228</v>
      </c>
      <c r="BQ8" s="6">
        <v>44228</v>
      </c>
      <c r="BR8" s="6">
        <v>44228</v>
      </c>
      <c r="BS8" s="6">
        <v>44228</v>
      </c>
      <c r="BT8" s="6">
        <v>44228</v>
      </c>
      <c r="BU8" s="6">
        <v>44228</v>
      </c>
      <c r="BV8" s="6">
        <v>44228</v>
      </c>
      <c r="BW8" s="6">
        <v>44228</v>
      </c>
      <c r="BX8" s="6">
        <v>44228</v>
      </c>
      <c r="BY8" s="6">
        <v>44228</v>
      </c>
      <c r="BZ8" s="6">
        <v>44228</v>
      </c>
      <c r="CA8" s="6">
        <v>44228</v>
      </c>
      <c r="CB8" s="6">
        <v>44228</v>
      </c>
      <c r="CC8" s="6">
        <v>44228</v>
      </c>
      <c r="CD8" s="6">
        <v>44228</v>
      </c>
      <c r="CE8" s="6">
        <v>44228</v>
      </c>
      <c r="CF8" s="6">
        <v>44228</v>
      </c>
      <c r="CG8" s="6">
        <v>44228</v>
      </c>
      <c r="CH8" s="6">
        <v>44228</v>
      </c>
      <c r="CI8" s="6">
        <v>44228</v>
      </c>
      <c r="CJ8" s="6">
        <v>44228</v>
      </c>
      <c r="CK8" s="6">
        <v>44228</v>
      </c>
      <c r="CL8" s="6">
        <v>44228</v>
      </c>
      <c r="CM8" s="6">
        <v>44228</v>
      </c>
      <c r="CN8" s="6">
        <v>44228</v>
      </c>
      <c r="CO8" s="6">
        <v>44228</v>
      </c>
      <c r="CP8" s="6">
        <v>44228</v>
      </c>
      <c r="CQ8" s="6">
        <v>44228</v>
      </c>
      <c r="CR8" s="6">
        <v>44228</v>
      </c>
      <c r="CS8" s="6">
        <v>44228</v>
      </c>
      <c r="CT8" s="6">
        <v>44228</v>
      </c>
      <c r="CU8" s="6">
        <v>44228</v>
      </c>
      <c r="CV8" s="6">
        <v>44228</v>
      </c>
      <c r="CW8" s="6">
        <v>44228</v>
      </c>
      <c r="CX8" s="6">
        <v>44228</v>
      </c>
      <c r="CY8" s="6">
        <v>44228</v>
      </c>
      <c r="CZ8" s="6">
        <v>44228</v>
      </c>
      <c r="DA8" s="6">
        <v>44228</v>
      </c>
      <c r="DB8" s="6">
        <v>44228</v>
      </c>
      <c r="DC8" s="6">
        <v>44228</v>
      </c>
      <c r="DD8" s="6">
        <v>44228</v>
      </c>
      <c r="DE8" s="6">
        <v>44228</v>
      </c>
      <c r="DF8" s="6">
        <v>44228</v>
      </c>
      <c r="DG8" s="6">
        <v>44228</v>
      </c>
      <c r="DH8" s="6">
        <v>44228</v>
      </c>
      <c r="DI8" s="6">
        <v>44228</v>
      </c>
      <c r="DJ8" s="6">
        <v>44228</v>
      </c>
      <c r="DK8" s="6">
        <v>44228</v>
      </c>
      <c r="DL8" s="6">
        <v>44228</v>
      </c>
      <c r="DM8" s="6">
        <v>44228</v>
      </c>
      <c r="DN8" s="6">
        <v>44228</v>
      </c>
      <c r="DO8" s="6">
        <v>44228</v>
      </c>
      <c r="DP8" s="6">
        <v>44228</v>
      </c>
      <c r="DQ8" s="6">
        <v>44228</v>
      </c>
      <c r="DR8" s="6">
        <v>44228</v>
      </c>
      <c r="DS8" s="6">
        <v>44228</v>
      </c>
      <c r="DT8" s="6">
        <v>44228</v>
      </c>
      <c r="DU8" s="6">
        <v>44228</v>
      </c>
      <c r="DV8" s="6">
        <v>44228</v>
      </c>
      <c r="DW8" s="6">
        <v>44228</v>
      </c>
      <c r="DX8" s="6">
        <v>44228</v>
      </c>
      <c r="DY8" s="6">
        <v>44228</v>
      </c>
      <c r="DZ8" s="6">
        <v>44228</v>
      </c>
      <c r="EA8" s="6">
        <v>44228</v>
      </c>
      <c r="EB8" s="6">
        <v>44228</v>
      </c>
      <c r="EC8" s="6">
        <v>44228</v>
      </c>
      <c r="ED8" s="6">
        <v>44228</v>
      </c>
      <c r="EE8" s="6">
        <v>44228</v>
      </c>
      <c r="EF8" s="6">
        <v>44228</v>
      </c>
      <c r="EG8" s="6">
        <v>44228</v>
      </c>
      <c r="EH8" s="6">
        <v>44228</v>
      </c>
      <c r="EI8" s="6">
        <v>44228</v>
      </c>
      <c r="EJ8" s="6">
        <v>44228</v>
      </c>
      <c r="EK8" s="6">
        <v>44228</v>
      </c>
      <c r="EL8" s="6">
        <v>44228</v>
      </c>
      <c r="EM8" s="6">
        <v>44228</v>
      </c>
      <c r="EN8" s="6">
        <v>44228</v>
      </c>
      <c r="EO8" s="6">
        <v>44228</v>
      </c>
      <c r="EP8" s="6">
        <v>44228</v>
      </c>
      <c r="EQ8" s="6">
        <v>44228</v>
      </c>
      <c r="ER8" s="6">
        <v>44228</v>
      </c>
      <c r="ES8" s="6">
        <v>44228</v>
      </c>
      <c r="ET8" s="6">
        <v>44228</v>
      </c>
      <c r="EU8" s="6">
        <v>44228</v>
      </c>
      <c r="EV8" s="6">
        <v>44228</v>
      </c>
      <c r="EW8" s="6">
        <v>44228</v>
      </c>
      <c r="EX8" s="6">
        <v>44228</v>
      </c>
      <c r="EY8" s="6">
        <v>44228</v>
      </c>
      <c r="EZ8" s="6">
        <v>44228</v>
      </c>
      <c r="FA8" s="6">
        <v>44228</v>
      </c>
      <c r="FB8" s="6">
        <v>44228</v>
      </c>
      <c r="FC8" s="6">
        <v>44228</v>
      </c>
      <c r="FD8" s="6">
        <v>44228</v>
      </c>
      <c r="FE8" s="6">
        <v>44228</v>
      </c>
      <c r="FF8" s="6">
        <v>44228</v>
      </c>
      <c r="FG8" s="6">
        <v>44228</v>
      </c>
      <c r="FH8" s="6">
        <v>44228</v>
      </c>
      <c r="FI8" s="6">
        <v>44228</v>
      </c>
      <c r="FJ8" s="6">
        <v>44228</v>
      </c>
      <c r="FK8" s="6">
        <v>44228</v>
      </c>
      <c r="FL8" s="6">
        <v>44228</v>
      </c>
      <c r="FM8" s="6">
        <v>44228</v>
      </c>
      <c r="FN8" s="6">
        <v>44228</v>
      </c>
      <c r="FO8" s="6">
        <v>44228</v>
      </c>
      <c r="FP8" s="6">
        <v>44228</v>
      </c>
      <c r="FQ8" s="6">
        <v>44228</v>
      </c>
      <c r="FR8" s="6">
        <v>44228</v>
      </c>
      <c r="FS8" s="6">
        <v>44228</v>
      </c>
      <c r="FT8" s="6">
        <v>44228</v>
      </c>
      <c r="FU8" s="6">
        <v>44228</v>
      </c>
      <c r="FV8" s="6">
        <v>44228</v>
      </c>
      <c r="FW8" s="6">
        <v>44228</v>
      </c>
      <c r="FX8" s="6">
        <v>44228</v>
      </c>
      <c r="FY8" s="6">
        <v>44228</v>
      </c>
      <c r="FZ8" s="6">
        <v>44228</v>
      </c>
      <c r="GA8" s="6">
        <v>44228</v>
      </c>
      <c r="GB8" s="6">
        <v>44228</v>
      </c>
      <c r="GC8" s="6">
        <v>44228</v>
      </c>
      <c r="GD8" s="6">
        <v>44228</v>
      </c>
      <c r="GE8" s="6">
        <v>44228</v>
      </c>
      <c r="GF8" s="6">
        <v>44228</v>
      </c>
      <c r="GG8" s="6">
        <v>44228</v>
      </c>
      <c r="GH8" s="6">
        <v>44228</v>
      </c>
      <c r="GI8" s="6">
        <v>44228</v>
      </c>
      <c r="GJ8" s="6">
        <v>44228</v>
      </c>
      <c r="GK8" s="6">
        <v>44228</v>
      </c>
      <c r="GL8" s="6">
        <v>44228</v>
      </c>
      <c r="GM8" s="6">
        <v>44228</v>
      </c>
      <c r="GN8" s="6">
        <v>44228</v>
      </c>
      <c r="GO8" s="6">
        <v>44228</v>
      </c>
      <c r="GP8" s="6">
        <v>44228</v>
      </c>
      <c r="GQ8" s="6">
        <v>44228</v>
      </c>
      <c r="GR8" s="6">
        <v>44228</v>
      </c>
      <c r="GS8" s="6">
        <v>44228</v>
      </c>
      <c r="GT8" s="6">
        <v>44228</v>
      </c>
      <c r="GU8" s="6">
        <v>44228</v>
      </c>
      <c r="GV8" s="6">
        <v>44228</v>
      </c>
      <c r="GW8" s="6">
        <v>44228</v>
      </c>
      <c r="GX8" s="6">
        <v>44228</v>
      </c>
      <c r="GY8" s="6">
        <v>44228</v>
      </c>
      <c r="GZ8" s="6">
        <v>44228</v>
      </c>
      <c r="HA8" s="6">
        <v>44228</v>
      </c>
      <c r="HB8" s="6">
        <v>44228</v>
      </c>
      <c r="HC8" s="6">
        <v>44228</v>
      </c>
      <c r="HD8" s="6">
        <v>44228</v>
      </c>
      <c r="HE8" s="6">
        <v>44228</v>
      </c>
      <c r="HF8" s="6">
        <v>44228</v>
      </c>
      <c r="HG8" s="6">
        <v>44228</v>
      </c>
      <c r="HH8" s="6">
        <v>44228</v>
      </c>
      <c r="HI8" s="6">
        <v>44228</v>
      </c>
      <c r="HJ8" s="6">
        <v>44228</v>
      </c>
      <c r="HK8" s="6">
        <v>44228</v>
      </c>
      <c r="HL8" s="6">
        <v>44228</v>
      </c>
      <c r="HM8" s="6">
        <v>44228</v>
      </c>
      <c r="HN8" s="6">
        <v>44228</v>
      </c>
      <c r="HO8" s="6">
        <v>44228</v>
      </c>
      <c r="HP8" s="6">
        <v>44228</v>
      </c>
      <c r="HQ8" s="6">
        <v>44228</v>
      </c>
      <c r="HR8" s="6">
        <v>44228</v>
      </c>
      <c r="HS8" s="6">
        <v>44228</v>
      </c>
      <c r="HT8" s="6">
        <v>44228</v>
      </c>
      <c r="HU8" s="6">
        <v>44228</v>
      </c>
      <c r="HV8" s="6">
        <v>44228</v>
      </c>
      <c r="HW8" s="6">
        <v>44228</v>
      </c>
      <c r="HX8" s="6">
        <v>44228</v>
      </c>
      <c r="HY8" s="6">
        <v>44228</v>
      </c>
      <c r="HZ8" s="6">
        <v>44228</v>
      </c>
      <c r="IA8" s="6">
        <v>44228</v>
      </c>
      <c r="IB8" s="6">
        <v>44228</v>
      </c>
      <c r="IC8" s="6">
        <v>44228</v>
      </c>
      <c r="ID8" s="6">
        <v>44228</v>
      </c>
      <c r="IE8" s="6">
        <v>44228</v>
      </c>
      <c r="IF8" s="6">
        <v>44228</v>
      </c>
      <c r="IG8" s="6">
        <v>44228</v>
      </c>
      <c r="IH8" s="6">
        <v>44228</v>
      </c>
      <c r="II8" s="6">
        <v>44228</v>
      </c>
      <c r="IJ8" s="6">
        <v>44228</v>
      </c>
      <c r="IK8" s="6">
        <v>44228</v>
      </c>
      <c r="IL8" s="6">
        <v>44228</v>
      </c>
      <c r="IM8" s="6">
        <v>44228</v>
      </c>
      <c r="IN8" s="6">
        <v>44228</v>
      </c>
      <c r="IO8" s="6">
        <v>44228</v>
      </c>
      <c r="IP8" s="6">
        <v>44228</v>
      </c>
      <c r="IQ8" s="6">
        <v>44228</v>
      </c>
    </row>
    <row r="9" spans="1:251">
      <c r="A9" s="4" t="s">
        <v>257</v>
      </c>
      <c r="B9" s="1">
        <v>7</v>
      </c>
      <c r="C9" s="1">
        <v>7</v>
      </c>
      <c r="D9" s="1">
        <v>7</v>
      </c>
      <c r="E9" s="1">
        <v>7</v>
      </c>
      <c r="F9" s="1">
        <v>7</v>
      </c>
      <c r="G9" s="1">
        <v>7</v>
      </c>
      <c r="H9" s="1">
        <v>7</v>
      </c>
      <c r="I9" s="1">
        <v>7</v>
      </c>
      <c r="J9" s="1">
        <v>7</v>
      </c>
      <c r="K9" s="1">
        <v>7</v>
      </c>
      <c r="L9" s="1">
        <v>7</v>
      </c>
      <c r="M9" s="1">
        <v>7</v>
      </c>
      <c r="N9" s="1">
        <v>7</v>
      </c>
      <c r="O9" s="1">
        <v>7</v>
      </c>
      <c r="P9" s="1">
        <v>7</v>
      </c>
      <c r="Q9" s="1">
        <v>7</v>
      </c>
      <c r="R9" s="1">
        <v>7</v>
      </c>
      <c r="S9" s="1">
        <v>7</v>
      </c>
      <c r="T9" s="1">
        <v>7</v>
      </c>
      <c r="U9" s="1">
        <v>7</v>
      </c>
      <c r="V9" s="1">
        <v>7</v>
      </c>
      <c r="W9" s="1">
        <v>7</v>
      </c>
      <c r="X9" s="1">
        <v>7</v>
      </c>
      <c r="Y9" s="1">
        <v>7</v>
      </c>
      <c r="Z9" s="1">
        <v>7</v>
      </c>
      <c r="AA9" s="1">
        <v>7</v>
      </c>
      <c r="AB9" s="1">
        <v>7</v>
      </c>
      <c r="AC9" s="1">
        <v>7</v>
      </c>
      <c r="AD9" s="1">
        <v>7</v>
      </c>
      <c r="AE9" s="1">
        <v>7</v>
      </c>
      <c r="AF9" s="1">
        <v>7</v>
      </c>
      <c r="AG9" s="1">
        <v>7</v>
      </c>
      <c r="AH9" s="1">
        <v>7</v>
      </c>
      <c r="AI9" s="1">
        <v>7</v>
      </c>
      <c r="AJ9" s="1">
        <v>7</v>
      </c>
      <c r="AK9" s="1">
        <v>7</v>
      </c>
      <c r="AL9" s="1">
        <v>7</v>
      </c>
      <c r="AM9" s="1">
        <v>7</v>
      </c>
      <c r="AN9" s="1">
        <v>7</v>
      </c>
      <c r="AO9" s="1">
        <v>7</v>
      </c>
      <c r="AP9" s="1">
        <v>7</v>
      </c>
      <c r="AQ9" s="1">
        <v>7</v>
      </c>
      <c r="AR9" s="1">
        <v>7</v>
      </c>
      <c r="AS9" s="1">
        <v>7</v>
      </c>
      <c r="AT9" s="1">
        <v>7</v>
      </c>
      <c r="AU9" s="1">
        <v>7</v>
      </c>
      <c r="AV9" s="1">
        <v>7</v>
      </c>
      <c r="AW9" s="1">
        <v>7</v>
      </c>
      <c r="AX9" s="1">
        <v>7</v>
      </c>
      <c r="AY9" s="1">
        <v>7</v>
      </c>
      <c r="AZ9" s="1">
        <v>7</v>
      </c>
      <c r="BA9" s="1">
        <v>7</v>
      </c>
      <c r="BB9" s="1">
        <v>7</v>
      </c>
      <c r="BC9" s="1">
        <v>7</v>
      </c>
      <c r="BD9" s="1">
        <v>7</v>
      </c>
      <c r="BE9" s="1">
        <v>7</v>
      </c>
      <c r="BF9" s="1">
        <v>7</v>
      </c>
      <c r="BG9" s="1">
        <v>7</v>
      </c>
      <c r="BH9" s="1">
        <v>7</v>
      </c>
      <c r="BI9" s="1">
        <v>7</v>
      </c>
      <c r="BJ9" s="1">
        <v>7</v>
      </c>
      <c r="BK9" s="1">
        <v>7</v>
      </c>
      <c r="BL9" s="1">
        <v>7</v>
      </c>
      <c r="BM9" s="1">
        <v>7</v>
      </c>
      <c r="BN9" s="1">
        <v>7</v>
      </c>
      <c r="BO9" s="1">
        <v>7</v>
      </c>
      <c r="BP9" s="1">
        <v>7</v>
      </c>
      <c r="BQ9" s="1">
        <v>7</v>
      </c>
      <c r="BR9" s="1">
        <v>7</v>
      </c>
      <c r="BS9" s="1">
        <v>7</v>
      </c>
      <c r="BT9" s="1">
        <v>7</v>
      </c>
      <c r="BU9" s="1">
        <v>7</v>
      </c>
      <c r="BV9" s="1">
        <v>7</v>
      </c>
      <c r="BW9" s="1">
        <v>7</v>
      </c>
      <c r="BX9" s="1">
        <v>7</v>
      </c>
      <c r="BY9" s="1">
        <v>7</v>
      </c>
      <c r="BZ9" s="1">
        <v>7</v>
      </c>
      <c r="CA9" s="1">
        <v>7</v>
      </c>
      <c r="CB9" s="1">
        <v>7</v>
      </c>
      <c r="CC9" s="1">
        <v>7</v>
      </c>
      <c r="CD9" s="1">
        <v>7</v>
      </c>
      <c r="CE9" s="1">
        <v>7</v>
      </c>
      <c r="CF9" s="1">
        <v>7</v>
      </c>
      <c r="CG9" s="1">
        <v>7</v>
      </c>
      <c r="CH9" s="1">
        <v>7</v>
      </c>
      <c r="CI9" s="1">
        <v>7</v>
      </c>
      <c r="CJ9" s="1">
        <v>7</v>
      </c>
      <c r="CK9" s="1">
        <v>7</v>
      </c>
      <c r="CL9" s="1">
        <v>7</v>
      </c>
      <c r="CM9" s="1">
        <v>7</v>
      </c>
      <c r="CN9" s="1">
        <v>7</v>
      </c>
      <c r="CO9" s="1">
        <v>7</v>
      </c>
      <c r="CP9" s="1">
        <v>7</v>
      </c>
      <c r="CQ9" s="1">
        <v>7</v>
      </c>
      <c r="CR9" s="1">
        <v>7</v>
      </c>
      <c r="CS9" s="1">
        <v>7</v>
      </c>
      <c r="CT9" s="1">
        <v>7</v>
      </c>
      <c r="CU9" s="1">
        <v>7</v>
      </c>
      <c r="CV9" s="1">
        <v>7</v>
      </c>
      <c r="CW9" s="1">
        <v>7</v>
      </c>
      <c r="CX9" s="1">
        <v>7</v>
      </c>
      <c r="CY9" s="1">
        <v>7</v>
      </c>
      <c r="CZ9" s="1">
        <v>7</v>
      </c>
      <c r="DA9" s="1">
        <v>7</v>
      </c>
      <c r="DB9" s="1">
        <v>7</v>
      </c>
      <c r="DC9" s="1">
        <v>7</v>
      </c>
      <c r="DD9" s="1">
        <v>7</v>
      </c>
      <c r="DE9" s="1">
        <v>7</v>
      </c>
      <c r="DF9" s="1">
        <v>7</v>
      </c>
      <c r="DG9" s="1">
        <v>7</v>
      </c>
      <c r="DH9" s="1">
        <v>7</v>
      </c>
      <c r="DI9" s="1">
        <v>7</v>
      </c>
      <c r="DJ9" s="1">
        <v>7</v>
      </c>
      <c r="DK9" s="1">
        <v>7</v>
      </c>
      <c r="DL9" s="1">
        <v>7</v>
      </c>
      <c r="DM9" s="1">
        <v>7</v>
      </c>
      <c r="DN9" s="1">
        <v>7</v>
      </c>
      <c r="DO9" s="1">
        <v>7</v>
      </c>
      <c r="DP9" s="1">
        <v>7</v>
      </c>
      <c r="DQ9" s="1">
        <v>7</v>
      </c>
      <c r="DR9" s="1">
        <v>7</v>
      </c>
      <c r="DS9" s="1">
        <v>7</v>
      </c>
      <c r="DT9" s="1">
        <v>7</v>
      </c>
      <c r="DU9" s="1">
        <v>7</v>
      </c>
      <c r="DV9" s="1">
        <v>7</v>
      </c>
      <c r="DW9" s="1">
        <v>7</v>
      </c>
      <c r="DX9" s="1">
        <v>7</v>
      </c>
      <c r="DY9" s="1">
        <v>7</v>
      </c>
      <c r="DZ9" s="1">
        <v>7</v>
      </c>
      <c r="EA9" s="1">
        <v>7</v>
      </c>
      <c r="EB9" s="1">
        <v>7</v>
      </c>
      <c r="EC9" s="1">
        <v>7</v>
      </c>
      <c r="ED9" s="1">
        <v>7</v>
      </c>
      <c r="EE9" s="1">
        <v>7</v>
      </c>
      <c r="EF9" s="1">
        <v>7</v>
      </c>
      <c r="EG9" s="1">
        <v>7</v>
      </c>
      <c r="EH9" s="1">
        <v>7</v>
      </c>
      <c r="EI9" s="1">
        <v>7</v>
      </c>
      <c r="EJ9" s="1">
        <v>7</v>
      </c>
      <c r="EK9" s="1">
        <v>7</v>
      </c>
      <c r="EL9" s="1">
        <v>7</v>
      </c>
      <c r="EM9" s="1">
        <v>7</v>
      </c>
      <c r="EN9" s="1">
        <v>7</v>
      </c>
      <c r="EO9" s="1">
        <v>7</v>
      </c>
      <c r="EP9" s="1">
        <v>7</v>
      </c>
      <c r="EQ9" s="1">
        <v>7</v>
      </c>
      <c r="ER9" s="1">
        <v>7</v>
      </c>
      <c r="ES9" s="1">
        <v>7</v>
      </c>
      <c r="ET9" s="1">
        <v>7</v>
      </c>
      <c r="EU9" s="1">
        <v>7</v>
      </c>
      <c r="EV9" s="1">
        <v>7</v>
      </c>
      <c r="EW9" s="1">
        <v>7</v>
      </c>
      <c r="EX9" s="1">
        <v>7</v>
      </c>
      <c r="EY9" s="1">
        <v>7</v>
      </c>
      <c r="EZ9" s="1">
        <v>7</v>
      </c>
      <c r="FA9" s="1">
        <v>7</v>
      </c>
      <c r="FB9" s="1">
        <v>7</v>
      </c>
      <c r="FC9" s="1">
        <v>7</v>
      </c>
      <c r="FD9" s="1">
        <v>7</v>
      </c>
      <c r="FE9" s="1">
        <v>7</v>
      </c>
      <c r="FF9" s="1">
        <v>7</v>
      </c>
      <c r="FG9" s="1">
        <v>7</v>
      </c>
      <c r="FH9" s="1">
        <v>7</v>
      </c>
      <c r="FI9" s="1">
        <v>7</v>
      </c>
      <c r="FJ9" s="1">
        <v>7</v>
      </c>
      <c r="FK9" s="1">
        <v>7</v>
      </c>
      <c r="FL9" s="1">
        <v>7</v>
      </c>
      <c r="FM9" s="1">
        <v>7</v>
      </c>
      <c r="FN9" s="1">
        <v>7</v>
      </c>
      <c r="FO9" s="1">
        <v>7</v>
      </c>
      <c r="FP9" s="1">
        <v>7</v>
      </c>
      <c r="FQ9" s="1">
        <v>7</v>
      </c>
      <c r="FR9" s="1">
        <v>7</v>
      </c>
      <c r="FS9" s="1">
        <v>7</v>
      </c>
      <c r="FT9" s="1">
        <v>7</v>
      </c>
      <c r="FU9" s="1">
        <v>7</v>
      </c>
      <c r="FV9" s="1">
        <v>7</v>
      </c>
      <c r="FW9" s="1">
        <v>7</v>
      </c>
      <c r="FX9" s="1">
        <v>7</v>
      </c>
      <c r="FY9" s="1">
        <v>7</v>
      </c>
      <c r="FZ9" s="1">
        <v>7</v>
      </c>
      <c r="GA9" s="1">
        <v>7</v>
      </c>
      <c r="GB9" s="1">
        <v>7</v>
      </c>
      <c r="GC9" s="1">
        <v>7</v>
      </c>
      <c r="GD9" s="1">
        <v>7</v>
      </c>
      <c r="GE9" s="1">
        <v>7</v>
      </c>
      <c r="GF9" s="1">
        <v>7</v>
      </c>
      <c r="GG9" s="1">
        <v>7</v>
      </c>
      <c r="GH9" s="1">
        <v>7</v>
      </c>
      <c r="GI9" s="1">
        <v>7</v>
      </c>
      <c r="GJ9" s="1">
        <v>7</v>
      </c>
      <c r="GK9" s="1">
        <v>7</v>
      </c>
      <c r="GL9" s="1">
        <v>7</v>
      </c>
      <c r="GM9" s="1">
        <v>7</v>
      </c>
      <c r="GN9" s="1">
        <v>7</v>
      </c>
      <c r="GO9" s="1">
        <v>7</v>
      </c>
      <c r="GP9" s="1">
        <v>7</v>
      </c>
      <c r="GQ9" s="1">
        <v>7</v>
      </c>
      <c r="GR9" s="1">
        <v>7</v>
      </c>
      <c r="GS9" s="1">
        <v>7</v>
      </c>
      <c r="GT9" s="1">
        <v>7</v>
      </c>
      <c r="GU9" s="1">
        <v>7</v>
      </c>
      <c r="GV9" s="1">
        <v>7</v>
      </c>
      <c r="GW9" s="1">
        <v>7</v>
      </c>
      <c r="GX9" s="1">
        <v>7</v>
      </c>
      <c r="GY9" s="1">
        <v>7</v>
      </c>
      <c r="GZ9" s="1">
        <v>7</v>
      </c>
      <c r="HA9" s="1">
        <v>7</v>
      </c>
      <c r="HB9" s="1">
        <v>7</v>
      </c>
      <c r="HC9" s="1">
        <v>7</v>
      </c>
      <c r="HD9" s="1">
        <v>7</v>
      </c>
      <c r="HE9" s="1">
        <v>7</v>
      </c>
      <c r="HF9" s="1">
        <v>7</v>
      </c>
      <c r="HG9" s="1">
        <v>7</v>
      </c>
      <c r="HH9" s="1">
        <v>7</v>
      </c>
      <c r="HI9" s="1">
        <v>7</v>
      </c>
      <c r="HJ9" s="1">
        <v>7</v>
      </c>
      <c r="HK9" s="1">
        <v>7</v>
      </c>
      <c r="HL9" s="1">
        <v>7</v>
      </c>
      <c r="HM9" s="1">
        <v>7</v>
      </c>
      <c r="HN9" s="1">
        <v>7</v>
      </c>
      <c r="HO9" s="1">
        <v>7</v>
      </c>
      <c r="HP9" s="1">
        <v>7</v>
      </c>
      <c r="HQ9" s="1">
        <v>7</v>
      </c>
      <c r="HR9" s="1">
        <v>7</v>
      </c>
      <c r="HS9" s="1">
        <v>7</v>
      </c>
      <c r="HT9" s="1">
        <v>7</v>
      </c>
      <c r="HU9" s="1">
        <v>7</v>
      </c>
      <c r="HV9" s="1">
        <v>7</v>
      </c>
      <c r="HW9" s="1">
        <v>7</v>
      </c>
      <c r="HX9" s="1">
        <v>7</v>
      </c>
      <c r="HY9" s="1">
        <v>7</v>
      </c>
      <c r="HZ9" s="1">
        <v>7</v>
      </c>
      <c r="IA9" s="1">
        <v>7</v>
      </c>
      <c r="IB9" s="1">
        <v>7</v>
      </c>
      <c r="IC9" s="1">
        <v>7</v>
      </c>
      <c r="ID9" s="1">
        <v>7</v>
      </c>
      <c r="IE9" s="1">
        <v>7</v>
      </c>
      <c r="IF9" s="1">
        <v>7</v>
      </c>
      <c r="IG9" s="1">
        <v>7</v>
      </c>
      <c r="IH9" s="1">
        <v>7</v>
      </c>
      <c r="II9" s="1">
        <v>7</v>
      </c>
      <c r="IJ9" s="1">
        <v>7</v>
      </c>
      <c r="IK9" s="1">
        <v>7</v>
      </c>
      <c r="IL9" s="1">
        <v>7</v>
      </c>
      <c r="IM9" s="1">
        <v>7</v>
      </c>
      <c r="IN9" s="1">
        <v>7</v>
      </c>
      <c r="IO9" s="1">
        <v>7</v>
      </c>
      <c r="IP9" s="1">
        <v>7</v>
      </c>
      <c r="IQ9" s="1">
        <v>7</v>
      </c>
    </row>
    <row r="10" spans="1:251">
      <c r="A10" s="4" t="s">
        <v>258</v>
      </c>
      <c r="B10" s="8" t="s">
        <v>262</v>
      </c>
      <c r="C10" s="8" t="s">
        <v>263</v>
      </c>
      <c r="D10" s="8" t="s">
        <v>264</v>
      </c>
      <c r="E10" s="8" t="s">
        <v>265</v>
      </c>
      <c r="F10" s="8" t="s">
        <v>266</v>
      </c>
      <c r="G10" s="8" t="s">
        <v>267</v>
      </c>
      <c r="H10" s="8" t="s">
        <v>268</v>
      </c>
      <c r="I10" s="8" t="s">
        <v>269</v>
      </c>
      <c r="J10" s="8" t="s">
        <v>270</v>
      </c>
      <c r="K10" s="8" t="s">
        <v>271</v>
      </c>
      <c r="L10" s="8" t="s">
        <v>272</v>
      </c>
      <c r="M10" s="8" t="s">
        <v>273</v>
      </c>
      <c r="N10" s="8" t="s">
        <v>274</v>
      </c>
      <c r="O10" s="8" t="s">
        <v>275</v>
      </c>
      <c r="P10" s="8" t="s">
        <v>276</v>
      </c>
      <c r="Q10" s="8" t="s">
        <v>277</v>
      </c>
      <c r="R10" s="8" t="s">
        <v>278</v>
      </c>
      <c r="S10" s="8" t="s">
        <v>279</v>
      </c>
      <c r="T10" s="8" t="s">
        <v>280</v>
      </c>
      <c r="U10" s="8" t="s">
        <v>281</v>
      </c>
      <c r="V10" s="8" t="s">
        <v>282</v>
      </c>
      <c r="W10" s="8" t="s">
        <v>283</v>
      </c>
      <c r="X10" s="8" t="s">
        <v>284</v>
      </c>
      <c r="Y10" s="8" t="s">
        <v>285</v>
      </c>
      <c r="Z10" s="8" t="s">
        <v>286</v>
      </c>
      <c r="AA10" s="8" t="s">
        <v>287</v>
      </c>
      <c r="AB10" s="8" t="s">
        <v>288</v>
      </c>
      <c r="AC10" s="8" t="s">
        <v>289</v>
      </c>
      <c r="AD10" s="8" t="s">
        <v>290</v>
      </c>
      <c r="AE10" s="8" t="s">
        <v>291</v>
      </c>
      <c r="AF10" s="8" t="s">
        <v>292</v>
      </c>
      <c r="AG10" s="8" t="s">
        <v>293</v>
      </c>
      <c r="AH10" s="8" t="s">
        <v>294</v>
      </c>
      <c r="AI10" s="8" t="s">
        <v>295</v>
      </c>
      <c r="AJ10" s="8" t="s">
        <v>296</v>
      </c>
      <c r="AK10" s="8" t="s">
        <v>297</v>
      </c>
      <c r="AL10" s="8" t="s">
        <v>298</v>
      </c>
      <c r="AM10" s="8" t="s">
        <v>299</v>
      </c>
      <c r="AN10" s="8" t="s">
        <v>300</v>
      </c>
      <c r="AO10" s="8" t="s">
        <v>301</v>
      </c>
      <c r="AP10" s="8" t="s">
        <v>302</v>
      </c>
      <c r="AQ10" s="8" t="s">
        <v>303</v>
      </c>
      <c r="AR10" s="8" t="s">
        <v>304</v>
      </c>
      <c r="AS10" s="8" t="s">
        <v>305</v>
      </c>
      <c r="AT10" s="8" t="s">
        <v>306</v>
      </c>
      <c r="AU10" s="8" t="s">
        <v>307</v>
      </c>
      <c r="AV10" s="8" t="s">
        <v>308</v>
      </c>
      <c r="AW10" s="8" t="s">
        <v>309</v>
      </c>
      <c r="AX10" s="8" t="s">
        <v>310</v>
      </c>
      <c r="AY10" s="8" t="s">
        <v>311</v>
      </c>
      <c r="AZ10" s="8" t="s">
        <v>312</v>
      </c>
      <c r="BA10" s="8" t="s">
        <v>313</v>
      </c>
      <c r="BB10" s="8" t="s">
        <v>314</v>
      </c>
      <c r="BC10" s="8" t="s">
        <v>315</v>
      </c>
      <c r="BD10" s="8" t="s">
        <v>316</v>
      </c>
      <c r="BE10" s="8" t="s">
        <v>317</v>
      </c>
      <c r="BF10" s="8" t="s">
        <v>318</v>
      </c>
      <c r="BG10" s="8" t="s">
        <v>319</v>
      </c>
      <c r="BH10" s="8" t="s">
        <v>320</v>
      </c>
      <c r="BI10" s="8" t="s">
        <v>321</v>
      </c>
      <c r="BJ10" s="8" t="s">
        <v>322</v>
      </c>
      <c r="BK10" s="8" t="s">
        <v>323</v>
      </c>
      <c r="BL10" s="8" t="s">
        <v>324</v>
      </c>
      <c r="BM10" s="8" t="s">
        <v>325</v>
      </c>
      <c r="BN10" s="8" t="s">
        <v>326</v>
      </c>
      <c r="BO10" s="8" t="s">
        <v>327</v>
      </c>
      <c r="BP10" s="8" t="s">
        <v>328</v>
      </c>
      <c r="BQ10" s="8" t="s">
        <v>329</v>
      </c>
      <c r="BR10" s="8" t="s">
        <v>330</v>
      </c>
      <c r="BS10" s="8" t="s">
        <v>331</v>
      </c>
      <c r="BT10" s="8" t="s">
        <v>332</v>
      </c>
      <c r="BU10" s="8" t="s">
        <v>333</v>
      </c>
      <c r="BV10" s="8" t="s">
        <v>334</v>
      </c>
      <c r="BW10" s="8" t="s">
        <v>335</v>
      </c>
      <c r="BX10" s="8" t="s">
        <v>336</v>
      </c>
      <c r="BY10" s="8" t="s">
        <v>337</v>
      </c>
      <c r="BZ10" s="8" t="s">
        <v>338</v>
      </c>
      <c r="CA10" s="8" t="s">
        <v>339</v>
      </c>
      <c r="CB10" s="8" t="s">
        <v>340</v>
      </c>
      <c r="CC10" s="8" t="s">
        <v>341</v>
      </c>
      <c r="CD10" s="8" t="s">
        <v>342</v>
      </c>
      <c r="CE10" s="8" t="s">
        <v>343</v>
      </c>
      <c r="CF10" s="8" t="s">
        <v>344</v>
      </c>
      <c r="CG10" s="8" t="s">
        <v>345</v>
      </c>
      <c r="CH10" s="8" t="s">
        <v>346</v>
      </c>
      <c r="CI10" s="8" t="s">
        <v>347</v>
      </c>
      <c r="CJ10" s="8" t="s">
        <v>348</v>
      </c>
      <c r="CK10" s="8" t="s">
        <v>349</v>
      </c>
      <c r="CL10" s="8" t="s">
        <v>350</v>
      </c>
      <c r="CM10" s="8" t="s">
        <v>351</v>
      </c>
      <c r="CN10" s="8" t="s">
        <v>352</v>
      </c>
      <c r="CO10" s="8" t="s">
        <v>353</v>
      </c>
      <c r="CP10" s="8" t="s">
        <v>354</v>
      </c>
      <c r="CQ10" s="8" t="s">
        <v>355</v>
      </c>
      <c r="CR10" s="8" t="s">
        <v>356</v>
      </c>
      <c r="CS10" s="8" t="s">
        <v>357</v>
      </c>
      <c r="CT10" s="8" t="s">
        <v>358</v>
      </c>
      <c r="CU10" s="8" t="s">
        <v>359</v>
      </c>
      <c r="CV10" s="8" t="s">
        <v>360</v>
      </c>
      <c r="CW10" s="8" t="s">
        <v>361</v>
      </c>
      <c r="CX10" s="8" t="s">
        <v>362</v>
      </c>
      <c r="CY10" s="8" t="s">
        <v>363</v>
      </c>
      <c r="CZ10" s="8" t="s">
        <v>364</v>
      </c>
      <c r="DA10" s="8" t="s">
        <v>365</v>
      </c>
      <c r="DB10" s="8" t="s">
        <v>366</v>
      </c>
      <c r="DC10" s="8" t="s">
        <v>367</v>
      </c>
      <c r="DD10" s="8" t="s">
        <v>368</v>
      </c>
      <c r="DE10" s="8" t="s">
        <v>369</v>
      </c>
      <c r="DF10" s="8" t="s">
        <v>370</v>
      </c>
      <c r="DG10" s="8" t="s">
        <v>371</v>
      </c>
      <c r="DH10" s="8" t="s">
        <v>372</v>
      </c>
      <c r="DI10" s="8" t="s">
        <v>373</v>
      </c>
      <c r="DJ10" s="8" t="s">
        <v>374</v>
      </c>
      <c r="DK10" s="8" t="s">
        <v>375</v>
      </c>
      <c r="DL10" s="8" t="s">
        <v>376</v>
      </c>
      <c r="DM10" s="8" t="s">
        <v>377</v>
      </c>
      <c r="DN10" s="8" t="s">
        <v>378</v>
      </c>
      <c r="DO10" s="8" t="s">
        <v>379</v>
      </c>
      <c r="DP10" s="8" t="s">
        <v>380</v>
      </c>
      <c r="DQ10" s="8" t="s">
        <v>381</v>
      </c>
      <c r="DR10" s="8" t="s">
        <v>382</v>
      </c>
      <c r="DS10" s="8" t="s">
        <v>383</v>
      </c>
      <c r="DT10" s="8" t="s">
        <v>384</v>
      </c>
      <c r="DU10" s="8" t="s">
        <v>385</v>
      </c>
      <c r="DV10" s="8" t="s">
        <v>386</v>
      </c>
      <c r="DW10" s="8" t="s">
        <v>387</v>
      </c>
      <c r="DX10" s="8" t="s">
        <v>388</v>
      </c>
      <c r="DY10" s="8" t="s">
        <v>389</v>
      </c>
      <c r="DZ10" s="8" t="s">
        <v>390</v>
      </c>
      <c r="EA10" s="8" t="s">
        <v>391</v>
      </c>
      <c r="EB10" s="8" t="s">
        <v>392</v>
      </c>
      <c r="EC10" s="8" t="s">
        <v>393</v>
      </c>
      <c r="ED10" s="8" t="s">
        <v>394</v>
      </c>
      <c r="EE10" s="8" t="s">
        <v>395</v>
      </c>
      <c r="EF10" s="8" t="s">
        <v>396</v>
      </c>
      <c r="EG10" s="8" t="s">
        <v>397</v>
      </c>
      <c r="EH10" s="8" t="s">
        <v>398</v>
      </c>
      <c r="EI10" s="8" t="s">
        <v>399</v>
      </c>
      <c r="EJ10" s="8" t="s">
        <v>400</v>
      </c>
      <c r="EK10" s="8" t="s">
        <v>401</v>
      </c>
      <c r="EL10" s="8" t="s">
        <v>402</v>
      </c>
      <c r="EM10" s="8" t="s">
        <v>403</v>
      </c>
      <c r="EN10" s="8" t="s">
        <v>404</v>
      </c>
      <c r="EO10" s="8" t="s">
        <v>405</v>
      </c>
      <c r="EP10" s="8" t="s">
        <v>406</v>
      </c>
      <c r="EQ10" s="8" t="s">
        <v>407</v>
      </c>
      <c r="ER10" s="8" t="s">
        <v>408</v>
      </c>
      <c r="ES10" s="8" t="s">
        <v>409</v>
      </c>
      <c r="ET10" s="8" t="s">
        <v>410</v>
      </c>
      <c r="EU10" s="8" t="s">
        <v>411</v>
      </c>
      <c r="EV10" s="8" t="s">
        <v>412</v>
      </c>
      <c r="EW10" s="8" t="s">
        <v>413</v>
      </c>
      <c r="EX10" s="8" t="s">
        <v>414</v>
      </c>
      <c r="EY10" s="8" t="s">
        <v>415</v>
      </c>
      <c r="EZ10" s="8" t="s">
        <v>416</v>
      </c>
      <c r="FA10" s="8" t="s">
        <v>417</v>
      </c>
      <c r="FB10" s="8" t="s">
        <v>418</v>
      </c>
      <c r="FC10" s="8" t="s">
        <v>419</v>
      </c>
      <c r="FD10" s="8" t="s">
        <v>420</v>
      </c>
      <c r="FE10" s="8" t="s">
        <v>421</v>
      </c>
      <c r="FF10" s="8" t="s">
        <v>422</v>
      </c>
      <c r="FG10" s="8" t="s">
        <v>423</v>
      </c>
      <c r="FH10" s="8" t="s">
        <v>424</v>
      </c>
      <c r="FI10" s="8" t="s">
        <v>425</v>
      </c>
      <c r="FJ10" s="8" t="s">
        <v>426</v>
      </c>
      <c r="FK10" s="8" t="s">
        <v>427</v>
      </c>
      <c r="FL10" s="8" t="s">
        <v>428</v>
      </c>
      <c r="FM10" s="8" t="s">
        <v>429</v>
      </c>
      <c r="FN10" s="8" t="s">
        <v>430</v>
      </c>
      <c r="FO10" s="8" t="s">
        <v>431</v>
      </c>
      <c r="FP10" s="8" t="s">
        <v>432</v>
      </c>
      <c r="FQ10" s="8" t="s">
        <v>433</v>
      </c>
      <c r="FR10" s="8" t="s">
        <v>434</v>
      </c>
      <c r="FS10" s="8" t="s">
        <v>435</v>
      </c>
      <c r="FT10" s="8" t="s">
        <v>436</v>
      </c>
      <c r="FU10" s="8" t="s">
        <v>437</v>
      </c>
      <c r="FV10" s="8" t="s">
        <v>438</v>
      </c>
      <c r="FW10" s="8" t="s">
        <v>439</v>
      </c>
      <c r="FX10" s="8" t="s">
        <v>440</v>
      </c>
      <c r="FY10" s="8" t="s">
        <v>441</v>
      </c>
      <c r="FZ10" s="8" t="s">
        <v>442</v>
      </c>
      <c r="GA10" s="8" t="s">
        <v>443</v>
      </c>
      <c r="GB10" s="8" t="s">
        <v>444</v>
      </c>
      <c r="GC10" s="8" t="s">
        <v>445</v>
      </c>
      <c r="GD10" s="8" t="s">
        <v>446</v>
      </c>
      <c r="GE10" s="8" t="s">
        <v>447</v>
      </c>
      <c r="GF10" s="8" t="s">
        <v>448</v>
      </c>
      <c r="GG10" s="8" t="s">
        <v>449</v>
      </c>
      <c r="GH10" s="8" t="s">
        <v>450</v>
      </c>
      <c r="GI10" s="8" t="s">
        <v>451</v>
      </c>
      <c r="GJ10" s="8" t="s">
        <v>452</v>
      </c>
      <c r="GK10" s="8" t="s">
        <v>453</v>
      </c>
      <c r="GL10" s="8" t="s">
        <v>454</v>
      </c>
      <c r="GM10" s="8" t="s">
        <v>455</v>
      </c>
      <c r="GN10" s="8" t="s">
        <v>456</v>
      </c>
      <c r="GO10" s="8" t="s">
        <v>457</v>
      </c>
      <c r="GP10" s="8" t="s">
        <v>458</v>
      </c>
      <c r="GQ10" s="8" t="s">
        <v>459</v>
      </c>
      <c r="GR10" s="8" t="s">
        <v>460</v>
      </c>
      <c r="GS10" s="8" t="s">
        <v>461</v>
      </c>
      <c r="GT10" s="8" t="s">
        <v>462</v>
      </c>
      <c r="GU10" s="8" t="s">
        <v>463</v>
      </c>
      <c r="GV10" s="8" t="s">
        <v>464</v>
      </c>
      <c r="GW10" s="8" t="s">
        <v>465</v>
      </c>
      <c r="GX10" s="8" t="s">
        <v>466</v>
      </c>
      <c r="GY10" s="8" t="s">
        <v>467</v>
      </c>
      <c r="GZ10" s="8" t="s">
        <v>468</v>
      </c>
      <c r="HA10" s="8" t="s">
        <v>469</v>
      </c>
      <c r="HB10" s="8" t="s">
        <v>470</v>
      </c>
      <c r="HC10" s="8" t="s">
        <v>471</v>
      </c>
      <c r="HD10" s="8" t="s">
        <v>472</v>
      </c>
      <c r="HE10" s="8" t="s">
        <v>473</v>
      </c>
      <c r="HF10" s="8" t="s">
        <v>474</v>
      </c>
      <c r="HG10" s="8" t="s">
        <v>475</v>
      </c>
      <c r="HH10" s="8" t="s">
        <v>476</v>
      </c>
      <c r="HI10" s="8" t="s">
        <v>477</v>
      </c>
      <c r="HJ10" s="8" t="s">
        <v>478</v>
      </c>
      <c r="HK10" s="8" t="s">
        <v>479</v>
      </c>
      <c r="HL10" s="8" t="s">
        <v>480</v>
      </c>
      <c r="HM10" s="8" t="s">
        <v>481</v>
      </c>
      <c r="HN10" s="8" t="s">
        <v>482</v>
      </c>
      <c r="HO10" s="8" t="s">
        <v>483</v>
      </c>
      <c r="HP10" s="8" t="s">
        <v>484</v>
      </c>
      <c r="HQ10" s="8" t="s">
        <v>485</v>
      </c>
      <c r="HR10" s="8" t="s">
        <v>486</v>
      </c>
      <c r="HS10" s="8" t="s">
        <v>487</v>
      </c>
      <c r="HT10" s="8" t="s">
        <v>488</v>
      </c>
      <c r="HU10" s="8" t="s">
        <v>489</v>
      </c>
      <c r="HV10" s="8" t="s">
        <v>490</v>
      </c>
      <c r="HW10" s="8" t="s">
        <v>491</v>
      </c>
      <c r="HX10" s="8" t="s">
        <v>492</v>
      </c>
      <c r="HY10" s="8" t="s">
        <v>493</v>
      </c>
      <c r="HZ10" s="8" t="s">
        <v>494</v>
      </c>
      <c r="IA10" s="8" t="s">
        <v>495</v>
      </c>
      <c r="IB10" s="8" t="s">
        <v>496</v>
      </c>
      <c r="IC10" s="8" t="s">
        <v>497</v>
      </c>
      <c r="ID10" s="8" t="s">
        <v>498</v>
      </c>
      <c r="IE10" s="8" t="s">
        <v>499</v>
      </c>
      <c r="IF10" s="8" t="s">
        <v>500</v>
      </c>
      <c r="IG10" s="8" t="s">
        <v>501</v>
      </c>
      <c r="IH10" s="8" t="s">
        <v>502</v>
      </c>
      <c r="II10" s="8" t="s">
        <v>503</v>
      </c>
      <c r="IJ10" s="8" t="s">
        <v>504</v>
      </c>
      <c r="IK10" s="8" t="s">
        <v>505</v>
      </c>
      <c r="IL10" s="8" t="s">
        <v>506</v>
      </c>
      <c r="IM10" s="8" t="s">
        <v>507</v>
      </c>
      <c r="IN10" s="8" t="s">
        <v>508</v>
      </c>
      <c r="IO10" s="8" t="s">
        <v>509</v>
      </c>
      <c r="IP10" s="8" t="s">
        <v>510</v>
      </c>
      <c r="IQ10" s="8" t="s">
        <v>511</v>
      </c>
    </row>
    <row r="11" spans="1:251">
      <c r="A11" s="10">
        <v>42036</v>
      </c>
      <c r="B11" s="9">
        <v>1048.818</v>
      </c>
      <c r="C11" s="9">
        <v>401.161</v>
      </c>
      <c r="D11" s="9">
        <v>647.65599999999995</v>
      </c>
      <c r="E11" s="9">
        <v>980.69299999999998</v>
      </c>
      <c r="F11" s="9">
        <v>378.30500000000001</v>
      </c>
      <c r="G11" s="9">
        <v>602.38800000000003</v>
      </c>
      <c r="H11" s="9">
        <v>504.47300000000001</v>
      </c>
      <c r="I11" s="9">
        <v>206.697</v>
      </c>
      <c r="J11" s="9">
        <v>297.77600000000001</v>
      </c>
      <c r="K11" s="9">
        <v>476.21899999999999</v>
      </c>
      <c r="L11" s="9">
        <v>171.608</v>
      </c>
      <c r="M11" s="9">
        <v>304.61099999999999</v>
      </c>
      <c r="N11" s="9">
        <v>876.78499999999997</v>
      </c>
      <c r="O11" s="9">
        <v>346.85899999999998</v>
      </c>
      <c r="P11" s="9">
        <v>529.92499999999995</v>
      </c>
      <c r="Q11" s="9">
        <v>458.66800000000001</v>
      </c>
      <c r="R11" s="9">
        <v>191.892</v>
      </c>
      <c r="S11" s="9">
        <v>266.77600000000001</v>
      </c>
      <c r="T11" s="9">
        <v>418.11700000000002</v>
      </c>
      <c r="U11" s="9">
        <v>154.96700000000001</v>
      </c>
      <c r="V11" s="9">
        <v>263.149</v>
      </c>
      <c r="W11" s="9">
        <v>103.908</v>
      </c>
      <c r="X11" s="9">
        <v>31.445</v>
      </c>
      <c r="Y11" s="9">
        <v>72.462000000000003</v>
      </c>
      <c r="Z11" s="9">
        <v>45.805</v>
      </c>
      <c r="AA11" s="9">
        <v>14.805</v>
      </c>
      <c r="AB11" s="9">
        <v>31</v>
      </c>
      <c r="AC11" s="9">
        <v>58.101999999999997</v>
      </c>
      <c r="AD11" s="9">
        <v>16.64</v>
      </c>
      <c r="AE11" s="9">
        <v>41.462000000000003</v>
      </c>
      <c r="AF11" s="9">
        <v>68.125</v>
      </c>
      <c r="AG11" s="9">
        <v>22.856999999999999</v>
      </c>
      <c r="AH11" s="9">
        <v>45.268999999999998</v>
      </c>
      <c r="AI11" s="9">
        <v>19.425999999999998</v>
      </c>
      <c r="AJ11" s="9">
        <v>6.7030000000000003</v>
      </c>
      <c r="AK11" s="9">
        <v>12.723000000000001</v>
      </c>
      <c r="AL11" s="9">
        <v>48.698999999999998</v>
      </c>
      <c r="AM11" s="9">
        <v>16.152999999999999</v>
      </c>
      <c r="AN11" s="9">
        <v>32.545999999999999</v>
      </c>
      <c r="AO11" s="9">
        <v>1026.463</v>
      </c>
      <c r="AP11" s="9">
        <v>386.99599999999998</v>
      </c>
      <c r="AQ11" s="9">
        <v>639.46799999999996</v>
      </c>
      <c r="AR11" s="9">
        <v>960.10599999999999</v>
      </c>
      <c r="AS11" s="9">
        <v>365.43700000000001</v>
      </c>
      <c r="AT11" s="9">
        <v>594.66999999999996</v>
      </c>
      <c r="AU11" s="9">
        <v>495.93400000000003</v>
      </c>
      <c r="AV11" s="9">
        <v>200.541</v>
      </c>
      <c r="AW11" s="9">
        <v>295.39400000000001</v>
      </c>
      <c r="AX11" s="9">
        <v>464.17200000000003</v>
      </c>
      <c r="AY11" s="9">
        <v>164.89599999999999</v>
      </c>
      <c r="AZ11" s="9">
        <v>299.27600000000001</v>
      </c>
      <c r="BA11" s="9">
        <v>857.98400000000004</v>
      </c>
      <c r="BB11" s="9">
        <v>334.60700000000003</v>
      </c>
      <c r="BC11" s="9">
        <v>523.37699999999995</v>
      </c>
      <c r="BD11" s="9">
        <v>451.298</v>
      </c>
      <c r="BE11" s="9">
        <v>185.73599999999999</v>
      </c>
      <c r="BF11" s="9">
        <v>265.56299999999999</v>
      </c>
      <c r="BG11" s="9">
        <v>406.68599999999998</v>
      </c>
      <c r="BH11" s="9">
        <v>148.87200000000001</v>
      </c>
      <c r="BI11" s="9">
        <v>257.81400000000002</v>
      </c>
      <c r="BJ11" s="9">
        <v>102.122</v>
      </c>
      <c r="BK11" s="9">
        <v>30.829000000000001</v>
      </c>
      <c r="BL11" s="9">
        <v>71.293000000000006</v>
      </c>
      <c r="BM11" s="9">
        <v>44.636000000000003</v>
      </c>
      <c r="BN11" s="9">
        <v>14.805</v>
      </c>
      <c r="BO11" s="9">
        <v>29.831</v>
      </c>
      <c r="BP11" s="9">
        <v>57.485999999999997</v>
      </c>
      <c r="BQ11" s="9">
        <v>16.024000000000001</v>
      </c>
      <c r="BR11" s="9">
        <v>41.462000000000003</v>
      </c>
      <c r="BS11" s="9">
        <v>66.356999999999999</v>
      </c>
      <c r="BT11" s="9">
        <v>21.559000000000001</v>
      </c>
      <c r="BU11" s="9">
        <v>44.798000000000002</v>
      </c>
      <c r="BV11" s="9">
        <v>18.956</v>
      </c>
      <c r="BW11" s="9">
        <v>6.7030000000000003</v>
      </c>
      <c r="BX11" s="9">
        <v>12.252000000000001</v>
      </c>
      <c r="BY11" s="9">
        <v>47.401000000000003</v>
      </c>
      <c r="BZ11" s="9">
        <v>14.856</v>
      </c>
      <c r="CA11" s="9">
        <v>32.545999999999999</v>
      </c>
      <c r="CB11" s="9">
        <v>369.363</v>
      </c>
      <c r="CC11" s="9">
        <v>167.56100000000001</v>
      </c>
      <c r="CD11" s="9">
        <v>201.80199999999999</v>
      </c>
      <c r="CE11" s="9">
        <v>350.41500000000002</v>
      </c>
      <c r="CF11" s="9">
        <v>159.989</v>
      </c>
      <c r="CG11" s="9">
        <v>190.42599999999999</v>
      </c>
      <c r="CH11" s="9">
        <v>186.81299999999999</v>
      </c>
      <c r="CI11" s="9">
        <v>84.429000000000002</v>
      </c>
      <c r="CJ11" s="9">
        <v>102.384</v>
      </c>
      <c r="CK11" s="9">
        <v>163.601</v>
      </c>
      <c r="CL11" s="9">
        <v>75.56</v>
      </c>
      <c r="CM11" s="9">
        <v>88.042000000000002</v>
      </c>
      <c r="CN11" s="9">
        <v>322.98700000000002</v>
      </c>
      <c r="CO11" s="9">
        <v>149.59299999999999</v>
      </c>
      <c r="CP11" s="9">
        <v>173.39400000000001</v>
      </c>
      <c r="CQ11" s="9">
        <v>176.898</v>
      </c>
      <c r="CR11" s="9">
        <v>80.915999999999997</v>
      </c>
      <c r="CS11" s="9">
        <v>95.980999999999995</v>
      </c>
      <c r="CT11" s="9">
        <v>146.089</v>
      </c>
      <c r="CU11" s="9">
        <v>68.676000000000002</v>
      </c>
      <c r="CV11" s="9">
        <v>77.412999999999997</v>
      </c>
      <c r="CW11" s="9">
        <v>27.427</v>
      </c>
      <c r="CX11" s="9">
        <v>10.396000000000001</v>
      </c>
      <c r="CY11" s="9">
        <v>17.030999999999999</v>
      </c>
      <c r="CZ11" s="9">
        <v>9.9149999999999991</v>
      </c>
      <c r="DA11" s="9">
        <v>3.5129999999999999</v>
      </c>
      <c r="DB11" s="9">
        <v>6.4020000000000001</v>
      </c>
      <c r="DC11" s="9">
        <v>17.512</v>
      </c>
      <c r="DD11" s="9">
        <v>6.883</v>
      </c>
      <c r="DE11" s="9">
        <v>10.629</v>
      </c>
      <c r="DF11" s="9">
        <v>18.948</v>
      </c>
      <c r="DG11" s="9">
        <v>7.5720000000000001</v>
      </c>
      <c r="DH11" s="9">
        <v>11.375999999999999</v>
      </c>
      <c r="DI11" s="9">
        <v>6.1829999999999998</v>
      </c>
      <c r="DJ11" s="9">
        <v>1.9990000000000001</v>
      </c>
      <c r="DK11" s="9">
        <v>4.1840000000000002</v>
      </c>
      <c r="DL11" s="9">
        <v>12.765000000000001</v>
      </c>
      <c r="DM11" s="9">
        <v>5.5730000000000004</v>
      </c>
      <c r="DN11" s="9">
        <v>7.1920000000000002</v>
      </c>
      <c r="DO11" s="9">
        <v>374.8</v>
      </c>
      <c r="DP11" s="9">
        <v>129.923</v>
      </c>
      <c r="DQ11" s="9">
        <v>244.87700000000001</v>
      </c>
      <c r="DR11" s="9">
        <v>338.26299999999998</v>
      </c>
      <c r="DS11" s="9">
        <v>118.227</v>
      </c>
      <c r="DT11" s="9">
        <v>220.036</v>
      </c>
      <c r="DU11" s="9">
        <v>176.458</v>
      </c>
      <c r="DV11" s="9">
        <v>69.460999999999999</v>
      </c>
      <c r="DW11" s="9">
        <v>106.997</v>
      </c>
      <c r="DX11" s="9">
        <v>161.804</v>
      </c>
      <c r="DY11" s="9">
        <v>48.765999999999998</v>
      </c>
      <c r="DZ11" s="9">
        <v>113.039</v>
      </c>
      <c r="EA11" s="9">
        <v>294.66199999999998</v>
      </c>
      <c r="EB11" s="9">
        <v>107.449</v>
      </c>
      <c r="EC11" s="9">
        <v>187.21299999999999</v>
      </c>
      <c r="ED11" s="9">
        <v>155.40100000000001</v>
      </c>
      <c r="EE11" s="9">
        <v>63.41</v>
      </c>
      <c r="EF11" s="9">
        <v>91.991</v>
      </c>
      <c r="EG11" s="9">
        <v>139.261</v>
      </c>
      <c r="EH11" s="9">
        <v>44.04</v>
      </c>
      <c r="EI11" s="9">
        <v>95.221000000000004</v>
      </c>
      <c r="EJ11" s="9">
        <v>43.600999999999999</v>
      </c>
      <c r="EK11" s="9">
        <v>10.778</v>
      </c>
      <c r="EL11" s="9">
        <v>32.823</v>
      </c>
      <c r="EM11" s="9">
        <v>21.058</v>
      </c>
      <c r="EN11" s="9">
        <v>6.0519999999999996</v>
      </c>
      <c r="EO11" s="9">
        <v>15.006</v>
      </c>
      <c r="EP11" s="9">
        <v>22.542999999999999</v>
      </c>
      <c r="EQ11" s="9">
        <v>4.726</v>
      </c>
      <c r="ER11" s="9">
        <v>17.817</v>
      </c>
      <c r="ES11" s="9">
        <v>36.536999999999999</v>
      </c>
      <c r="ET11" s="9">
        <v>11.696</v>
      </c>
      <c r="EU11" s="9">
        <v>24.841000000000001</v>
      </c>
      <c r="EV11" s="9">
        <v>10.07</v>
      </c>
      <c r="EW11" s="9">
        <v>4.7039999999999997</v>
      </c>
      <c r="EX11" s="9">
        <v>5.3659999999999997</v>
      </c>
      <c r="EY11" s="9">
        <v>26.466999999999999</v>
      </c>
      <c r="EZ11" s="9">
        <v>6.992</v>
      </c>
      <c r="FA11" s="9">
        <v>19.475999999999999</v>
      </c>
      <c r="FB11" s="9">
        <v>282.3</v>
      </c>
      <c r="FC11" s="9">
        <v>89.510999999999996</v>
      </c>
      <c r="FD11" s="9">
        <v>192.78899999999999</v>
      </c>
      <c r="FE11" s="9">
        <v>271.42899999999997</v>
      </c>
      <c r="FF11" s="9">
        <v>87.22</v>
      </c>
      <c r="FG11" s="9">
        <v>184.209</v>
      </c>
      <c r="FH11" s="9">
        <v>132.66300000000001</v>
      </c>
      <c r="FI11" s="9">
        <v>46.65</v>
      </c>
      <c r="FJ11" s="9">
        <v>86.013000000000005</v>
      </c>
      <c r="FK11" s="9">
        <v>138.76599999999999</v>
      </c>
      <c r="FL11" s="9">
        <v>40.570999999999998</v>
      </c>
      <c r="FM11" s="9">
        <v>98.194999999999993</v>
      </c>
      <c r="FN11" s="9">
        <v>240.33500000000001</v>
      </c>
      <c r="FO11" s="9">
        <v>77.564999999999998</v>
      </c>
      <c r="FP11" s="9">
        <v>162.77000000000001</v>
      </c>
      <c r="FQ11" s="9">
        <v>119</v>
      </c>
      <c r="FR11" s="9">
        <v>41.41</v>
      </c>
      <c r="FS11" s="9">
        <v>77.59</v>
      </c>
      <c r="FT11" s="9">
        <v>121.33499999999999</v>
      </c>
      <c r="FU11" s="9">
        <v>36.155999999999999</v>
      </c>
      <c r="FV11" s="9">
        <v>85.18</v>
      </c>
      <c r="FW11" s="9">
        <v>31.094000000000001</v>
      </c>
      <c r="FX11" s="9">
        <v>9.6549999999999994</v>
      </c>
      <c r="FY11" s="9">
        <v>21.439</v>
      </c>
      <c r="FZ11" s="9">
        <v>13.663</v>
      </c>
      <c r="GA11" s="9">
        <v>5.24</v>
      </c>
      <c r="GB11" s="9">
        <v>8.423</v>
      </c>
      <c r="GC11" s="9">
        <v>17.431000000000001</v>
      </c>
      <c r="GD11" s="9">
        <v>4.415</v>
      </c>
      <c r="GE11" s="9">
        <v>13.016</v>
      </c>
      <c r="GF11" s="9">
        <v>10.871</v>
      </c>
      <c r="GG11" s="9">
        <v>2.2909999999999999</v>
      </c>
      <c r="GH11" s="9">
        <v>8.58</v>
      </c>
      <c r="GI11" s="9">
        <v>2.7029999999999998</v>
      </c>
      <c r="GJ11" s="9">
        <v>0</v>
      </c>
      <c r="GK11" s="9">
        <v>2.7029999999999998</v>
      </c>
      <c r="GL11" s="9">
        <v>8.1679999999999993</v>
      </c>
      <c r="GM11" s="9">
        <v>2.2909999999999999</v>
      </c>
      <c r="GN11" s="9">
        <v>5.8780000000000001</v>
      </c>
      <c r="GO11" s="9">
        <v>22.355</v>
      </c>
      <c r="GP11" s="9">
        <v>14.166</v>
      </c>
      <c r="GQ11" s="9">
        <v>8.1890000000000001</v>
      </c>
      <c r="GR11" s="9">
        <v>20.585999999999999</v>
      </c>
      <c r="GS11" s="9">
        <v>12.868</v>
      </c>
      <c r="GT11" s="9">
        <v>7.718</v>
      </c>
      <c r="GU11" s="9">
        <v>8.5389999999999997</v>
      </c>
      <c r="GV11" s="9">
        <v>6.1559999999999997</v>
      </c>
      <c r="GW11" s="9">
        <v>2.383</v>
      </c>
      <c r="GX11" s="9">
        <v>12.047000000000001</v>
      </c>
      <c r="GY11" s="9">
        <v>6.7119999999999997</v>
      </c>
      <c r="GZ11" s="9">
        <v>5.335</v>
      </c>
      <c r="HA11" s="9">
        <v>18.800999999999998</v>
      </c>
      <c r="HB11" s="9">
        <v>12.252000000000001</v>
      </c>
      <c r="HC11" s="9">
        <v>6.5490000000000004</v>
      </c>
      <c r="HD11" s="9">
        <v>7.37</v>
      </c>
      <c r="HE11" s="9">
        <v>6.1559999999999997</v>
      </c>
      <c r="HF11" s="9">
        <v>1.2130000000000001</v>
      </c>
      <c r="HG11" s="9">
        <v>11.430999999999999</v>
      </c>
      <c r="HH11" s="9">
        <v>6.0960000000000001</v>
      </c>
      <c r="HI11" s="9">
        <v>5.335</v>
      </c>
      <c r="HJ11" s="9">
        <v>1.7849999999999999</v>
      </c>
      <c r="HK11" s="9">
        <v>0.61599999999999999</v>
      </c>
      <c r="HL11" s="9">
        <v>1.169</v>
      </c>
      <c r="HM11" s="9">
        <v>1.169</v>
      </c>
      <c r="HN11" s="9">
        <v>0</v>
      </c>
      <c r="HO11" s="9">
        <v>1.169</v>
      </c>
      <c r="HP11" s="9">
        <v>0.61599999999999999</v>
      </c>
      <c r="HQ11" s="9">
        <v>0.61599999999999999</v>
      </c>
      <c r="HR11" s="9">
        <v>0</v>
      </c>
      <c r="HS11" s="9">
        <v>1.768</v>
      </c>
      <c r="HT11" s="9">
        <v>1.298</v>
      </c>
      <c r="HU11" s="9">
        <v>0.47099999999999997</v>
      </c>
      <c r="HV11" s="9">
        <v>0.47099999999999997</v>
      </c>
      <c r="HW11" s="9">
        <v>0</v>
      </c>
      <c r="HX11" s="9">
        <v>0.47099999999999997</v>
      </c>
      <c r="HY11" s="9">
        <v>1.298</v>
      </c>
      <c r="HZ11" s="9">
        <v>1.298</v>
      </c>
      <c r="IA11" s="9">
        <v>0</v>
      </c>
      <c r="IB11" s="9">
        <v>311.41000000000003</v>
      </c>
      <c r="IC11" s="9">
        <v>116.28400000000001</v>
      </c>
      <c r="ID11" s="9">
        <v>195.126</v>
      </c>
      <c r="IE11" s="9">
        <v>288.36900000000003</v>
      </c>
      <c r="IF11" s="9">
        <v>110.348</v>
      </c>
      <c r="IG11" s="9">
        <v>178.02099999999999</v>
      </c>
      <c r="IH11" s="9">
        <v>159.75800000000001</v>
      </c>
      <c r="II11" s="9">
        <v>68.188999999999993</v>
      </c>
      <c r="IJ11" s="9">
        <v>91.567999999999998</v>
      </c>
      <c r="IK11" s="9">
        <v>128.61099999999999</v>
      </c>
      <c r="IL11" s="9">
        <v>42.158000000000001</v>
      </c>
      <c r="IM11" s="9">
        <v>86.453000000000003</v>
      </c>
      <c r="IN11" s="9">
        <v>259.50900000000001</v>
      </c>
      <c r="IO11" s="9">
        <v>101.562</v>
      </c>
      <c r="IP11" s="9">
        <v>157.947</v>
      </c>
      <c r="IQ11" s="9">
        <v>145.32499999999999</v>
      </c>
    </row>
    <row r="12" spans="1:251">
      <c r="A12" s="10">
        <v>42401</v>
      </c>
      <c r="B12" s="9">
        <v>1041.556</v>
      </c>
      <c r="C12" s="9">
        <v>410.28399999999999</v>
      </c>
      <c r="D12" s="9">
        <v>631.27300000000002</v>
      </c>
      <c r="E12" s="9">
        <v>978.44500000000005</v>
      </c>
      <c r="F12" s="9">
        <v>388.65</v>
      </c>
      <c r="G12" s="9">
        <v>589.79399999999998</v>
      </c>
      <c r="H12" s="9">
        <v>492.90600000000001</v>
      </c>
      <c r="I12" s="9">
        <v>207.48400000000001</v>
      </c>
      <c r="J12" s="9">
        <v>285.42200000000003</v>
      </c>
      <c r="K12" s="9">
        <v>485.53800000000001</v>
      </c>
      <c r="L12" s="9">
        <v>181.166</v>
      </c>
      <c r="M12" s="9">
        <v>304.37200000000001</v>
      </c>
      <c r="N12" s="9">
        <v>871.72199999999998</v>
      </c>
      <c r="O12" s="9">
        <v>357.18099999999998</v>
      </c>
      <c r="P12" s="9">
        <v>514.54100000000005</v>
      </c>
      <c r="Q12" s="9">
        <v>453.80399999999997</v>
      </c>
      <c r="R12" s="9">
        <v>193.45099999999999</v>
      </c>
      <c r="S12" s="9">
        <v>260.35399999999998</v>
      </c>
      <c r="T12" s="9">
        <v>417.91800000000001</v>
      </c>
      <c r="U12" s="9">
        <v>163.72999999999999</v>
      </c>
      <c r="V12" s="9">
        <v>254.18799999999999</v>
      </c>
      <c r="W12" s="9">
        <v>106.72199999999999</v>
      </c>
      <c r="X12" s="9">
        <v>31.469000000000001</v>
      </c>
      <c r="Y12" s="9">
        <v>75.253</v>
      </c>
      <c r="Z12" s="9">
        <v>39.101999999999997</v>
      </c>
      <c r="AA12" s="9">
        <v>14.034000000000001</v>
      </c>
      <c r="AB12" s="9">
        <v>25.068000000000001</v>
      </c>
      <c r="AC12" s="9">
        <v>67.62</v>
      </c>
      <c r="AD12" s="9">
        <v>17.436</v>
      </c>
      <c r="AE12" s="9">
        <v>50.185000000000002</v>
      </c>
      <c r="AF12" s="9">
        <v>63.112000000000002</v>
      </c>
      <c r="AG12" s="9">
        <v>21.632999999999999</v>
      </c>
      <c r="AH12" s="9">
        <v>41.478000000000002</v>
      </c>
      <c r="AI12" s="9">
        <v>16.341000000000001</v>
      </c>
      <c r="AJ12" s="9">
        <v>7.4180000000000001</v>
      </c>
      <c r="AK12" s="9">
        <v>8.923</v>
      </c>
      <c r="AL12" s="9">
        <v>46.77</v>
      </c>
      <c r="AM12" s="9">
        <v>14.215</v>
      </c>
      <c r="AN12" s="9">
        <v>32.555</v>
      </c>
      <c r="AO12" s="9">
        <v>1020.971</v>
      </c>
      <c r="AP12" s="9">
        <v>396.17</v>
      </c>
      <c r="AQ12" s="9">
        <v>624.80100000000004</v>
      </c>
      <c r="AR12" s="9">
        <v>958.43100000000004</v>
      </c>
      <c r="AS12" s="9">
        <v>375.108</v>
      </c>
      <c r="AT12" s="9">
        <v>583.322</v>
      </c>
      <c r="AU12" s="9">
        <v>487.12799999999999</v>
      </c>
      <c r="AV12" s="9">
        <v>204.523</v>
      </c>
      <c r="AW12" s="9">
        <v>282.60399999999998</v>
      </c>
      <c r="AX12" s="9">
        <v>471.303</v>
      </c>
      <c r="AY12" s="9">
        <v>170.58500000000001</v>
      </c>
      <c r="AZ12" s="9">
        <v>300.71800000000002</v>
      </c>
      <c r="BA12" s="9">
        <v>853.42700000000002</v>
      </c>
      <c r="BB12" s="9">
        <v>344.42599999999999</v>
      </c>
      <c r="BC12" s="9">
        <v>509.00099999999998</v>
      </c>
      <c r="BD12" s="9">
        <v>448.77100000000002</v>
      </c>
      <c r="BE12" s="9">
        <v>190.684</v>
      </c>
      <c r="BF12" s="9">
        <v>258.08699999999999</v>
      </c>
      <c r="BG12" s="9">
        <v>404.65600000000001</v>
      </c>
      <c r="BH12" s="9">
        <v>153.74199999999999</v>
      </c>
      <c r="BI12" s="9">
        <v>250.91499999999999</v>
      </c>
      <c r="BJ12" s="9">
        <v>105.004</v>
      </c>
      <c r="BK12" s="9">
        <v>30.683</v>
      </c>
      <c r="BL12" s="9">
        <v>74.320999999999998</v>
      </c>
      <c r="BM12" s="9">
        <v>38.356999999999999</v>
      </c>
      <c r="BN12" s="9">
        <v>13.839</v>
      </c>
      <c r="BO12" s="9">
        <v>24.518000000000001</v>
      </c>
      <c r="BP12" s="9">
        <v>66.647000000000006</v>
      </c>
      <c r="BQ12" s="9">
        <v>16.843</v>
      </c>
      <c r="BR12" s="9">
        <v>49.802999999999997</v>
      </c>
      <c r="BS12" s="9">
        <v>62.54</v>
      </c>
      <c r="BT12" s="9">
        <v>21.061</v>
      </c>
      <c r="BU12" s="9">
        <v>41.478000000000002</v>
      </c>
      <c r="BV12" s="9">
        <v>16.341000000000001</v>
      </c>
      <c r="BW12" s="9">
        <v>7.4180000000000001</v>
      </c>
      <c r="BX12" s="9">
        <v>8.923</v>
      </c>
      <c r="BY12" s="9">
        <v>46.198999999999998</v>
      </c>
      <c r="BZ12" s="9">
        <v>13.643000000000001</v>
      </c>
      <c r="CA12" s="9">
        <v>32.555</v>
      </c>
      <c r="CB12" s="9">
        <v>377.96100000000001</v>
      </c>
      <c r="CC12" s="9">
        <v>177.08699999999999</v>
      </c>
      <c r="CD12" s="9">
        <v>200.874</v>
      </c>
      <c r="CE12" s="9">
        <v>360.86799999999999</v>
      </c>
      <c r="CF12" s="9">
        <v>170.33099999999999</v>
      </c>
      <c r="CG12" s="9">
        <v>190.536</v>
      </c>
      <c r="CH12" s="9">
        <v>187.35599999999999</v>
      </c>
      <c r="CI12" s="9">
        <v>87.837000000000003</v>
      </c>
      <c r="CJ12" s="9">
        <v>99.518000000000001</v>
      </c>
      <c r="CK12" s="9">
        <v>173.512</v>
      </c>
      <c r="CL12" s="9">
        <v>82.494</v>
      </c>
      <c r="CM12" s="9">
        <v>91.018000000000001</v>
      </c>
      <c r="CN12" s="9">
        <v>330.709</v>
      </c>
      <c r="CO12" s="9">
        <v>162.28</v>
      </c>
      <c r="CP12" s="9">
        <v>168.43</v>
      </c>
      <c r="CQ12" s="9">
        <v>174.4</v>
      </c>
      <c r="CR12" s="9">
        <v>83.480999999999995</v>
      </c>
      <c r="CS12" s="9">
        <v>90.918999999999997</v>
      </c>
      <c r="CT12" s="9">
        <v>156.309</v>
      </c>
      <c r="CU12" s="9">
        <v>78.798000000000002</v>
      </c>
      <c r="CV12" s="9">
        <v>77.510999999999996</v>
      </c>
      <c r="CW12" s="9">
        <v>30.158000000000001</v>
      </c>
      <c r="CX12" s="9">
        <v>8.0519999999999996</v>
      </c>
      <c r="CY12" s="9">
        <v>22.106999999999999</v>
      </c>
      <c r="CZ12" s="9">
        <v>12.955</v>
      </c>
      <c r="DA12" s="9">
        <v>4.3559999999999999</v>
      </c>
      <c r="DB12" s="9">
        <v>8.5990000000000002</v>
      </c>
      <c r="DC12" s="9">
        <v>17.202999999999999</v>
      </c>
      <c r="DD12" s="9">
        <v>3.6960000000000002</v>
      </c>
      <c r="DE12" s="9">
        <v>13.507</v>
      </c>
      <c r="DF12" s="9">
        <v>17.094000000000001</v>
      </c>
      <c r="DG12" s="9">
        <v>6.7560000000000002</v>
      </c>
      <c r="DH12" s="9">
        <v>10.337999999999999</v>
      </c>
      <c r="DI12" s="9">
        <v>3.61</v>
      </c>
      <c r="DJ12" s="9">
        <v>1.347</v>
      </c>
      <c r="DK12" s="9">
        <v>2.2629999999999999</v>
      </c>
      <c r="DL12" s="9">
        <v>13.484</v>
      </c>
      <c r="DM12" s="9">
        <v>5.4089999999999998</v>
      </c>
      <c r="DN12" s="9">
        <v>8.0749999999999993</v>
      </c>
      <c r="DO12" s="9">
        <v>357.625</v>
      </c>
      <c r="DP12" s="9">
        <v>120.092</v>
      </c>
      <c r="DQ12" s="9">
        <v>237.53399999999999</v>
      </c>
      <c r="DR12" s="9">
        <v>327.76600000000002</v>
      </c>
      <c r="DS12" s="9">
        <v>112.33</v>
      </c>
      <c r="DT12" s="9">
        <v>215.43600000000001</v>
      </c>
      <c r="DU12" s="9">
        <v>161.839</v>
      </c>
      <c r="DV12" s="9">
        <v>62.478000000000002</v>
      </c>
      <c r="DW12" s="9">
        <v>99.361000000000004</v>
      </c>
      <c r="DX12" s="9">
        <v>165.92699999999999</v>
      </c>
      <c r="DY12" s="9">
        <v>49.853000000000002</v>
      </c>
      <c r="DZ12" s="9">
        <v>116.074</v>
      </c>
      <c r="EA12" s="9">
        <v>279.69299999999998</v>
      </c>
      <c r="EB12" s="9">
        <v>100.17700000000001</v>
      </c>
      <c r="EC12" s="9">
        <v>179.51599999999999</v>
      </c>
      <c r="ED12" s="9">
        <v>147.53100000000001</v>
      </c>
      <c r="EE12" s="9">
        <v>58.19</v>
      </c>
      <c r="EF12" s="9">
        <v>89.340999999999994</v>
      </c>
      <c r="EG12" s="9">
        <v>132.16200000000001</v>
      </c>
      <c r="EH12" s="9">
        <v>41.987000000000002</v>
      </c>
      <c r="EI12" s="9">
        <v>90.174999999999997</v>
      </c>
      <c r="EJ12" s="9">
        <v>48.073</v>
      </c>
      <c r="EK12" s="9">
        <v>12.154</v>
      </c>
      <c r="EL12" s="9">
        <v>35.92</v>
      </c>
      <c r="EM12" s="9">
        <v>14.308</v>
      </c>
      <c r="EN12" s="9">
        <v>4.2869999999999999</v>
      </c>
      <c r="EO12" s="9">
        <v>10.02</v>
      </c>
      <c r="EP12" s="9">
        <v>33.765999999999998</v>
      </c>
      <c r="EQ12" s="9">
        <v>7.8659999999999997</v>
      </c>
      <c r="ER12" s="9">
        <v>25.899000000000001</v>
      </c>
      <c r="ES12" s="9">
        <v>29.859000000000002</v>
      </c>
      <c r="ET12" s="9">
        <v>7.7610000000000001</v>
      </c>
      <c r="EU12" s="9">
        <v>22.097999999999999</v>
      </c>
      <c r="EV12" s="9">
        <v>9.0869999999999997</v>
      </c>
      <c r="EW12" s="9">
        <v>4.4180000000000001</v>
      </c>
      <c r="EX12" s="9">
        <v>4.6689999999999996</v>
      </c>
      <c r="EY12" s="9">
        <v>20.771999999999998</v>
      </c>
      <c r="EZ12" s="9">
        <v>3.343</v>
      </c>
      <c r="FA12" s="9">
        <v>17.428999999999998</v>
      </c>
      <c r="FB12" s="9">
        <v>285.38400000000001</v>
      </c>
      <c r="FC12" s="9">
        <v>98.991</v>
      </c>
      <c r="FD12" s="9">
        <v>186.393</v>
      </c>
      <c r="FE12" s="9">
        <v>269.79700000000003</v>
      </c>
      <c r="FF12" s="9">
        <v>92.447000000000003</v>
      </c>
      <c r="FG12" s="9">
        <v>177.35</v>
      </c>
      <c r="FH12" s="9">
        <v>137.93299999999999</v>
      </c>
      <c r="FI12" s="9">
        <v>54.209000000000003</v>
      </c>
      <c r="FJ12" s="9">
        <v>83.724999999999994</v>
      </c>
      <c r="FK12" s="9">
        <v>131.864</v>
      </c>
      <c r="FL12" s="9">
        <v>38.238</v>
      </c>
      <c r="FM12" s="9">
        <v>93.626000000000005</v>
      </c>
      <c r="FN12" s="9">
        <v>243.02500000000001</v>
      </c>
      <c r="FO12" s="9">
        <v>81.968999999999994</v>
      </c>
      <c r="FP12" s="9">
        <v>161.05500000000001</v>
      </c>
      <c r="FQ12" s="9">
        <v>126.839</v>
      </c>
      <c r="FR12" s="9">
        <v>49.012999999999998</v>
      </c>
      <c r="FS12" s="9">
        <v>77.825999999999993</v>
      </c>
      <c r="FT12" s="9">
        <v>116.185</v>
      </c>
      <c r="FU12" s="9">
        <v>32.956000000000003</v>
      </c>
      <c r="FV12" s="9">
        <v>83.228999999999999</v>
      </c>
      <c r="FW12" s="9">
        <v>26.771999999999998</v>
      </c>
      <c r="FX12" s="9">
        <v>10.477</v>
      </c>
      <c r="FY12" s="9">
        <v>16.295000000000002</v>
      </c>
      <c r="FZ12" s="9">
        <v>11.093999999999999</v>
      </c>
      <c r="GA12" s="9">
        <v>5.1959999999999997</v>
      </c>
      <c r="GB12" s="9">
        <v>5.8979999999999997</v>
      </c>
      <c r="GC12" s="9">
        <v>15.678000000000001</v>
      </c>
      <c r="GD12" s="9">
        <v>5.282</v>
      </c>
      <c r="GE12" s="9">
        <v>10.397</v>
      </c>
      <c r="GF12" s="9">
        <v>15.587</v>
      </c>
      <c r="GG12" s="9">
        <v>6.5439999999999996</v>
      </c>
      <c r="GH12" s="9">
        <v>9.0429999999999993</v>
      </c>
      <c r="GI12" s="9">
        <v>3.645</v>
      </c>
      <c r="GJ12" s="9">
        <v>1.653</v>
      </c>
      <c r="GK12" s="9">
        <v>1.992</v>
      </c>
      <c r="GL12" s="9">
        <v>11.942</v>
      </c>
      <c r="GM12" s="9">
        <v>4.891</v>
      </c>
      <c r="GN12" s="9">
        <v>7.0510000000000002</v>
      </c>
      <c r="GO12" s="9">
        <v>20.585999999999999</v>
      </c>
      <c r="GP12" s="9">
        <v>14.114000000000001</v>
      </c>
      <c r="GQ12" s="9">
        <v>6.4720000000000004</v>
      </c>
      <c r="GR12" s="9">
        <v>20.013999999999999</v>
      </c>
      <c r="GS12" s="9">
        <v>13.542</v>
      </c>
      <c r="GT12" s="9">
        <v>6.4720000000000004</v>
      </c>
      <c r="GU12" s="9">
        <v>5.7779999999999996</v>
      </c>
      <c r="GV12" s="9">
        <v>2.9609999999999999</v>
      </c>
      <c r="GW12" s="9">
        <v>2.8170000000000002</v>
      </c>
      <c r="GX12" s="9">
        <v>14.234999999999999</v>
      </c>
      <c r="GY12" s="9">
        <v>10.581</v>
      </c>
      <c r="GZ12" s="9">
        <v>3.6539999999999999</v>
      </c>
      <c r="HA12" s="9">
        <v>18.295000000000002</v>
      </c>
      <c r="HB12" s="9">
        <v>12.755000000000001</v>
      </c>
      <c r="HC12" s="9">
        <v>5.54</v>
      </c>
      <c r="HD12" s="9">
        <v>5.0330000000000004</v>
      </c>
      <c r="HE12" s="9">
        <v>2.7669999999999999</v>
      </c>
      <c r="HF12" s="9">
        <v>2.2669999999999999</v>
      </c>
      <c r="HG12" s="9">
        <v>13.262</v>
      </c>
      <c r="HH12" s="9">
        <v>9.9890000000000008</v>
      </c>
      <c r="HI12" s="9">
        <v>3.2730000000000001</v>
      </c>
      <c r="HJ12" s="9">
        <v>1.718</v>
      </c>
      <c r="HK12" s="9">
        <v>0.78700000000000003</v>
      </c>
      <c r="HL12" s="9">
        <v>0.93200000000000005</v>
      </c>
      <c r="HM12" s="9">
        <v>0.745</v>
      </c>
      <c r="HN12" s="9">
        <v>0.19400000000000001</v>
      </c>
      <c r="HO12" s="9">
        <v>0.55000000000000004</v>
      </c>
      <c r="HP12" s="9">
        <v>0.97399999999999998</v>
      </c>
      <c r="HQ12" s="9">
        <v>0.59199999999999997</v>
      </c>
      <c r="HR12" s="9">
        <v>0.38100000000000001</v>
      </c>
      <c r="HS12" s="9">
        <v>0.57199999999999995</v>
      </c>
      <c r="HT12" s="9">
        <v>0.57199999999999995</v>
      </c>
      <c r="HU12" s="9">
        <v>0</v>
      </c>
      <c r="HV12" s="9">
        <v>0</v>
      </c>
      <c r="HW12" s="9">
        <v>0</v>
      </c>
      <c r="HX12" s="9">
        <v>0</v>
      </c>
      <c r="HY12" s="9">
        <v>0.57199999999999995</v>
      </c>
      <c r="HZ12" s="9">
        <v>0.57199999999999995</v>
      </c>
      <c r="IA12" s="9">
        <v>0</v>
      </c>
      <c r="IB12" s="9">
        <v>311.35399999999998</v>
      </c>
      <c r="IC12" s="9">
        <v>120.88200000000001</v>
      </c>
      <c r="ID12" s="9">
        <v>190.47200000000001</v>
      </c>
      <c r="IE12" s="9">
        <v>286.46300000000002</v>
      </c>
      <c r="IF12" s="9">
        <v>109.89</v>
      </c>
      <c r="IG12" s="9">
        <v>176.57300000000001</v>
      </c>
      <c r="IH12" s="9">
        <v>145.006</v>
      </c>
      <c r="II12" s="9">
        <v>58.338000000000001</v>
      </c>
      <c r="IJ12" s="9">
        <v>86.668000000000006</v>
      </c>
      <c r="IK12" s="9">
        <v>141.45699999999999</v>
      </c>
      <c r="IL12" s="9">
        <v>51.552</v>
      </c>
      <c r="IM12" s="9">
        <v>89.905000000000001</v>
      </c>
      <c r="IN12" s="9">
        <v>252.05600000000001</v>
      </c>
      <c r="IO12" s="9">
        <v>100.386</v>
      </c>
      <c r="IP12" s="9">
        <v>151.66999999999999</v>
      </c>
      <c r="IQ12" s="9">
        <v>132.92699999999999</v>
      </c>
    </row>
    <row r="13" spans="1:251">
      <c r="A13" s="10">
        <v>42767</v>
      </c>
      <c r="B13" s="9">
        <v>1120.241</v>
      </c>
      <c r="C13" s="9">
        <v>435.17399999999998</v>
      </c>
      <c r="D13" s="9">
        <v>685.06700000000001</v>
      </c>
      <c r="E13" s="9">
        <v>1062.4449999999999</v>
      </c>
      <c r="F13" s="9">
        <v>414.83100000000002</v>
      </c>
      <c r="G13" s="9">
        <v>647.61400000000003</v>
      </c>
      <c r="H13" s="9">
        <v>516.529</v>
      </c>
      <c r="I13" s="9">
        <v>213.029</v>
      </c>
      <c r="J13" s="9">
        <v>303.49900000000002</v>
      </c>
      <c r="K13" s="9">
        <v>545.91600000000005</v>
      </c>
      <c r="L13" s="9">
        <v>201.80199999999999</v>
      </c>
      <c r="M13" s="9">
        <v>344.11399999999998</v>
      </c>
      <c r="N13" s="9">
        <v>946.35799999999995</v>
      </c>
      <c r="O13" s="9">
        <v>374.80900000000003</v>
      </c>
      <c r="P13" s="9">
        <v>571.54899999999998</v>
      </c>
      <c r="Q13" s="9">
        <v>467.221</v>
      </c>
      <c r="R13" s="9">
        <v>195.119</v>
      </c>
      <c r="S13" s="9">
        <v>272.101</v>
      </c>
      <c r="T13" s="9">
        <v>479.137</v>
      </c>
      <c r="U13" s="9">
        <v>179.69</v>
      </c>
      <c r="V13" s="9">
        <v>299.44799999999998</v>
      </c>
      <c r="W13" s="9">
        <v>116.087</v>
      </c>
      <c r="X13" s="9">
        <v>40.021999999999998</v>
      </c>
      <c r="Y13" s="9">
        <v>76.064999999999998</v>
      </c>
      <c r="Z13" s="9">
        <v>49.308</v>
      </c>
      <c r="AA13" s="9">
        <v>17.91</v>
      </c>
      <c r="AB13" s="9">
        <v>31.398</v>
      </c>
      <c r="AC13" s="9">
        <v>66.778999999999996</v>
      </c>
      <c r="AD13" s="9">
        <v>22.111999999999998</v>
      </c>
      <c r="AE13" s="9">
        <v>44.667000000000002</v>
      </c>
      <c r="AF13" s="9">
        <v>57.795999999999999</v>
      </c>
      <c r="AG13" s="9">
        <v>20.343</v>
      </c>
      <c r="AH13" s="9">
        <v>37.453000000000003</v>
      </c>
      <c r="AI13" s="9">
        <v>12.015000000000001</v>
      </c>
      <c r="AJ13" s="9">
        <v>4.1059999999999999</v>
      </c>
      <c r="AK13" s="9">
        <v>7.91</v>
      </c>
      <c r="AL13" s="9">
        <v>45.780999999999999</v>
      </c>
      <c r="AM13" s="9">
        <v>16.236999999999998</v>
      </c>
      <c r="AN13" s="9">
        <v>29.542999999999999</v>
      </c>
      <c r="AO13" s="9">
        <v>1101.751</v>
      </c>
      <c r="AP13" s="9">
        <v>424.13299999999998</v>
      </c>
      <c r="AQ13" s="9">
        <v>677.61800000000005</v>
      </c>
      <c r="AR13" s="9">
        <v>1044.415</v>
      </c>
      <c r="AS13" s="9">
        <v>403.79</v>
      </c>
      <c r="AT13" s="9">
        <v>640.625</v>
      </c>
      <c r="AU13" s="9">
        <v>512.32100000000003</v>
      </c>
      <c r="AV13" s="9">
        <v>210.67699999999999</v>
      </c>
      <c r="AW13" s="9">
        <v>301.64400000000001</v>
      </c>
      <c r="AX13" s="9">
        <v>532.09400000000005</v>
      </c>
      <c r="AY13" s="9">
        <v>193.113</v>
      </c>
      <c r="AZ13" s="9">
        <v>338.98099999999999</v>
      </c>
      <c r="BA13" s="9">
        <v>929.55600000000004</v>
      </c>
      <c r="BB13" s="9">
        <v>364.73500000000001</v>
      </c>
      <c r="BC13" s="9">
        <v>564.82100000000003</v>
      </c>
      <c r="BD13" s="9">
        <v>463.55799999999999</v>
      </c>
      <c r="BE13" s="9">
        <v>193.31200000000001</v>
      </c>
      <c r="BF13" s="9">
        <v>270.24599999999998</v>
      </c>
      <c r="BG13" s="9">
        <v>465.99799999999999</v>
      </c>
      <c r="BH13" s="9">
        <v>171.423</v>
      </c>
      <c r="BI13" s="9">
        <v>294.57499999999999</v>
      </c>
      <c r="BJ13" s="9">
        <v>114.858</v>
      </c>
      <c r="BK13" s="9">
        <v>39.054000000000002</v>
      </c>
      <c r="BL13" s="9">
        <v>75.804000000000002</v>
      </c>
      <c r="BM13" s="9">
        <v>48.762</v>
      </c>
      <c r="BN13" s="9">
        <v>17.364999999999998</v>
      </c>
      <c r="BO13" s="9">
        <v>31.398</v>
      </c>
      <c r="BP13" s="9">
        <v>66.096000000000004</v>
      </c>
      <c r="BQ13" s="9">
        <v>21.69</v>
      </c>
      <c r="BR13" s="9">
        <v>44.405999999999999</v>
      </c>
      <c r="BS13" s="9">
        <v>57.335999999999999</v>
      </c>
      <c r="BT13" s="9">
        <v>20.343</v>
      </c>
      <c r="BU13" s="9">
        <v>36.993000000000002</v>
      </c>
      <c r="BV13" s="9">
        <v>12.015000000000001</v>
      </c>
      <c r="BW13" s="9">
        <v>4.1059999999999999</v>
      </c>
      <c r="BX13" s="9">
        <v>7.91</v>
      </c>
      <c r="BY13" s="9">
        <v>45.320999999999998</v>
      </c>
      <c r="BZ13" s="9">
        <v>16.236999999999998</v>
      </c>
      <c r="CA13" s="9">
        <v>29.082999999999998</v>
      </c>
      <c r="CB13" s="9">
        <v>400.21600000000001</v>
      </c>
      <c r="CC13" s="9">
        <v>180.83799999999999</v>
      </c>
      <c r="CD13" s="9">
        <v>219.37899999999999</v>
      </c>
      <c r="CE13" s="9">
        <v>388.17099999999999</v>
      </c>
      <c r="CF13" s="9">
        <v>174.39099999999999</v>
      </c>
      <c r="CG13" s="9">
        <v>213.78</v>
      </c>
      <c r="CH13" s="9">
        <v>182.27600000000001</v>
      </c>
      <c r="CI13" s="9">
        <v>79.468999999999994</v>
      </c>
      <c r="CJ13" s="9">
        <v>102.807</v>
      </c>
      <c r="CK13" s="9">
        <v>205.89500000000001</v>
      </c>
      <c r="CL13" s="9">
        <v>94.921000000000006</v>
      </c>
      <c r="CM13" s="9">
        <v>110.974</v>
      </c>
      <c r="CN13" s="9">
        <v>351.25799999999998</v>
      </c>
      <c r="CO13" s="9">
        <v>162.23099999999999</v>
      </c>
      <c r="CP13" s="9">
        <v>189.02699999999999</v>
      </c>
      <c r="CQ13" s="9">
        <v>169.392</v>
      </c>
      <c r="CR13" s="9">
        <v>76.760999999999996</v>
      </c>
      <c r="CS13" s="9">
        <v>92.631</v>
      </c>
      <c r="CT13" s="9">
        <v>181.86600000000001</v>
      </c>
      <c r="CU13" s="9">
        <v>85.47</v>
      </c>
      <c r="CV13" s="9">
        <v>96.396000000000001</v>
      </c>
      <c r="CW13" s="9">
        <v>36.912999999999997</v>
      </c>
      <c r="CX13" s="9">
        <v>12.16</v>
      </c>
      <c r="CY13" s="9">
        <v>24.753</v>
      </c>
      <c r="CZ13" s="9">
        <v>12.884</v>
      </c>
      <c r="DA13" s="9">
        <v>2.7080000000000002</v>
      </c>
      <c r="DB13" s="9">
        <v>10.176</v>
      </c>
      <c r="DC13" s="9">
        <v>24.029</v>
      </c>
      <c r="DD13" s="9">
        <v>9.452</v>
      </c>
      <c r="DE13" s="9">
        <v>14.577</v>
      </c>
      <c r="DF13" s="9">
        <v>12.045999999999999</v>
      </c>
      <c r="DG13" s="9">
        <v>6.4470000000000001</v>
      </c>
      <c r="DH13" s="9">
        <v>5.5990000000000002</v>
      </c>
      <c r="DI13" s="9">
        <v>3.0049999999999999</v>
      </c>
      <c r="DJ13" s="9">
        <v>0.61799999999999999</v>
      </c>
      <c r="DK13" s="9">
        <v>2.387</v>
      </c>
      <c r="DL13" s="9">
        <v>9.0410000000000004</v>
      </c>
      <c r="DM13" s="9">
        <v>5.8289999999999997</v>
      </c>
      <c r="DN13" s="9">
        <v>3.2120000000000002</v>
      </c>
      <c r="DO13" s="9">
        <v>409.435</v>
      </c>
      <c r="DP13" s="9">
        <v>143.46799999999999</v>
      </c>
      <c r="DQ13" s="9">
        <v>265.96699999999998</v>
      </c>
      <c r="DR13" s="9">
        <v>379.255</v>
      </c>
      <c r="DS13" s="9">
        <v>135.87100000000001</v>
      </c>
      <c r="DT13" s="9">
        <v>243.38399999999999</v>
      </c>
      <c r="DU13" s="9">
        <v>202.43700000000001</v>
      </c>
      <c r="DV13" s="9">
        <v>81.944999999999993</v>
      </c>
      <c r="DW13" s="9">
        <v>120.49299999999999</v>
      </c>
      <c r="DX13" s="9">
        <v>176.81800000000001</v>
      </c>
      <c r="DY13" s="9">
        <v>53.926000000000002</v>
      </c>
      <c r="DZ13" s="9">
        <v>122.892</v>
      </c>
      <c r="EA13" s="9">
        <v>329.363</v>
      </c>
      <c r="EB13" s="9">
        <v>119.128</v>
      </c>
      <c r="EC13" s="9">
        <v>210.23599999999999</v>
      </c>
      <c r="ED13" s="9">
        <v>178.55500000000001</v>
      </c>
      <c r="EE13" s="9">
        <v>71.974999999999994</v>
      </c>
      <c r="EF13" s="9">
        <v>106.58</v>
      </c>
      <c r="EG13" s="9">
        <v>150.809</v>
      </c>
      <c r="EH13" s="9">
        <v>47.152999999999999</v>
      </c>
      <c r="EI13" s="9">
        <v>103.655</v>
      </c>
      <c r="EJ13" s="9">
        <v>49.892000000000003</v>
      </c>
      <c r="EK13" s="9">
        <v>16.742999999999999</v>
      </c>
      <c r="EL13" s="9">
        <v>33.149000000000001</v>
      </c>
      <c r="EM13" s="9">
        <v>23.882000000000001</v>
      </c>
      <c r="EN13" s="9">
        <v>9.9700000000000006</v>
      </c>
      <c r="EO13" s="9">
        <v>13.913</v>
      </c>
      <c r="EP13" s="9">
        <v>26.009</v>
      </c>
      <c r="EQ13" s="9">
        <v>6.7729999999999997</v>
      </c>
      <c r="ER13" s="9">
        <v>19.236000000000001</v>
      </c>
      <c r="ES13" s="9">
        <v>30.18</v>
      </c>
      <c r="ET13" s="9">
        <v>7.5970000000000004</v>
      </c>
      <c r="EU13" s="9">
        <v>22.582999999999998</v>
      </c>
      <c r="EV13" s="9">
        <v>6.1239999999999997</v>
      </c>
      <c r="EW13" s="9">
        <v>2.8820000000000001</v>
      </c>
      <c r="EX13" s="9">
        <v>3.242</v>
      </c>
      <c r="EY13" s="9">
        <v>24.056000000000001</v>
      </c>
      <c r="EZ13" s="9">
        <v>4.7149999999999999</v>
      </c>
      <c r="FA13" s="9">
        <v>19.341000000000001</v>
      </c>
      <c r="FB13" s="9">
        <v>292.09899999999999</v>
      </c>
      <c r="FC13" s="9">
        <v>99.826999999999998</v>
      </c>
      <c r="FD13" s="9">
        <v>192.27199999999999</v>
      </c>
      <c r="FE13" s="9">
        <v>276.98899999999998</v>
      </c>
      <c r="FF13" s="9">
        <v>93.528000000000006</v>
      </c>
      <c r="FG13" s="9">
        <v>183.46</v>
      </c>
      <c r="FH13" s="9">
        <v>127.607</v>
      </c>
      <c r="FI13" s="9">
        <v>49.262999999999998</v>
      </c>
      <c r="FJ13" s="9">
        <v>78.344999999999999</v>
      </c>
      <c r="FK13" s="9">
        <v>149.381</v>
      </c>
      <c r="FL13" s="9">
        <v>44.265000000000001</v>
      </c>
      <c r="FM13" s="9">
        <v>105.116</v>
      </c>
      <c r="FN13" s="9">
        <v>248.935</v>
      </c>
      <c r="FO13" s="9">
        <v>83.376999999999995</v>
      </c>
      <c r="FP13" s="9">
        <v>165.55799999999999</v>
      </c>
      <c r="FQ13" s="9">
        <v>115.611</v>
      </c>
      <c r="FR13" s="9">
        <v>44.576000000000001</v>
      </c>
      <c r="FS13" s="9">
        <v>71.034999999999997</v>
      </c>
      <c r="FT13" s="9">
        <v>133.32400000000001</v>
      </c>
      <c r="FU13" s="9">
        <v>38.801000000000002</v>
      </c>
      <c r="FV13" s="9">
        <v>94.522999999999996</v>
      </c>
      <c r="FW13" s="9">
        <v>28.053999999999998</v>
      </c>
      <c r="FX13" s="9">
        <v>10.151999999999999</v>
      </c>
      <c r="FY13" s="9">
        <v>17.902000000000001</v>
      </c>
      <c r="FZ13" s="9">
        <v>11.996</v>
      </c>
      <c r="GA13" s="9">
        <v>4.6870000000000003</v>
      </c>
      <c r="GB13" s="9">
        <v>7.3090000000000002</v>
      </c>
      <c r="GC13" s="9">
        <v>16.058</v>
      </c>
      <c r="GD13" s="9">
        <v>5.4649999999999999</v>
      </c>
      <c r="GE13" s="9">
        <v>10.593</v>
      </c>
      <c r="GF13" s="9">
        <v>15.111000000000001</v>
      </c>
      <c r="GG13" s="9">
        <v>6.2990000000000004</v>
      </c>
      <c r="GH13" s="9">
        <v>8.8109999999999999</v>
      </c>
      <c r="GI13" s="9">
        <v>2.887</v>
      </c>
      <c r="GJ13" s="9">
        <v>0.60599999999999998</v>
      </c>
      <c r="GK13" s="9">
        <v>2.2810000000000001</v>
      </c>
      <c r="GL13" s="9">
        <v>12.224</v>
      </c>
      <c r="GM13" s="9">
        <v>5.6929999999999996</v>
      </c>
      <c r="GN13" s="9">
        <v>6.53</v>
      </c>
      <c r="GO13" s="9">
        <v>18.489999999999998</v>
      </c>
      <c r="GP13" s="9">
        <v>11.041</v>
      </c>
      <c r="GQ13" s="9">
        <v>7.4489999999999998</v>
      </c>
      <c r="GR13" s="9">
        <v>18.03</v>
      </c>
      <c r="GS13" s="9">
        <v>11.041</v>
      </c>
      <c r="GT13" s="9">
        <v>6.9889999999999999</v>
      </c>
      <c r="GU13" s="9">
        <v>4.2080000000000002</v>
      </c>
      <c r="GV13" s="9">
        <v>2.3530000000000002</v>
      </c>
      <c r="GW13" s="9">
        <v>1.855</v>
      </c>
      <c r="GX13" s="9">
        <v>13.821999999999999</v>
      </c>
      <c r="GY13" s="9">
        <v>8.6890000000000001</v>
      </c>
      <c r="GZ13" s="9">
        <v>5.133</v>
      </c>
      <c r="HA13" s="9">
        <v>16.800999999999998</v>
      </c>
      <c r="HB13" s="9">
        <v>10.073</v>
      </c>
      <c r="HC13" s="9">
        <v>6.7279999999999998</v>
      </c>
      <c r="HD13" s="9">
        <v>3.6619999999999999</v>
      </c>
      <c r="HE13" s="9">
        <v>1.8069999999999999</v>
      </c>
      <c r="HF13" s="9">
        <v>1.855</v>
      </c>
      <c r="HG13" s="9">
        <v>13.138999999999999</v>
      </c>
      <c r="HH13" s="9">
        <v>8.266</v>
      </c>
      <c r="HI13" s="9">
        <v>4.8730000000000002</v>
      </c>
      <c r="HJ13" s="9">
        <v>1.2290000000000001</v>
      </c>
      <c r="HK13" s="9">
        <v>0.96799999999999997</v>
      </c>
      <c r="HL13" s="9">
        <v>0.26100000000000001</v>
      </c>
      <c r="HM13" s="9">
        <v>0.54600000000000004</v>
      </c>
      <c r="HN13" s="9">
        <v>0.54600000000000004</v>
      </c>
      <c r="HO13" s="9">
        <v>0</v>
      </c>
      <c r="HP13" s="9">
        <v>0.68300000000000005</v>
      </c>
      <c r="HQ13" s="9">
        <v>0.42199999999999999</v>
      </c>
      <c r="HR13" s="9">
        <v>0.26100000000000001</v>
      </c>
      <c r="HS13" s="9">
        <v>0.46</v>
      </c>
      <c r="HT13" s="9">
        <v>0</v>
      </c>
      <c r="HU13" s="9">
        <v>0.46</v>
      </c>
      <c r="HV13" s="9">
        <v>0</v>
      </c>
      <c r="HW13" s="9">
        <v>0</v>
      </c>
      <c r="HX13" s="9">
        <v>0</v>
      </c>
      <c r="HY13" s="9">
        <v>0.46</v>
      </c>
      <c r="HZ13" s="9">
        <v>0</v>
      </c>
      <c r="IA13" s="9">
        <v>0.46</v>
      </c>
      <c r="IB13" s="9">
        <v>318.56400000000002</v>
      </c>
      <c r="IC13" s="9">
        <v>114.723</v>
      </c>
      <c r="ID13" s="9">
        <v>203.84100000000001</v>
      </c>
      <c r="IE13" s="9">
        <v>295.54000000000002</v>
      </c>
      <c r="IF13" s="9">
        <v>106.842</v>
      </c>
      <c r="IG13" s="9">
        <v>188.69900000000001</v>
      </c>
      <c r="IH13" s="9">
        <v>125.002</v>
      </c>
      <c r="II13" s="9">
        <v>50.118000000000002</v>
      </c>
      <c r="IJ13" s="9">
        <v>74.884</v>
      </c>
      <c r="IK13" s="9">
        <v>170.53899999999999</v>
      </c>
      <c r="IL13" s="9">
        <v>56.723999999999997</v>
      </c>
      <c r="IM13" s="9">
        <v>113.815</v>
      </c>
      <c r="IN13" s="9">
        <v>260.37700000000001</v>
      </c>
      <c r="IO13" s="9">
        <v>93.356999999999999</v>
      </c>
      <c r="IP13" s="9">
        <v>167.02</v>
      </c>
      <c r="IQ13" s="9">
        <v>112.077</v>
      </c>
    </row>
    <row r="14" spans="1:251">
      <c r="A14" s="10">
        <v>43132</v>
      </c>
      <c r="B14" s="9">
        <v>1111.818</v>
      </c>
      <c r="C14" s="9">
        <v>428.97300000000001</v>
      </c>
      <c r="D14" s="9">
        <v>682.84400000000005</v>
      </c>
      <c r="E14" s="9">
        <v>1040.913</v>
      </c>
      <c r="F14" s="9">
        <v>406.13099999999997</v>
      </c>
      <c r="G14" s="9">
        <v>634.78200000000004</v>
      </c>
      <c r="H14" s="9">
        <v>526.96600000000001</v>
      </c>
      <c r="I14" s="9">
        <v>207.27500000000001</v>
      </c>
      <c r="J14" s="9">
        <v>319.69200000000001</v>
      </c>
      <c r="K14" s="9">
        <v>513.947</v>
      </c>
      <c r="L14" s="9">
        <v>198.857</v>
      </c>
      <c r="M14" s="9">
        <v>315.08999999999997</v>
      </c>
      <c r="N14" s="9">
        <v>926.21</v>
      </c>
      <c r="O14" s="9">
        <v>360.536</v>
      </c>
      <c r="P14" s="9">
        <v>565.67499999999995</v>
      </c>
      <c r="Q14" s="9">
        <v>477.45</v>
      </c>
      <c r="R14" s="9">
        <v>185.36099999999999</v>
      </c>
      <c r="S14" s="9">
        <v>292.089</v>
      </c>
      <c r="T14" s="9">
        <v>448.76</v>
      </c>
      <c r="U14" s="9">
        <v>175.17400000000001</v>
      </c>
      <c r="V14" s="9">
        <v>273.58600000000001</v>
      </c>
      <c r="W14" s="9">
        <v>114.703</v>
      </c>
      <c r="X14" s="9">
        <v>45.595999999999997</v>
      </c>
      <c r="Y14" s="9">
        <v>69.106999999999999</v>
      </c>
      <c r="Z14" s="9">
        <v>49.515999999999998</v>
      </c>
      <c r="AA14" s="9">
        <v>21.913</v>
      </c>
      <c r="AB14" s="9">
        <v>27.603000000000002</v>
      </c>
      <c r="AC14" s="9">
        <v>65.186999999999998</v>
      </c>
      <c r="AD14" s="9">
        <v>23.683</v>
      </c>
      <c r="AE14" s="9">
        <v>41.503999999999998</v>
      </c>
      <c r="AF14" s="9">
        <v>70.905000000000001</v>
      </c>
      <c r="AG14" s="9">
        <v>22.841999999999999</v>
      </c>
      <c r="AH14" s="9">
        <v>48.063000000000002</v>
      </c>
      <c r="AI14" s="9">
        <v>12.613</v>
      </c>
      <c r="AJ14" s="9">
        <v>5.1719999999999997</v>
      </c>
      <c r="AK14" s="9">
        <v>7.4409999999999998</v>
      </c>
      <c r="AL14" s="9">
        <v>58.290999999999997</v>
      </c>
      <c r="AM14" s="9">
        <v>17.670000000000002</v>
      </c>
      <c r="AN14" s="9">
        <v>40.621000000000002</v>
      </c>
      <c r="AO14" s="9">
        <v>1086.2739999999999</v>
      </c>
      <c r="AP14" s="9">
        <v>412.42099999999999</v>
      </c>
      <c r="AQ14" s="9">
        <v>673.85400000000004</v>
      </c>
      <c r="AR14" s="9">
        <v>1017.283</v>
      </c>
      <c r="AS14" s="9">
        <v>390.96600000000001</v>
      </c>
      <c r="AT14" s="9">
        <v>626.31700000000001</v>
      </c>
      <c r="AU14" s="9">
        <v>520.16800000000001</v>
      </c>
      <c r="AV14" s="9">
        <v>201.762</v>
      </c>
      <c r="AW14" s="9">
        <v>318.40600000000001</v>
      </c>
      <c r="AX14" s="9">
        <v>497.11500000000001</v>
      </c>
      <c r="AY14" s="9">
        <v>189.20400000000001</v>
      </c>
      <c r="AZ14" s="9">
        <v>307.911</v>
      </c>
      <c r="BA14" s="9">
        <v>907.029</v>
      </c>
      <c r="BB14" s="9">
        <v>348.45699999999999</v>
      </c>
      <c r="BC14" s="9">
        <v>558.572</v>
      </c>
      <c r="BD14" s="9">
        <v>471.25700000000001</v>
      </c>
      <c r="BE14" s="9">
        <v>180.45400000000001</v>
      </c>
      <c r="BF14" s="9">
        <v>290.803</v>
      </c>
      <c r="BG14" s="9">
        <v>435.77199999999999</v>
      </c>
      <c r="BH14" s="9">
        <v>168.00299999999999</v>
      </c>
      <c r="BI14" s="9">
        <v>267.76900000000001</v>
      </c>
      <c r="BJ14" s="9">
        <v>110.254</v>
      </c>
      <c r="BK14" s="9">
        <v>42.509</v>
      </c>
      <c r="BL14" s="9">
        <v>67.745000000000005</v>
      </c>
      <c r="BM14" s="9">
        <v>48.911000000000001</v>
      </c>
      <c r="BN14" s="9">
        <v>21.308</v>
      </c>
      <c r="BO14" s="9">
        <v>27.603000000000002</v>
      </c>
      <c r="BP14" s="9">
        <v>61.343000000000004</v>
      </c>
      <c r="BQ14" s="9">
        <v>21.201000000000001</v>
      </c>
      <c r="BR14" s="9">
        <v>40.142000000000003</v>
      </c>
      <c r="BS14" s="9">
        <v>68.992000000000004</v>
      </c>
      <c r="BT14" s="9">
        <v>21.454999999999998</v>
      </c>
      <c r="BU14" s="9">
        <v>47.536999999999999</v>
      </c>
      <c r="BV14" s="9">
        <v>12.335000000000001</v>
      </c>
      <c r="BW14" s="9">
        <v>4.8940000000000001</v>
      </c>
      <c r="BX14" s="9">
        <v>7.4409999999999998</v>
      </c>
      <c r="BY14" s="9">
        <v>56.656999999999996</v>
      </c>
      <c r="BZ14" s="9">
        <v>16.561</v>
      </c>
      <c r="CA14" s="9">
        <v>40.095999999999997</v>
      </c>
      <c r="CB14" s="9">
        <v>378.43299999999999</v>
      </c>
      <c r="CC14" s="9">
        <v>172.94200000000001</v>
      </c>
      <c r="CD14" s="9">
        <v>205.49</v>
      </c>
      <c r="CE14" s="9">
        <v>366.327</v>
      </c>
      <c r="CF14" s="9">
        <v>165.84700000000001</v>
      </c>
      <c r="CG14" s="9">
        <v>200.48099999999999</v>
      </c>
      <c r="CH14" s="9">
        <v>192.959</v>
      </c>
      <c r="CI14" s="9">
        <v>89.32</v>
      </c>
      <c r="CJ14" s="9">
        <v>103.639</v>
      </c>
      <c r="CK14" s="9">
        <v>173.36799999999999</v>
      </c>
      <c r="CL14" s="9">
        <v>76.527000000000001</v>
      </c>
      <c r="CM14" s="9">
        <v>96.840999999999994</v>
      </c>
      <c r="CN14" s="9">
        <v>332.471</v>
      </c>
      <c r="CO14" s="9">
        <v>147.61000000000001</v>
      </c>
      <c r="CP14" s="9">
        <v>184.86199999999999</v>
      </c>
      <c r="CQ14" s="9">
        <v>175.27600000000001</v>
      </c>
      <c r="CR14" s="9">
        <v>78.769000000000005</v>
      </c>
      <c r="CS14" s="9">
        <v>96.507000000000005</v>
      </c>
      <c r="CT14" s="9">
        <v>157.19499999999999</v>
      </c>
      <c r="CU14" s="9">
        <v>68.84</v>
      </c>
      <c r="CV14" s="9">
        <v>88.355000000000004</v>
      </c>
      <c r="CW14" s="9">
        <v>33.856000000000002</v>
      </c>
      <c r="CX14" s="9">
        <v>18.236999999999998</v>
      </c>
      <c r="CY14" s="9">
        <v>15.619</v>
      </c>
      <c r="CZ14" s="9">
        <v>17.683</v>
      </c>
      <c r="DA14" s="9">
        <v>10.551</v>
      </c>
      <c r="DB14" s="9">
        <v>7.133</v>
      </c>
      <c r="DC14" s="9">
        <v>16.172999999999998</v>
      </c>
      <c r="DD14" s="9">
        <v>7.6859999999999999</v>
      </c>
      <c r="DE14" s="9">
        <v>8.4870000000000001</v>
      </c>
      <c r="DF14" s="9">
        <v>12.105</v>
      </c>
      <c r="DG14" s="9">
        <v>7.0960000000000001</v>
      </c>
      <c r="DH14" s="9">
        <v>5.0090000000000003</v>
      </c>
      <c r="DI14" s="9">
        <v>0.76800000000000002</v>
      </c>
      <c r="DJ14" s="9">
        <v>0.5</v>
      </c>
      <c r="DK14" s="9">
        <v>0.26800000000000002</v>
      </c>
      <c r="DL14" s="9">
        <v>11.337</v>
      </c>
      <c r="DM14" s="9">
        <v>6.5949999999999998</v>
      </c>
      <c r="DN14" s="9">
        <v>4.7409999999999997</v>
      </c>
      <c r="DO14" s="9">
        <v>407.399</v>
      </c>
      <c r="DP14" s="9">
        <v>138.542</v>
      </c>
      <c r="DQ14" s="9">
        <v>268.85700000000003</v>
      </c>
      <c r="DR14" s="9">
        <v>363.55700000000002</v>
      </c>
      <c r="DS14" s="9">
        <v>129.249</v>
      </c>
      <c r="DT14" s="9">
        <v>234.30699999999999</v>
      </c>
      <c r="DU14" s="9">
        <v>194.68</v>
      </c>
      <c r="DV14" s="9">
        <v>65.245999999999995</v>
      </c>
      <c r="DW14" s="9">
        <v>129.43299999999999</v>
      </c>
      <c r="DX14" s="9">
        <v>168.87700000000001</v>
      </c>
      <c r="DY14" s="9">
        <v>64.003</v>
      </c>
      <c r="DZ14" s="9">
        <v>104.874</v>
      </c>
      <c r="EA14" s="9">
        <v>316.96100000000001</v>
      </c>
      <c r="EB14" s="9">
        <v>111.521</v>
      </c>
      <c r="EC14" s="9">
        <v>205.44</v>
      </c>
      <c r="ED14" s="9">
        <v>173.9</v>
      </c>
      <c r="EE14" s="9">
        <v>57.113999999999997</v>
      </c>
      <c r="EF14" s="9">
        <v>116.785</v>
      </c>
      <c r="EG14" s="9">
        <v>143.06200000000001</v>
      </c>
      <c r="EH14" s="9">
        <v>54.406999999999996</v>
      </c>
      <c r="EI14" s="9">
        <v>88.655000000000001</v>
      </c>
      <c r="EJ14" s="9">
        <v>46.594999999999999</v>
      </c>
      <c r="EK14" s="9">
        <v>17.728000000000002</v>
      </c>
      <c r="EL14" s="9">
        <v>28.867000000000001</v>
      </c>
      <c r="EM14" s="9">
        <v>20.78</v>
      </c>
      <c r="EN14" s="9">
        <v>8.1319999999999997</v>
      </c>
      <c r="EO14" s="9">
        <v>12.648</v>
      </c>
      <c r="EP14" s="9">
        <v>25.815000000000001</v>
      </c>
      <c r="EQ14" s="9">
        <v>9.5960000000000001</v>
      </c>
      <c r="ER14" s="9">
        <v>16.219000000000001</v>
      </c>
      <c r="ES14" s="9">
        <v>43.843000000000004</v>
      </c>
      <c r="ET14" s="9">
        <v>9.2929999999999993</v>
      </c>
      <c r="EU14" s="9">
        <v>34.549999999999997</v>
      </c>
      <c r="EV14" s="9">
        <v>7.8</v>
      </c>
      <c r="EW14" s="9">
        <v>3.4820000000000002</v>
      </c>
      <c r="EX14" s="9">
        <v>4.3170000000000002</v>
      </c>
      <c r="EY14" s="9">
        <v>36.042999999999999</v>
      </c>
      <c r="EZ14" s="9">
        <v>5.8109999999999999</v>
      </c>
      <c r="FA14" s="9">
        <v>30.233000000000001</v>
      </c>
      <c r="FB14" s="9">
        <v>300.44200000000001</v>
      </c>
      <c r="FC14" s="9">
        <v>100.93600000000001</v>
      </c>
      <c r="FD14" s="9">
        <v>199.506</v>
      </c>
      <c r="FE14" s="9">
        <v>287.399</v>
      </c>
      <c r="FF14" s="9">
        <v>95.87</v>
      </c>
      <c r="FG14" s="9">
        <v>191.529</v>
      </c>
      <c r="FH14" s="9">
        <v>132.52799999999999</v>
      </c>
      <c r="FI14" s="9">
        <v>47.195</v>
      </c>
      <c r="FJ14" s="9">
        <v>85.332999999999998</v>
      </c>
      <c r="FK14" s="9">
        <v>154.87</v>
      </c>
      <c r="FL14" s="9">
        <v>48.674999999999997</v>
      </c>
      <c r="FM14" s="9">
        <v>106.19499999999999</v>
      </c>
      <c r="FN14" s="9">
        <v>257.596</v>
      </c>
      <c r="FO14" s="9">
        <v>89.325999999999993</v>
      </c>
      <c r="FP14" s="9">
        <v>168.27</v>
      </c>
      <c r="FQ14" s="9">
        <v>122.081</v>
      </c>
      <c r="FR14" s="9">
        <v>44.57</v>
      </c>
      <c r="FS14" s="9">
        <v>77.510000000000005</v>
      </c>
      <c r="FT14" s="9">
        <v>135.51499999999999</v>
      </c>
      <c r="FU14" s="9">
        <v>44.756</v>
      </c>
      <c r="FV14" s="9">
        <v>90.759</v>
      </c>
      <c r="FW14" s="9">
        <v>29.802</v>
      </c>
      <c r="FX14" s="9">
        <v>6.5439999999999996</v>
      </c>
      <c r="FY14" s="9">
        <v>23.259</v>
      </c>
      <c r="FZ14" s="9">
        <v>10.448</v>
      </c>
      <c r="GA14" s="9">
        <v>2.625</v>
      </c>
      <c r="GB14" s="9">
        <v>7.8230000000000004</v>
      </c>
      <c r="GC14" s="9">
        <v>19.355</v>
      </c>
      <c r="GD14" s="9">
        <v>3.919</v>
      </c>
      <c r="GE14" s="9">
        <v>15.436</v>
      </c>
      <c r="GF14" s="9">
        <v>13.044</v>
      </c>
      <c r="GG14" s="9">
        <v>5.0659999999999998</v>
      </c>
      <c r="GH14" s="9">
        <v>7.9779999999999998</v>
      </c>
      <c r="GI14" s="9">
        <v>3.7669999999999999</v>
      </c>
      <c r="GJ14" s="9">
        <v>0.91100000000000003</v>
      </c>
      <c r="GK14" s="9">
        <v>2.8559999999999999</v>
      </c>
      <c r="GL14" s="9">
        <v>9.2769999999999992</v>
      </c>
      <c r="GM14" s="9">
        <v>4.1550000000000002</v>
      </c>
      <c r="GN14" s="9">
        <v>5.1219999999999999</v>
      </c>
      <c r="GO14" s="9">
        <v>25.544</v>
      </c>
      <c r="GP14" s="9">
        <v>16.553000000000001</v>
      </c>
      <c r="GQ14" s="9">
        <v>8.9909999999999997</v>
      </c>
      <c r="GR14" s="9">
        <v>23.631</v>
      </c>
      <c r="GS14" s="9">
        <v>15.166</v>
      </c>
      <c r="GT14" s="9">
        <v>8.4649999999999999</v>
      </c>
      <c r="GU14" s="9">
        <v>6.7990000000000004</v>
      </c>
      <c r="GV14" s="9">
        <v>5.5129999999999999</v>
      </c>
      <c r="GW14" s="9">
        <v>1.286</v>
      </c>
      <c r="GX14" s="9">
        <v>16.832000000000001</v>
      </c>
      <c r="GY14" s="9">
        <v>9.6530000000000005</v>
      </c>
      <c r="GZ14" s="9">
        <v>7.1790000000000003</v>
      </c>
      <c r="HA14" s="9">
        <v>19.181999999999999</v>
      </c>
      <c r="HB14" s="9">
        <v>12.079000000000001</v>
      </c>
      <c r="HC14" s="9">
        <v>7.1029999999999998</v>
      </c>
      <c r="HD14" s="9">
        <v>6.1929999999999996</v>
      </c>
      <c r="HE14" s="9">
        <v>4.907</v>
      </c>
      <c r="HF14" s="9">
        <v>1.286</v>
      </c>
      <c r="HG14" s="9">
        <v>12.988</v>
      </c>
      <c r="HH14" s="9">
        <v>7.1710000000000003</v>
      </c>
      <c r="HI14" s="9">
        <v>5.8170000000000002</v>
      </c>
      <c r="HJ14" s="9">
        <v>4.4489999999999998</v>
      </c>
      <c r="HK14" s="9">
        <v>3.0870000000000002</v>
      </c>
      <c r="HL14" s="9">
        <v>1.3620000000000001</v>
      </c>
      <c r="HM14" s="9">
        <v>0.60499999999999998</v>
      </c>
      <c r="HN14" s="9">
        <v>0.60499999999999998</v>
      </c>
      <c r="HO14" s="9">
        <v>0</v>
      </c>
      <c r="HP14" s="9">
        <v>3.8439999999999999</v>
      </c>
      <c r="HQ14" s="9">
        <v>2.4820000000000002</v>
      </c>
      <c r="HR14" s="9">
        <v>1.3620000000000001</v>
      </c>
      <c r="HS14" s="9">
        <v>1.913</v>
      </c>
      <c r="HT14" s="9">
        <v>1.387</v>
      </c>
      <c r="HU14" s="9">
        <v>0.52600000000000002</v>
      </c>
      <c r="HV14" s="9">
        <v>0.27800000000000002</v>
      </c>
      <c r="HW14" s="9">
        <v>0.27800000000000002</v>
      </c>
      <c r="HX14" s="9">
        <v>0</v>
      </c>
      <c r="HY14" s="9">
        <v>1.6339999999999999</v>
      </c>
      <c r="HZ14" s="9">
        <v>1.109</v>
      </c>
      <c r="IA14" s="9">
        <v>0.52600000000000002</v>
      </c>
      <c r="IB14" s="9">
        <v>347.13</v>
      </c>
      <c r="IC14" s="9">
        <v>130.11699999999999</v>
      </c>
      <c r="ID14" s="9">
        <v>217.012</v>
      </c>
      <c r="IE14" s="9">
        <v>323.76299999999998</v>
      </c>
      <c r="IF14" s="9">
        <v>123.325</v>
      </c>
      <c r="IG14" s="9">
        <v>200.43799999999999</v>
      </c>
      <c r="IH14" s="9">
        <v>164.08699999999999</v>
      </c>
      <c r="II14" s="9">
        <v>62.511000000000003</v>
      </c>
      <c r="IJ14" s="9">
        <v>101.577</v>
      </c>
      <c r="IK14" s="9">
        <v>159.67599999999999</v>
      </c>
      <c r="IL14" s="9">
        <v>60.814999999999998</v>
      </c>
      <c r="IM14" s="9">
        <v>98.861000000000004</v>
      </c>
      <c r="IN14" s="9">
        <v>287.43099999999998</v>
      </c>
      <c r="IO14" s="9">
        <v>105.482</v>
      </c>
      <c r="IP14" s="9">
        <v>181.94900000000001</v>
      </c>
      <c r="IQ14" s="9">
        <v>149.398</v>
      </c>
    </row>
    <row r="15" spans="1:251">
      <c r="A15" s="10">
        <v>43497</v>
      </c>
      <c r="B15" s="9">
        <v>1073.0029999999999</v>
      </c>
      <c r="C15" s="9">
        <v>411.06700000000001</v>
      </c>
      <c r="D15" s="9">
        <v>661.93499999999995</v>
      </c>
      <c r="E15" s="9">
        <v>997.19</v>
      </c>
      <c r="F15" s="9">
        <v>388.27699999999999</v>
      </c>
      <c r="G15" s="9">
        <v>608.91300000000001</v>
      </c>
      <c r="H15" s="9">
        <v>493.726</v>
      </c>
      <c r="I15" s="9">
        <v>199.52099999999999</v>
      </c>
      <c r="J15" s="9">
        <v>294.20499999999998</v>
      </c>
      <c r="K15" s="9">
        <v>503.464</v>
      </c>
      <c r="L15" s="9">
        <v>188.756</v>
      </c>
      <c r="M15" s="9">
        <v>314.70699999999999</v>
      </c>
      <c r="N15" s="9">
        <v>895.65300000000002</v>
      </c>
      <c r="O15" s="9">
        <v>348.14600000000002</v>
      </c>
      <c r="P15" s="9">
        <v>547.50699999999995</v>
      </c>
      <c r="Q15" s="9">
        <v>447.62599999999998</v>
      </c>
      <c r="R15" s="9">
        <v>178.01</v>
      </c>
      <c r="S15" s="9">
        <v>269.61700000000002</v>
      </c>
      <c r="T15" s="9">
        <v>448.02699999999999</v>
      </c>
      <c r="U15" s="9">
        <v>170.137</v>
      </c>
      <c r="V15" s="9">
        <v>277.89</v>
      </c>
      <c r="W15" s="9">
        <v>101.536</v>
      </c>
      <c r="X15" s="9">
        <v>40.131</v>
      </c>
      <c r="Y15" s="9">
        <v>61.405000000000001</v>
      </c>
      <c r="Z15" s="9">
        <v>46.1</v>
      </c>
      <c r="AA15" s="9">
        <v>21.510999999999999</v>
      </c>
      <c r="AB15" s="9">
        <v>24.588999999999999</v>
      </c>
      <c r="AC15" s="9">
        <v>55.436999999999998</v>
      </c>
      <c r="AD15" s="9">
        <v>18.62</v>
      </c>
      <c r="AE15" s="9">
        <v>36.817</v>
      </c>
      <c r="AF15" s="9">
        <v>75.813000000000002</v>
      </c>
      <c r="AG15" s="9">
        <v>22.79</v>
      </c>
      <c r="AH15" s="9">
        <v>53.023000000000003</v>
      </c>
      <c r="AI15" s="9">
        <v>17.044</v>
      </c>
      <c r="AJ15" s="9">
        <v>6.2270000000000003</v>
      </c>
      <c r="AK15" s="9">
        <v>10.817</v>
      </c>
      <c r="AL15" s="9">
        <v>58.768999999999998</v>
      </c>
      <c r="AM15" s="9">
        <v>16.564</v>
      </c>
      <c r="AN15" s="9">
        <v>42.206000000000003</v>
      </c>
      <c r="AO15" s="9">
        <v>1048.664</v>
      </c>
      <c r="AP15" s="9">
        <v>396.00299999999999</v>
      </c>
      <c r="AQ15" s="9">
        <v>652.66</v>
      </c>
      <c r="AR15" s="9">
        <v>974.70899999999995</v>
      </c>
      <c r="AS15" s="9">
        <v>373.21300000000002</v>
      </c>
      <c r="AT15" s="9">
        <v>601.49599999999998</v>
      </c>
      <c r="AU15" s="9">
        <v>485.733</v>
      </c>
      <c r="AV15" s="9">
        <v>192.89</v>
      </c>
      <c r="AW15" s="9">
        <v>292.84300000000002</v>
      </c>
      <c r="AX15" s="9">
        <v>488.976</v>
      </c>
      <c r="AY15" s="9">
        <v>180.32300000000001</v>
      </c>
      <c r="AZ15" s="9">
        <v>308.65199999999999</v>
      </c>
      <c r="BA15" s="9">
        <v>875.66200000000003</v>
      </c>
      <c r="BB15" s="9">
        <v>334.94400000000002</v>
      </c>
      <c r="BC15" s="9">
        <v>540.71699999999998</v>
      </c>
      <c r="BD15" s="9">
        <v>440.25299999999999</v>
      </c>
      <c r="BE15" s="9">
        <v>171.99799999999999</v>
      </c>
      <c r="BF15" s="9">
        <v>268.255</v>
      </c>
      <c r="BG15" s="9">
        <v>435.40899999999999</v>
      </c>
      <c r="BH15" s="9">
        <v>162.946</v>
      </c>
      <c r="BI15" s="9">
        <v>272.46300000000002</v>
      </c>
      <c r="BJ15" s="9">
        <v>99.046999999999997</v>
      </c>
      <c r="BK15" s="9">
        <v>38.268999999999998</v>
      </c>
      <c r="BL15" s="9">
        <v>60.777999999999999</v>
      </c>
      <c r="BM15" s="9">
        <v>45.48</v>
      </c>
      <c r="BN15" s="9">
        <v>20.891999999999999</v>
      </c>
      <c r="BO15" s="9">
        <v>24.588999999999999</v>
      </c>
      <c r="BP15" s="9">
        <v>53.567</v>
      </c>
      <c r="BQ15" s="9">
        <v>17.376999999999999</v>
      </c>
      <c r="BR15" s="9">
        <v>36.19</v>
      </c>
      <c r="BS15" s="9">
        <v>73.954999999999998</v>
      </c>
      <c r="BT15" s="9">
        <v>22.79</v>
      </c>
      <c r="BU15" s="9">
        <v>51.164999999999999</v>
      </c>
      <c r="BV15" s="9">
        <v>17.044</v>
      </c>
      <c r="BW15" s="9">
        <v>6.2270000000000003</v>
      </c>
      <c r="BX15" s="9">
        <v>10.817</v>
      </c>
      <c r="BY15" s="9">
        <v>56.911000000000001</v>
      </c>
      <c r="BZ15" s="9">
        <v>16.564</v>
      </c>
      <c r="CA15" s="9">
        <v>40.347999999999999</v>
      </c>
      <c r="CB15" s="9">
        <v>369.28199999999998</v>
      </c>
      <c r="CC15" s="9">
        <v>154.923</v>
      </c>
      <c r="CD15" s="9">
        <v>214.35900000000001</v>
      </c>
      <c r="CE15" s="9">
        <v>355.697</v>
      </c>
      <c r="CF15" s="9">
        <v>149.09</v>
      </c>
      <c r="CG15" s="9">
        <v>206.607</v>
      </c>
      <c r="CH15" s="9">
        <v>166.221</v>
      </c>
      <c r="CI15" s="9">
        <v>66.61</v>
      </c>
      <c r="CJ15" s="9">
        <v>99.611000000000004</v>
      </c>
      <c r="CK15" s="9">
        <v>189.476</v>
      </c>
      <c r="CL15" s="9">
        <v>82.48</v>
      </c>
      <c r="CM15" s="9">
        <v>106.996</v>
      </c>
      <c r="CN15" s="9">
        <v>329.18599999999998</v>
      </c>
      <c r="CO15" s="9">
        <v>137.43199999999999</v>
      </c>
      <c r="CP15" s="9">
        <v>191.75299999999999</v>
      </c>
      <c r="CQ15" s="9">
        <v>153.80699999999999</v>
      </c>
      <c r="CR15" s="9">
        <v>61.64</v>
      </c>
      <c r="CS15" s="9">
        <v>92.168000000000006</v>
      </c>
      <c r="CT15" s="9">
        <v>175.37899999999999</v>
      </c>
      <c r="CU15" s="9">
        <v>75.793000000000006</v>
      </c>
      <c r="CV15" s="9">
        <v>99.585999999999999</v>
      </c>
      <c r="CW15" s="9">
        <v>26.510999999999999</v>
      </c>
      <c r="CX15" s="9">
        <v>11.657999999999999</v>
      </c>
      <c r="CY15" s="9">
        <v>14.853</v>
      </c>
      <c r="CZ15" s="9">
        <v>12.414</v>
      </c>
      <c r="DA15" s="9">
        <v>4.9710000000000001</v>
      </c>
      <c r="DB15" s="9">
        <v>7.4429999999999996</v>
      </c>
      <c r="DC15" s="9">
        <v>14.097</v>
      </c>
      <c r="DD15" s="9">
        <v>6.6870000000000003</v>
      </c>
      <c r="DE15" s="9">
        <v>7.41</v>
      </c>
      <c r="DF15" s="9">
        <v>13.585000000000001</v>
      </c>
      <c r="DG15" s="9">
        <v>5.8339999999999996</v>
      </c>
      <c r="DH15" s="9">
        <v>7.7519999999999998</v>
      </c>
      <c r="DI15" s="9">
        <v>4.5019999999999998</v>
      </c>
      <c r="DJ15" s="9">
        <v>1.9830000000000001</v>
      </c>
      <c r="DK15" s="9">
        <v>2.5190000000000001</v>
      </c>
      <c r="DL15" s="9">
        <v>9.0830000000000002</v>
      </c>
      <c r="DM15" s="9">
        <v>3.85</v>
      </c>
      <c r="DN15" s="9">
        <v>5.2329999999999997</v>
      </c>
      <c r="DO15" s="9">
        <v>404.721</v>
      </c>
      <c r="DP15" s="9">
        <v>144.73599999999999</v>
      </c>
      <c r="DQ15" s="9">
        <v>259.98399999999998</v>
      </c>
      <c r="DR15" s="9">
        <v>362.23899999999998</v>
      </c>
      <c r="DS15" s="9">
        <v>134.268</v>
      </c>
      <c r="DT15" s="9">
        <v>227.971</v>
      </c>
      <c r="DU15" s="9">
        <v>194.35</v>
      </c>
      <c r="DV15" s="9">
        <v>80.094999999999999</v>
      </c>
      <c r="DW15" s="9">
        <v>114.256</v>
      </c>
      <c r="DX15" s="9">
        <v>167.88900000000001</v>
      </c>
      <c r="DY15" s="9">
        <v>54.173000000000002</v>
      </c>
      <c r="DZ15" s="9">
        <v>113.71599999999999</v>
      </c>
      <c r="EA15" s="9">
        <v>316.78399999999999</v>
      </c>
      <c r="EB15" s="9">
        <v>118.926</v>
      </c>
      <c r="EC15" s="9">
        <v>197.858</v>
      </c>
      <c r="ED15" s="9">
        <v>172.65299999999999</v>
      </c>
      <c r="EE15" s="9">
        <v>70.686000000000007</v>
      </c>
      <c r="EF15" s="9">
        <v>101.968</v>
      </c>
      <c r="EG15" s="9">
        <v>144.131</v>
      </c>
      <c r="EH15" s="9">
        <v>48.241</v>
      </c>
      <c r="EI15" s="9">
        <v>95.89</v>
      </c>
      <c r="EJ15" s="9">
        <v>45.454999999999998</v>
      </c>
      <c r="EK15" s="9">
        <v>15.342000000000001</v>
      </c>
      <c r="EL15" s="9">
        <v>30.113</v>
      </c>
      <c r="EM15" s="9">
        <v>21.696999999999999</v>
      </c>
      <c r="EN15" s="9">
        <v>9.4090000000000007</v>
      </c>
      <c r="EO15" s="9">
        <v>12.288</v>
      </c>
      <c r="EP15" s="9">
        <v>23.757999999999999</v>
      </c>
      <c r="EQ15" s="9">
        <v>5.9329999999999998</v>
      </c>
      <c r="ER15" s="9">
        <v>17.824999999999999</v>
      </c>
      <c r="ES15" s="9">
        <v>42.481000000000002</v>
      </c>
      <c r="ET15" s="9">
        <v>10.468</v>
      </c>
      <c r="EU15" s="9">
        <v>32.012999999999998</v>
      </c>
      <c r="EV15" s="9">
        <v>7.726</v>
      </c>
      <c r="EW15" s="9">
        <v>2.3740000000000001</v>
      </c>
      <c r="EX15" s="9">
        <v>5.3520000000000003</v>
      </c>
      <c r="EY15" s="9">
        <v>34.755000000000003</v>
      </c>
      <c r="EZ15" s="9">
        <v>8.0950000000000006</v>
      </c>
      <c r="FA15" s="9">
        <v>26.661000000000001</v>
      </c>
      <c r="FB15" s="9">
        <v>274.661</v>
      </c>
      <c r="FC15" s="9">
        <v>96.343999999999994</v>
      </c>
      <c r="FD15" s="9">
        <v>178.31800000000001</v>
      </c>
      <c r="FE15" s="9">
        <v>256.77300000000002</v>
      </c>
      <c r="FF15" s="9">
        <v>89.855000000000004</v>
      </c>
      <c r="FG15" s="9">
        <v>166.91800000000001</v>
      </c>
      <c r="FH15" s="9">
        <v>125.16200000000001</v>
      </c>
      <c r="FI15" s="9">
        <v>46.185000000000002</v>
      </c>
      <c r="FJ15" s="9">
        <v>78.977000000000004</v>
      </c>
      <c r="FK15" s="9">
        <v>131.61099999999999</v>
      </c>
      <c r="FL15" s="9">
        <v>43.67</v>
      </c>
      <c r="FM15" s="9">
        <v>87.941000000000003</v>
      </c>
      <c r="FN15" s="9">
        <v>229.69200000000001</v>
      </c>
      <c r="FO15" s="9">
        <v>78.585999999999999</v>
      </c>
      <c r="FP15" s="9">
        <v>151.10599999999999</v>
      </c>
      <c r="FQ15" s="9">
        <v>113.792</v>
      </c>
      <c r="FR15" s="9">
        <v>39.673000000000002</v>
      </c>
      <c r="FS15" s="9">
        <v>74.12</v>
      </c>
      <c r="FT15" s="9">
        <v>115.899</v>
      </c>
      <c r="FU15" s="9">
        <v>38.912999999999997</v>
      </c>
      <c r="FV15" s="9">
        <v>76.986000000000004</v>
      </c>
      <c r="FW15" s="9">
        <v>27.081</v>
      </c>
      <c r="FX15" s="9">
        <v>11.27</v>
      </c>
      <c r="FY15" s="9">
        <v>15.811999999999999</v>
      </c>
      <c r="FZ15" s="9">
        <v>11.37</v>
      </c>
      <c r="GA15" s="9">
        <v>6.5119999999999996</v>
      </c>
      <c r="GB15" s="9">
        <v>4.8570000000000002</v>
      </c>
      <c r="GC15" s="9">
        <v>15.712</v>
      </c>
      <c r="GD15" s="9">
        <v>4.7569999999999997</v>
      </c>
      <c r="GE15" s="9">
        <v>10.954000000000001</v>
      </c>
      <c r="GF15" s="9">
        <v>17.888000000000002</v>
      </c>
      <c r="GG15" s="9">
        <v>6.4880000000000004</v>
      </c>
      <c r="GH15" s="9">
        <v>11.4</v>
      </c>
      <c r="GI15" s="9">
        <v>4.8150000000000004</v>
      </c>
      <c r="GJ15" s="9">
        <v>1.87</v>
      </c>
      <c r="GK15" s="9">
        <v>2.9460000000000002</v>
      </c>
      <c r="GL15" s="9">
        <v>13.073</v>
      </c>
      <c r="GM15" s="9">
        <v>4.6189999999999998</v>
      </c>
      <c r="GN15" s="9">
        <v>8.4540000000000006</v>
      </c>
      <c r="GO15" s="9">
        <v>24.338999999999999</v>
      </c>
      <c r="GP15" s="9">
        <v>15.064</v>
      </c>
      <c r="GQ15" s="9">
        <v>9.2750000000000004</v>
      </c>
      <c r="GR15" s="9">
        <v>22.481000000000002</v>
      </c>
      <c r="GS15" s="9">
        <v>15.064</v>
      </c>
      <c r="GT15" s="9">
        <v>7.4169999999999998</v>
      </c>
      <c r="GU15" s="9">
        <v>7.9930000000000003</v>
      </c>
      <c r="GV15" s="9">
        <v>6.6310000000000002</v>
      </c>
      <c r="GW15" s="9">
        <v>1.3620000000000001</v>
      </c>
      <c r="GX15" s="9">
        <v>14.488</v>
      </c>
      <c r="GY15" s="9">
        <v>8.4329999999999998</v>
      </c>
      <c r="GZ15" s="9">
        <v>6.0549999999999997</v>
      </c>
      <c r="HA15" s="9">
        <v>19.992000000000001</v>
      </c>
      <c r="HB15" s="9">
        <v>13.202</v>
      </c>
      <c r="HC15" s="9">
        <v>6.79</v>
      </c>
      <c r="HD15" s="9">
        <v>7.3730000000000002</v>
      </c>
      <c r="HE15" s="9">
        <v>6.0110000000000001</v>
      </c>
      <c r="HF15" s="9">
        <v>1.3620000000000001</v>
      </c>
      <c r="HG15" s="9">
        <v>12.618</v>
      </c>
      <c r="HH15" s="9">
        <v>7.19</v>
      </c>
      <c r="HI15" s="9">
        <v>5.4279999999999999</v>
      </c>
      <c r="HJ15" s="9">
        <v>2.4889999999999999</v>
      </c>
      <c r="HK15" s="9">
        <v>1.8620000000000001</v>
      </c>
      <c r="HL15" s="9">
        <v>0.627</v>
      </c>
      <c r="HM15" s="9">
        <v>0.61899999999999999</v>
      </c>
      <c r="HN15" s="9">
        <v>0.61899999999999999</v>
      </c>
      <c r="HO15" s="9">
        <v>0</v>
      </c>
      <c r="HP15" s="9">
        <v>1.87</v>
      </c>
      <c r="HQ15" s="9">
        <v>1.2430000000000001</v>
      </c>
      <c r="HR15" s="9">
        <v>0.627</v>
      </c>
      <c r="HS15" s="9">
        <v>1.8580000000000001</v>
      </c>
      <c r="HT15" s="9">
        <v>0</v>
      </c>
      <c r="HU15" s="9">
        <v>1.8580000000000001</v>
      </c>
      <c r="HV15" s="9">
        <v>0</v>
      </c>
      <c r="HW15" s="9">
        <v>0</v>
      </c>
      <c r="HX15" s="9">
        <v>0</v>
      </c>
      <c r="HY15" s="9">
        <v>1.8580000000000001</v>
      </c>
      <c r="HZ15" s="9">
        <v>0</v>
      </c>
      <c r="IA15" s="9">
        <v>1.8580000000000001</v>
      </c>
      <c r="IB15" s="9">
        <v>329.947</v>
      </c>
      <c r="IC15" s="9">
        <v>128.09700000000001</v>
      </c>
      <c r="ID15" s="9">
        <v>201.85</v>
      </c>
      <c r="IE15" s="9">
        <v>296.44799999999998</v>
      </c>
      <c r="IF15" s="9">
        <v>119.116</v>
      </c>
      <c r="IG15" s="9">
        <v>177.333</v>
      </c>
      <c r="IH15" s="9">
        <v>149.18600000000001</v>
      </c>
      <c r="II15" s="9">
        <v>59.802999999999997</v>
      </c>
      <c r="IJ15" s="9">
        <v>89.382999999999996</v>
      </c>
      <c r="IK15" s="9">
        <v>147.26300000000001</v>
      </c>
      <c r="IL15" s="9">
        <v>59.313000000000002</v>
      </c>
      <c r="IM15" s="9">
        <v>87.95</v>
      </c>
      <c r="IN15" s="9">
        <v>261.19200000000001</v>
      </c>
      <c r="IO15" s="9">
        <v>106.48099999999999</v>
      </c>
      <c r="IP15" s="9">
        <v>154.71100000000001</v>
      </c>
      <c r="IQ15" s="9">
        <v>133.452</v>
      </c>
    </row>
    <row r="16" spans="1:251">
      <c r="A16" s="10">
        <v>43862</v>
      </c>
      <c r="B16" s="9">
        <v>1151.421</v>
      </c>
      <c r="C16" s="9">
        <v>428.59199999999998</v>
      </c>
      <c r="D16" s="9">
        <v>722.82899999999995</v>
      </c>
      <c r="E16" s="9">
        <v>1086.261</v>
      </c>
      <c r="F16" s="9">
        <v>407.54500000000002</v>
      </c>
      <c r="G16" s="9">
        <v>678.71600000000001</v>
      </c>
      <c r="H16" s="9">
        <v>538.62400000000002</v>
      </c>
      <c r="I16" s="9">
        <v>202.25</v>
      </c>
      <c r="J16" s="9">
        <v>336.37299999999999</v>
      </c>
      <c r="K16" s="9">
        <v>547.63699999999994</v>
      </c>
      <c r="L16" s="9">
        <v>205.29499999999999</v>
      </c>
      <c r="M16" s="9">
        <v>342.34199999999998</v>
      </c>
      <c r="N16" s="9">
        <v>960.476</v>
      </c>
      <c r="O16" s="9">
        <v>368.44900000000001</v>
      </c>
      <c r="P16" s="9">
        <v>592.02700000000004</v>
      </c>
      <c r="Q16" s="9">
        <v>483.13200000000001</v>
      </c>
      <c r="R16" s="9">
        <v>185.82599999999999</v>
      </c>
      <c r="S16" s="9">
        <v>297.30599999999998</v>
      </c>
      <c r="T16" s="9">
        <v>477.34500000000003</v>
      </c>
      <c r="U16" s="9">
        <v>182.62299999999999</v>
      </c>
      <c r="V16" s="9">
        <v>294.721</v>
      </c>
      <c r="W16" s="9">
        <v>125.785</v>
      </c>
      <c r="X16" s="9">
        <v>39.095999999999997</v>
      </c>
      <c r="Y16" s="9">
        <v>86.688999999999993</v>
      </c>
      <c r="Z16" s="9">
        <v>55.491999999999997</v>
      </c>
      <c r="AA16" s="9">
        <v>16.423999999999999</v>
      </c>
      <c r="AB16" s="9">
        <v>39.067999999999998</v>
      </c>
      <c r="AC16" s="9">
        <v>70.293000000000006</v>
      </c>
      <c r="AD16" s="9">
        <v>22.672000000000001</v>
      </c>
      <c r="AE16" s="9">
        <v>47.621000000000002</v>
      </c>
      <c r="AF16" s="9">
        <v>65.16</v>
      </c>
      <c r="AG16" s="9">
        <v>21.047000000000001</v>
      </c>
      <c r="AH16" s="9">
        <v>44.113999999999997</v>
      </c>
      <c r="AI16" s="9">
        <v>17.600999999999999</v>
      </c>
      <c r="AJ16" s="9">
        <v>6.6870000000000003</v>
      </c>
      <c r="AK16" s="9">
        <v>10.914</v>
      </c>
      <c r="AL16" s="9">
        <v>47.558999999999997</v>
      </c>
      <c r="AM16" s="9">
        <v>14.36</v>
      </c>
      <c r="AN16" s="9">
        <v>33.200000000000003</v>
      </c>
      <c r="AO16" s="9">
        <v>1127.1010000000001</v>
      </c>
      <c r="AP16" s="9">
        <v>413.61399999999998</v>
      </c>
      <c r="AQ16" s="9">
        <v>713.48699999999997</v>
      </c>
      <c r="AR16" s="9">
        <v>1064.1579999999999</v>
      </c>
      <c r="AS16" s="9">
        <v>393.697</v>
      </c>
      <c r="AT16" s="9">
        <v>670.46100000000001</v>
      </c>
      <c r="AU16" s="9">
        <v>530.10599999999999</v>
      </c>
      <c r="AV16" s="9">
        <v>196.464</v>
      </c>
      <c r="AW16" s="9">
        <v>333.642</v>
      </c>
      <c r="AX16" s="9">
        <v>534.05200000000002</v>
      </c>
      <c r="AY16" s="9">
        <v>197.23400000000001</v>
      </c>
      <c r="AZ16" s="9">
        <v>336.81799999999998</v>
      </c>
      <c r="BA16" s="9">
        <v>941.28899999999999</v>
      </c>
      <c r="BB16" s="9">
        <v>356.678</v>
      </c>
      <c r="BC16" s="9">
        <v>584.61099999999999</v>
      </c>
      <c r="BD16" s="9">
        <v>476.54599999999999</v>
      </c>
      <c r="BE16" s="9">
        <v>181.53100000000001</v>
      </c>
      <c r="BF16" s="9">
        <v>295.01400000000001</v>
      </c>
      <c r="BG16" s="9">
        <v>464.74299999999999</v>
      </c>
      <c r="BH16" s="9">
        <v>175.14599999999999</v>
      </c>
      <c r="BI16" s="9">
        <v>289.59699999999998</v>
      </c>
      <c r="BJ16" s="9">
        <v>122.869</v>
      </c>
      <c r="BK16" s="9">
        <v>37.020000000000003</v>
      </c>
      <c r="BL16" s="9">
        <v>85.85</v>
      </c>
      <c r="BM16" s="9">
        <v>53.56</v>
      </c>
      <c r="BN16" s="9">
        <v>14.932</v>
      </c>
      <c r="BO16" s="9">
        <v>38.628</v>
      </c>
      <c r="BP16" s="9">
        <v>69.308999999999997</v>
      </c>
      <c r="BQ16" s="9">
        <v>22.087</v>
      </c>
      <c r="BR16" s="9">
        <v>47.222000000000001</v>
      </c>
      <c r="BS16" s="9">
        <v>62.942999999999998</v>
      </c>
      <c r="BT16" s="9">
        <v>19.916</v>
      </c>
      <c r="BU16" s="9">
        <v>43.027000000000001</v>
      </c>
      <c r="BV16" s="9">
        <v>17.395</v>
      </c>
      <c r="BW16" s="9">
        <v>6.4809999999999999</v>
      </c>
      <c r="BX16" s="9">
        <v>10.914</v>
      </c>
      <c r="BY16" s="9">
        <v>45.548000000000002</v>
      </c>
      <c r="BZ16" s="9">
        <v>13.436</v>
      </c>
      <c r="CA16" s="9">
        <v>32.113</v>
      </c>
      <c r="CB16" s="9">
        <v>404.452</v>
      </c>
      <c r="CC16" s="9">
        <v>169.98699999999999</v>
      </c>
      <c r="CD16" s="9">
        <v>234.46600000000001</v>
      </c>
      <c r="CE16" s="9">
        <v>391.14699999999999</v>
      </c>
      <c r="CF16" s="9">
        <v>163.57</v>
      </c>
      <c r="CG16" s="9">
        <v>227.57599999999999</v>
      </c>
      <c r="CH16" s="9">
        <v>185.34399999999999</v>
      </c>
      <c r="CI16" s="9">
        <v>72.256</v>
      </c>
      <c r="CJ16" s="9">
        <v>113.08799999999999</v>
      </c>
      <c r="CK16" s="9">
        <v>205.803</v>
      </c>
      <c r="CL16" s="9">
        <v>91.313999999999993</v>
      </c>
      <c r="CM16" s="9">
        <v>114.488</v>
      </c>
      <c r="CN16" s="9">
        <v>356.37</v>
      </c>
      <c r="CO16" s="9">
        <v>154.30199999999999</v>
      </c>
      <c r="CP16" s="9">
        <v>202.06800000000001</v>
      </c>
      <c r="CQ16" s="9">
        <v>170.774</v>
      </c>
      <c r="CR16" s="9">
        <v>69.355000000000004</v>
      </c>
      <c r="CS16" s="9">
        <v>101.42</v>
      </c>
      <c r="CT16" s="9">
        <v>185.596</v>
      </c>
      <c r="CU16" s="9">
        <v>84.947000000000003</v>
      </c>
      <c r="CV16" s="9">
        <v>100.648</v>
      </c>
      <c r="CW16" s="9">
        <v>34.776000000000003</v>
      </c>
      <c r="CX16" s="9">
        <v>9.2680000000000007</v>
      </c>
      <c r="CY16" s="9">
        <v>25.507999999999999</v>
      </c>
      <c r="CZ16" s="9">
        <v>14.57</v>
      </c>
      <c r="DA16" s="9">
        <v>2.9009999999999998</v>
      </c>
      <c r="DB16" s="9">
        <v>11.667999999999999</v>
      </c>
      <c r="DC16" s="9">
        <v>20.207000000000001</v>
      </c>
      <c r="DD16" s="9">
        <v>6.367</v>
      </c>
      <c r="DE16" s="9">
        <v>13.84</v>
      </c>
      <c r="DF16" s="9">
        <v>13.305999999999999</v>
      </c>
      <c r="DG16" s="9">
        <v>6.4160000000000004</v>
      </c>
      <c r="DH16" s="9">
        <v>6.89</v>
      </c>
      <c r="DI16" s="9">
        <v>2.0960000000000001</v>
      </c>
      <c r="DJ16" s="9">
        <v>1.0649999999999999</v>
      </c>
      <c r="DK16" s="9">
        <v>1.0309999999999999</v>
      </c>
      <c r="DL16" s="9">
        <v>11.21</v>
      </c>
      <c r="DM16" s="9">
        <v>5.351</v>
      </c>
      <c r="DN16" s="9">
        <v>5.859</v>
      </c>
      <c r="DO16" s="9">
        <v>412.98399999999998</v>
      </c>
      <c r="DP16" s="9">
        <v>143.90899999999999</v>
      </c>
      <c r="DQ16" s="9">
        <v>269.07600000000002</v>
      </c>
      <c r="DR16" s="9">
        <v>374.51400000000001</v>
      </c>
      <c r="DS16" s="9">
        <v>134.60599999999999</v>
      </c>
      <c r="DT16" s="9">
        <v>239.90799999999999</v>
      </c>
      <c r="DU16" s="9">
        <v>196.55500000000001</v>
      </c>
      <c r="DV16" s="9">
        <v>71.995000000000005</v>
      </c>
      <c r="DW16" s="9">
        <v>124.56</v>
      </c>
      <c r="DX16" s="9">
        <v>177.959</v>
      </c>
      <c r="DY16" s="9">
        <v>62.61</v>
      </c>
      <c r="DZ16" s="9">
        <v>115.348</v>
      </c>
      <c r="EA16" s="9">
        <v>319.202</v>
      </c>
      <c r="EB16" s="9">
        <v>116.08</v>
      </c>
      <c r="EC16" s="9">
        <v>203.12200000000001</v>
      </c>
      <c r="ED16" s="9">
        <v>172.88300000000001</v>
      </c>
      <c r="EE16" s="9">
        <v>63.731999999999999</v>
      </c>
      <c r="EF16" s="9">
        <v>109.15</v>
      </c>
      <c r="EG16" s="9">
        <v>146.32</v>
      </c>
      <c r="EH16" s="9">
        <v>52.347999999999999</v>
      </c>
      <c r="EI16" s="9">
        <v>93.971999999999994</v>
      </c>
      <c r="EJ16" s="9">
        <v>55.311</v>
      </c>
      <c r="EK16" s="9">
        <v>18.526</v>
      </c>
      <c r="EL16" s="9">
        <v>36.786000000000001</v>
      </c>
      <c r="EM16" s="9">
        <v>23.672999999999998</v>
      </c>
      <c r="EN16" s="9">
        <v>8.2629999999999999</v>
      </c>
      <c r="EO16" s="9">
        <v>15.41</v>
      </c>
      <c r="EP16" s="9">
        <v>31.638999999999999</v>
      </c>
      <c r="EQ16" s="9">
        <v>10.263</v>
      </c>
      <c r="ER16" s="9">
        <v>21.376000000000001</v>
      </c>
      <c r="ES16" s="9">
        <v>38.47</v>
      </c>
      <c r="ET16" s="9">
        <v>9.3030000000000008</v>
      </c>
      <c r="EU16" s="9">
        <v>29.167000000000002</v>
      </c>
      <c r="EV16" s="9">
        <v>10.186999999999999</v>
      </c>
      <c r="EW16" s="9">
        <v>3.1819999999999999</v>
      </c>
      <c r="EX16" s="9">
        <v>7.0060000000000002</v>
      </c>
      <c r="EY16" s="9">
        <v>28.283000000000001</v>
      </c>
      <c r="EZ16" s="9">
        <v>6.1219999999999999</v>
      </c>
      <c r="FA16" s="9">
        <v>22.161999999999999</v>
      </c>
      <c r="FB16" s="9">
        <v>309.66399999999999</v>
      </c>
      <c r="FC16" s="9">
        <v>99.718000000000004</v>
      </c>
      <c r="FD16" s="9">
        <v>209.946</v>
      </c>
      <c r="FE16" s="9">
        <v>298.49799999999999</v>
      </c>
      <c r="FF16" s="9">
        <v>95.521000000000001</v>
      </c>
      <c r="FG16" s="9">
        <v>202.976</v>
      </c>
      <c r="FH16" s="9">
        <v>148.20699999999999</v>
      </c>
      <c r="FI16" s="9">
        <v>52.213000000000001</v>
      </c>
      <c r="FJ16" s="9">
        <v>95.994</v>
      </c>
      <c r="FK16" s="9">
        <v>150.291</v>
      </c>
      <c r="FL16" s="9">
        <v>43.308999999999997</v>
      </c>
      <c r="FM16" s="9">
        <v>106.982</v>
      </c>
      <c r="FN16" s="9">
        <v>265.71600000000001</v>
      </c>
      <c r="FO16" s="9">
        <v>86.296000000000006</v>
      </c>
      <c r="FP16" s="9">
        <v>179.42</v>
      </c>
      <c r="FQ16" s="9">
        <v>132.88900000000001</v>
      </c>
      <c r="FR16" s="9">
        <v>48.444000000000003</v>
      </c>
      <c r="FS16" s="9">
        <v>84.444000000000003</v>
      </c>
      <c r="FT16" s="9">
        <v>132.827</v>
      </c>
      <c r="FU16" s="9">
        <v>37.850999999999999</v>
      </c>
      <c r="FV16" s="9">
        <v>94.975999999999999</v>
      </c>
      <c r="FW16" s="9">
        <v>32.781999999999996</v>
      </c>
      <c r="FX16" s="9">
        <v>9.2260000000000009</v>
      </c>
      <c r="FY16" s="9">
        <v>23.556000000000001</v>
      </c>
      <c r="FZ16" s="9">
        <v>15.318</v>
      </c>
      <c r="GA16" s="9">
        <v>3.7679999999999998</v>
      </c>
      <c r="GB16" s="9">
        <v>11.55</v>
      </c>
      <c r="GC16" s="9">
        <v>17.463999999999999</v>
      </c>
      <c r="GD16" s="9">
        <v>5.4580000000000002</v>
      </c>
      <c r="GE16" s="9">
        <v>12.006</v>
      </c>
      <c r="GF16" s="9">
        <v>11.167</v>
      </c>
      <c r="GG16" s="9">
        <v>4.1970000000000001</v>
      </c>
      <c r="GH16" s="9">
        <v>6.97</v>
      </c>
      <c r="GI16" s="9">
        <v>5.1109999999999998</v>
      </c>
      <c r="GJ16" s="9">
        <v>2.234</v>
      </c>
      <c r="GK16" s="9">
        <v>2.8769999999999998</v>
      </c>
      <c r="GL16" s="9">
        <v>6.0549999999999997</v>
      </c>
      <c r="GM16" s="9">
        <v>1.9630000000000001</v>
      </c>
      <c r="GN16" s="9">
        <v>4.093</v>
      </c>
      <c r="GO16" s="9">
        <v>24.32</v>
      </c>
      <c r="GP16" s="9">
        <v>14.978</v>
      </c>
      <c r="GQ16" s="9">
        <v>9.3420000000000005</v>
      </c>
      <c r="GR16" s="9">
        <v>22.103000000000002</v>
      </c>
      <c r="GS16" s="9">
        <v>13.848000000000001</v>
      </c>
      <c r="GT16" s="9">
        <v>8.2550000000000008</v>
      </c>
      <c r="GU16" s="9">
        <v>8.5180000000000007</v>
      </c>
      <c r="GV16" s="9">
        <v>5.7859999999999996</v>
      </c>
      <c r="GW16" s="9">
        <v>2.7309999999999999</v>
      </c>
      <c r="GX16" s="9">
        <v>13.585000000000001</v>
      </c>
      <c r="GY16" s="9">
        <v>8.0609999999999999</v>
      </c>
      <c r="GZ16" s="9">
        <v>5.524</v>
      </c>
      <c r="HA16" s="9">
        <v>19.187999999999999</v>
      </c>
      <c r="HB16" s="9">
        <v>11.772</v>
      </c>
      <c r="HC16" s="9">
        <v>7.4160000000000004</v>
      </c>
      <c r="HD16" s="9">
        <v>6.5860000000000003</v>
      </c>
      <c r="HE16" s="9">
        <v>4.2939999999999996</v>
      </c>
      <c r="HF16" s="9">
        <v>2.2919999999999998</v>
      </c>
      <c r="HG16" s="9">
        <v>12.602</v>
      </c>
      <c r="HH16" s="9">
        <v>7.4770000000000003</v>
      </c>
      <c r="HI16" s="9">
        <v>5.1239999999999997</v>
      </c>
      <c r="HJ16" s="9">
        <v>2.915</v>
      </c>
      <c r="HK16" s="9">
        <v>2.0760000000000001</v>
      </c>
      <c r="HL16" s="9">
        <v>0.83899999999999997</v>
      </c>
      <c r="HM16" s="9">
        <v>1.9319999999999999</v>
      </c>
      <c r="HN16" s="9">
        <v>1.492</v>
      </c>
      <c r="HO16" s="9">
        <v>0.44</v>
      </c>
      <c r="HP16" s="9">
        <v>0.98399999999999999</v>
      </c>
      <c r="HQ16" s="9">
        <v>0.58399999999999996</v>
      </c>
      <c r="HR16" s="9">
        <v>0.39900000000000002</v>
      </c>
      <c r="HS16" s="9">
        <v>2.2170000000000001</v>
      </c>
      <c r="HT16" s="9">
        <v>1.1299999999999999</v>
      </c>
      <c r="HU16" s="9">
        <v>1.087</v>
      </c>
      <c r="HV16" s="9">
        <v>0.20599999999999999</v>
      </c>
      <c r="HW16" s="9">
        <v>0.20599999999999999</v>
      </c>
      <c r="HX16" s="9">
        <v>0</v>
      </c>
      <c r="HY16" s="9">
        <v>2.0110000000000001</v>
      </c>
      <c r="HZ16" s="9">
        <v>0.92400000000000004</v>
      </c>
      <c r="IA16" s="9">
        <v>1.087</v>
      </c>
      <c r="IB16" s="9">
        <v>347.86799999999999</v>
      </c>
      <c r="IC16" s="9">
        <v>127.321</v>
      </c>
      <c r="ID16" s="9">
        <v>220.547</v>
      </c>
      <c r="IE16" s="9">
        <v>331.53399999999999</v>
      </c>
      <c r="IF16" s="9">
        <v>121.872</v>
      </c>
      <c r="IG16" s="9">
        <v>209.66200000000001</v>
      </c>
      <c r="IH16" s="9">
        <v>162.749</v>
      </c>
      <c r="II16" s="9">
        <v>58.713000000000001</v>
      </c>
      <c r="IJ16" s="9">
        <v>104.036</v>
      </c>
      <c r="IK16" s="9">
        <v>168.785</v>
      </c>
      <c r="IL16" s="9">
        <v>63.158999999999999</v>
      </c>
      <c r="IM16" s="9">
        <v>105.626</v>
      </c>
      <c r="IN16" s="9">
        <v>280.83499999999998</v>
      </c>
      <c r="IO16" s="9">
        <v>107.661</v>
      </c>
      <c r="IP16" s="9">
        <v>173.17400000000001</v>
      </c>
      <c r="IQ16" s="9">
        <v>140.84700000000001</v>
      </c>
    </row>
    <row r="17" spans="1:251">
      <c r="A17" s="10">
        <v>44228</v>
      </c>
      <c r="B17" s="9">
        <v>1064.377</v>
      </c>
      <c r="C17" s="9">
        <v>436.22199999999998</v>
      </c>
      <c r="D17" s="9">
        <v>628.15499999999997</v>
      </c>
      <c r="E17" s="9">
        <v>1010.2</v>
      </c>
      <c r="F17" s="9">
        <v>421.40100000000001</v>
      </c>
      <c r="G17" s="9">
        <v>588.79899999999998</v>
      </c>
      <c r="H17" s="9">
        <v>488.11399999999998</v>
      </c>
      <c r="I17" s="9">
        <v>210.85499999999999</v>
      </c>
      <c r="J17" s="9">
        <v>277.26</v>
      </c>
      <c r="K17" s="9">
        <v>522.08600000000001</v>
      </c>
      <c r="L17" s="9">
        <v>210.547</v>
      </c>
      <c r="M17" s="9">
        <v>311.53899999999999</v>
      </c>
      <c r="N17" s="9">
        <v>892.54100000000005</v>
      </c>
      <c r="O17" s="9">
        <v>382.815</v>
      </c>
      <c r="P17" s="9">
        <v>509.72699999999998</v>
      </c>
      <c r="Q17" s="9">
        <v>435.19</v>
      </c>
      <c r="R17" s="9">
        <v>192.05099999999999</v>
      </c>
      <c r="S17" s="9">
        <v>243.13900000000001</v>
      </c>
      <c r="T17" s="9">
        <v>457.351</v>
      </c>
      <c r="U17" s="9">
        <v>190.76300000000001</v>
      </c>
      <c r="V17" s="9">
        <v>266.58800000000002</v>
      </c>
      <c r="W17" s="9">
        <v>117.65900000000001</v>
      </c>
      <c r="X17" s="9">
        <v>38.585999999999999</v>
      </c>
      <c r="Y17" s="9">
        <v>79.072999999999993</v>
      </c>
      <c r="Z17" s="9">
        <v>52.923999999999999</v>
      </c>
      <c r="AA17" s="9">
        <v>18.803000000000001</v>
      </c>
      <c r="AB17" s="9">
        <v>34.121000000000002</v>
      </c>
      <c r="AC17" s="9">
        <v>64.734999999999999</v>
      </c>
      <c r="AD17" s="9">
        <v>19.783000000000001</v>
      </c>
      <c r="AE17" s="9">
        <v>44.951000000000001</v>
      </c>
      <c r="AF17" s="9">
        <v>54.177</v>
      </c>
      <c r="AG17" s="9">
        <v>14.821</v>
      </c>
      <c r="AH17" s="9">
        <v>39.356000000000002</v>
      </c>
      <c r="AI17" s="9">
        <v>17.123999999999999</v>
      </c>
      <c r="AJ17" s="9">
        <v>4.0620000000000003</v>
      </c>
      <c r="AK17" s="9">
        <v>13.063000000000001</v>
      </c>
      <c r="AL17" s="9">
        <v>37.052</v>
      </c>
      <c r="AM17" s="9">
        <v>10.759</v>
      </c>
      <c r="AN17" s="9">
        <v>26.292999999999999</v>
      </c>
      <c r="AO17" s="9">
        <v>1026.856</v>
      </c>
      <c r="AP17" s="9">
        <v>416.42200000000003</v>
      </c>
      <c r="AQ17" s="9">
        <v>610.43399999999997</v>
      </c>
      <c r="AR17" s="9">
        <v>974.06100000000004</v>
      </c>
      <c r="AS17" s="9">
        <v>402.98200000000003</v>
      </c>
      <c r="AT17" s="9">
        <v>571.07899999999995</v>
      </c>
      <c r="AU17" s="9">
        <v>478.57299999999998</v>
      </c>
      <c r="AV17" s="9">
        <v>206.268</v>
      </c>
      <c r="AW17" s="9">
        <v>272.30500000000001</v>
      </c>
      <c r="AX17" s="9">
        <v>495.488</v>
      </c>
      <c r="AY17" s="9">
        <v>196.714</v>
      </c>
      <c r="AZ17" s="9">
        <v>298.774</v>
      </c>
      <c r="BA17" s="9">
        <v>861.33199999999999</v>
      </c>
      <c r="BB17" s="9">
        <v>365.88400000000001</v>
      </c>
      <c r="BC17" s="9">
        <v>495.44900000000001</v>
      </c>
      <c r="BD17" s="9">
        <v>427.40199999999999</v>
      </c>
      <c r="BE17" s="9">
        <v>188.22800000000001</v>
      </c>
      <c r="BF17" s="9">
        <v>239.17400000000001</v>
      </c>
      <c r="BG17" s="9">
        <v>433.93099999999998</v>
      </c>
      <c r="BH17" s="9">
        <v>177.65600000000001</v>
      </c>
      <c r="BI17" s="9">
        <v>256.27499999999998</v>
      </c>
      <c r="BJ17" s="9">
        <v>112.72799999999999</v>
      </c>
      <c r="BK17" s="9">
        <v>37.097999999999999</v>
      </c>
      <c r="BL17" s="9">
        <v>75.63</v>
      </c>
      <c r="BM17" s="9">
        <v>51.170999999999999</v>
      </c>
      <c r="BN17" s="9">
        <v>18.04</v>
      </c>
      <c r="BO17" s="9">
        <v>33.131</v>
      </c>
      <c r="BP17" s="9">
        <v>61.557000000000002</v>
      </c>
      <c r="BQ17" s="9">
        <v>19.058</v>
      </c>
      <c r="BR17" s="9">
        <v>42.5</v>
      </c>
      <c r="BS17" s="9">
        <v>52.795999999999999</v>
      </c>
      <c r="BT17" s="9">
        <v>13.44</v>
      </c>
      <c r="BU17" s="9">
        <v>39.356000000000002</v>
      </c>
      <c r="BV17" s="9">
        <v>16.96</v>
      </c>
      <c r="BW17" s="9">
        <v>3.8969999999999998</v>
      </c>
      <c r="BX17" s="9">
        <v>13.063000000000001</v>
      </c>
      <c r="BY17" s="9">
        <v>35.835999999999999</v>
      </c>
      <c r="BZ17" s="9">
        <v>9.5429999999999993</v>
      </c>
      <c r="CA17" s="9">
        <v>26.292999999999999</v>
      </c>
      <c r="CB17" s="9">
        <v>347.33300000000003</v>
      </c>
      <c r="CC17" s="9">
        <v>161.94200000000001</v>
      </c>
      <c r="CD17" s="9">
        <v>185.39099999999999</v>
      </c>
      <c r="CE17" s="9">
        <v>338.96</v>
      </c>
      <c r="CF17" s="9">
        <v>158.143</v>
      </c>
      <c r="CG17" s="9">
        <v>180.816</v>
      </c>
      <c r="CH17" s="9">
        <v>159.79599999999999</v>
      </c>
      <c r="CI17" s="9">
        <v>78.894000000000005</v>
      </c>
      <c r="CJ17" s="9">
        <v>80.902000000000001</v>
      </c>
      <c r="CK17" s="9">
        <v>179.16399999999999</v>
      </c>
      <c r="CL17" s="9">
        <v>79.248999999999995</v>
      </c>
      <c r="CM17" s="9">
        <v>99.915000000000006</v>
      </c>
      <c r="CN17" s="9">
        <v>305.50799999999998</v>
      </c>
      <c r="CO17" s="9">
        <v>148.13800000000001</v>
      </c>
      <c r="CP17" s="9">
        <v>157.37</v>
      </c>
      <c r="CQ17" s="9">
        <v>143.96700000000001</v>
      </c>
      <c r="CR17" s="9">
        <v>73.239000000000004</v>
      </c>
      <c r="CS17" s="9">
        <v>70.727000000000004</v>
      </c>
      <c r="CT17" s="9">
        <v>161.542</v>
      </c>
      <c r="CU17" s="9">
        <v>74.897999999999996</v>
      </c>
      <c r="CV17" s="9">
        <v>86.643000000000001</v>
      </c>
      <c r="CW17" s="9">
        <v>33.451999999999998</v>
      </c>
      <c r="CX17" s="9">
        <v>10.006</v>
      </c>
      <c r="CY17" s="9">
        <v>23.446000000000002</v>
      </c>
      <c r="CZ17" s="9">
        <v>15.829000000000001</v>
      </c>
      <c r="DA17" s="9">
        <v>5.6550000000000002</v>
      </c>
      <c r="DB17" s="9">
        <v>10.173999999999999</v>
      </c>
      <c r="DC17" s="9">
        <v>17.623000000000001</v>
      </c>
      <c r="DD17" s="9">
        <v>4.351</v>
      </c>
      <c r="DE17" s="9">
        <v>13.272</v>
      </c>
      <c r="DF17" s="9">
        <v>8.3729999999999993</v>
      </c>
      <c r="DG17" s="9">
        <v>3.798</v>
      </c>
      <c r="DH17" s="9">
        <v>4.5750000000000002</v>
      </c>
      <c r="DI17" s="9">
        <v>2.6339999999999999</v>
      </c>
      <c r="DJ17" s="9">
        <v>0.90400000000000003</v>
      </c>
      <c r="DK17" s="9">
        <v>1.7290000000000001</v>
      </c>
      <c r="DL17" s="9">
        <v>5.7389999999999999</v>
      </c>
      <c r="DM17" s="9">
        <v>2.8940000000000001</v>
      </c>
      <c r="DN17" s="9">
        <v>2.8450000000000002</v>
      </c>
      <c r="DO17" s="9">
        <v>397.25</v>
      </c>
      <c r="DP17" s="9">
        <v>145.06899999999999</v>
      </c>
      <c r="DQ17" s="9">
        <v>252.18100000000001</v>
      </c>
      <c r="DR17" s="9">
        <v>367.65</v>
      </c>
      <c r="DS17" s="9">
        <v>140.30500000000001</v>
      </c>
      <c r="DT17" s="9">
        <v>227.345</v>
      </c>
      <c r="DU17" s="9">
        <v>190.292</v>
      </c>
      <c r="DV17" s="9">
        <v>75.935000000000002</v>
      </c>
      <c r="DW17" s="9">
        <v>114.357</v>
      </c>
      <c r="DX17" s="9">
        <v>177.358</v>
      </c>
      <c r="DY17" s="9">
        <v>64.37</v>
      </c>
      <c r="DZ17" s="9">
        <v>112.988</v>
      </c>
      <c r="EA17" s="9">
        <v>324.142</v>
      </c>
      <c r="EB17" s="9">
        <v>126.32299999999999</v>
      </c>
      <c r="EC17" s="9">
        <v>197.81899999999999</v>
      </c>
      <c r="ED17" s="9">
        <v>169.923</v>
      </c>
      <c r="EE17" s="9">
        <v>68.495999999999995</v>
      </c>
      <c r="EF17" s="9">
        <v>101.42700000000001</v>
      </c>
      <c r="EG17" s="9">
        <v>154.21899999999999</v>
      </c>
      <c r="EH17" s="9">
        <v>57.826999999999998</v>
      </c>
      <c r="EI17" s="9">
        <v>96.391000000000005</v>
      </c>
      <c r="EJ17" s="9">
        <v>43.509</v>
      </c>
      <c r="EK17" s="9">
        <v>13.981999999999999</v>
      </c>
      <c r="EL17" s="9">
        <v>29.526</v>
      </c>
      <c r="EM17" s="9">
        <v>20.369</v>
      </c>
      <c r="EN17" s="9">
        <v>7.4390000000000001</v>
      </c>
      <c r="EO17" s="9">
        <v>12.929</v>
      </c>
      <c r="EP17" s="9">
        <v>23.14</v>
      </c>
      <c r="EQ17" s="9">
        <v>6.5430000000000001</v>
      </c>
      <c r="ER17" s="9">
        <v>16.597000000000001</v>
      </c>
      <c r="ES17" s="9">
        <v>29.6</v>
      </c>
      <c r="ET17" s="9">
        <v>4.7640000000000002</v>
      </c>
      <c r="EU17" s="9">
        <v>24.835999999999999</v>
      </c>
      <c r="EV17" s="9">
        <v>9.17</v>
      </c>
      <c r="EW17" s="9">
        <v>2.0459999999999998</v>
      </c>
      <c r="EX17" s="9">
        <v>7.1239999999999997</v>
      </c>
      <c r="EY17" s="9">
        <v>20.43</v>
      </c>
      <c r="EZ17" s="9">
        <v>2.718</v>
      </c>
      <c r="FA17" s="9">
        <v>17.712</v>
      </c>
      <c r="FB17" s="9">
        <v>282.274</v>
      </c>
      <c r="FC17" s="9">
        <v>109.411</v>
      </c>
      <c r="FD17" s="9">
        <v>172.863</v>
      </c>
      <c r="FE17" s="9">
        <v>267.45100000000002</v>
      </c>
      <c r="FF17" s="9">
        <v>104.533</v>
      </c>
      <c r="FG17" s="9">
        <v>162.91800000000001</v>
      </c>
      <c r="FH17" s="9">
        <v>128.48500000000001</v>
      </c>
      <c r="FI17" s="9">
        <v>51.439</v>
      </c>
      <c r="FJ17" s="9">
        <v>77.046000000000006</v>
      </c>
      <c r="FK17" s="9">
        <v>138.965</v>
      </c>
      <c r="FL17" s="9">
        <v>53.094000000000001</v>
      </c>
      <c r="FM17" s="9">
        <v>85.870999999999995</v>
      </c>
      <c r="FN17" s="9">
        <v>231.68299999999999</v>
      </c>
      <c r="FO17" s="9">
        <v>91.423000000000002</v>
      </c>
      <c r="FP17" s="9">
        <v>140.26</v>
      </c>
      <c r="FQ17" s="9">
        <v>113.512</v>
      </c>
      <c r="FR17" s="9">
        <v>46.493000000000002</v>
      </c>
      <c r="FS17" s="9">
        <v>67.02</v>
      </c>
      <c r="FT17" s="9">
        <v>118.17</v>
      </c>
      <c r="FU17" s="9">
        <v>44.93</v>
      </c>
      <c r="FV17" s="9">
        <v>73.239999999999995</v>
      </c>
      <c r="FW17" s="9">
        <v>35.768000000000001</v>
      </c>
      <c r="FX17" s="9">
        <v>13.11</v>
      </c>
      <c r="FY17" s="9">
        <v>22.658000000000001</v>
      </c>
      <c r="FZ17" s="9">
        <v>14.973000000000001</v>
      </c>
      <c r="GA17" s="9">
        <v>4.9459999999999997</v>
      </c>
      <c r="GB17" s="9">
        <v>10.026999999999999</v>
      </c>
      <c r="GC17" s="9">
        <v>20.795000000000002</v>
      </c>
      <c r="GD17" s="9">
        <v>8.1639999999999997</v>
      </c>
      <c r="GE17" s="9">
        <v>12.631</v>
      </c>
      <c r="GF17" s="9">
        <v>14.823</v>
      </c>
      <c r="GG17" s="9">
        <v>4.8780000000000001</v>
      </c>
      <c r="GH17" s="9">
        <v>9.9450000000000003</v>
      </c>
      <c r="GI17" s="9">
        <v>5.157</v>
      </c>
      <c r="GJ17" s="9">
        <v>0.94699999999999995</v>
      </c>
      <c r="GK17" s="9">
        <v>4.2089999999999996</v>
      </c>
      <c r="GL17" s="9">
        <v>9.6660000000000004</v>
      </c>
      <c r="GM17" s="9">
        <v>3.931</v>
      </c>
      <c r="GN17" s="9">
        <v>5.7359999999999998</v>
      </c>
      <c r="GO17" s="9">
        <v>37.521000000000001</v>
      </c>
      <c r="GP17" s="9">
        <v>19.8</v>
      </c>
      <c r="GQ17" s="9">
        <v>17.72</v>
      </c>
      <c r="GR17" s="9">
        <v>36.14</v>
      </c>
      <c r="GS17" s="9">
        <v>18.420000000000002</v>
      </c>
      <c r="GT17" s="9">
        <v>17.72</v>
      </c>
      <c r="GU17" s="9">
        <v>9.5419999999999998</v>
      </c>
      <c r="GV17" s="9">
        <v>4.5869999999999997</v>
      </c>
      <c r="GW17" s="9">
        <v>4.9550000000000001</v>
      </c>
      <c r="GX17" s="9">
        <v>26.597999999999999</v>
      </c>
      <c r="GY17" s="9">
        <v>13.833</v>
      </c>
      <c r="GZ17" s="9">
        <v>12.765000000000001</v>
      </c>
      <c r="HA17" s="9">
        <v>31.209</v>
      </c>
      <c r="HB17" s="9">
        <v>16.931000000000001</v>
      </c>
      <c r="HC17" s="9">
        <v>14.278</v>
      </c>
      <c r="HD17" s="9">
        <v>7.7880000000000003</v>
      </c>
      <c r="HE17" s="9">
        <v>3.823</v>
      </c>
      <c r="HF17" s="9">
        <v>3.9649999999999999</v>
      </c>
      <c r="HG17" s="9">
        <v>23.420999999999999</v>
      </c>
      <c r="HH17" s="9">
        <v>13.108000000000001</v>
      </c>
      <c r="HI17" s="9">
        <v>10.313000000000001</v>
      </c>
      <c r="HJ17" s="9">
        <v>4.931</v>
      </c>
      <c r="HK17" s="9">
        <v>1.4890000000000001</v>
      </c>
      <c r="HL17" s="9">
        <v>3.4420000000000002</v>
      </c>
      <c r="HM17" s="9">
        <v>1.754</v>
      </c>
      <c r="HN17" s="9">
        <v>0.76300000000000001</v>
      </c>
      <c r="HO17" s="9">
        <v>0.99</v>
      </c>
      <c r="HP17" s="9">
        <v>3.177</v>
      </c>
      <c r="HQ17" s="9">
        <v>0.72499999999999998</v>
      </c>
      <c r="HR17" s="9">
        <v>2.452</v>
      </c>
      <c r="HS17" s="9">
        <v>1.381</v>
      </c>
      <c r="HT17" s="9">
        <v>1.381</v>
      </c>
      <c r="HU17" s="9">
        <v>0</v>
      </c>
      <c r="HV17" s="9">
        <v>0.16400000000000001</v>
      </c>
      <c r="HW17" s="9">
        <v>0.16400000000000001</v>
      </c>
      <c r="HX17" s="9">
        <v>0</v>
      </c>
      <c r="HY17" s="9">
        <v>1.2170000000000001</v>
      </c>
      <c r="HZ17" s="9">
        <v>1.2170000000000001</v>
      </c>
      <c r="IA17" s="9">
        <v>0</v>
      </c>
      <c r="IB17" s="9">
        <v>330.03699999999998</v>
      </c>
      <c r="IC17" s="9">
        <v>138.67099999999999</v>
      </c>
      <c r="ID17" s="9">
        <v>191.36600000000001</v>
      </c>
      <c r="IE17" s="9">
        <v>311.36900000000003</v>
      </c>
      <c r="IF17" s="9">
        <v>135.19900000000001</v>
      </c>
      <c r="IG17" s="9">
        <v>176.17</v>
      </c>
      <c r="IH17" s="9">
        <v>139.63499999999999</v>
      </c>
      <c r="II17" s="9">
        <v>59.878</v>
      </c>
      <c r="IJ17" s="9">
        <v>79.757000000000005</v>
      </c>
      <c r="IK17" s="9">
        <v>171.73400000000001</v>
      </c>
      <c r="IL17" s="9">
        <v>75.320999999999998</v>
      </c>
      <c r="IM17" s="9">
        <v>96.412999999999997</v>
      </c>
      <c r="IN17" s="9">
        <v>277.25799999999998</v>
      </c>
      <c r="IO17" s="9">
        <v>124.54900000000001</v>
      </c>
      <c r="IP17" s="9">
        <v>152.709</v>
      </c>
      <c r="IQ17" s="9">
        <v>124.187</v>
      </c>
    </row>
  </sheetData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Q17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512</v>
      </c>
      <c r="C1" s="3" t="s">
        <v>513</v>
      </c>
      <c r="D1" s="3" t="s">
        <v>514</v>
      </c>
      <c r="E1" s="3" t="s">
        <v>515</v>
      </c>
      <c r="F1" s="3" t="s">
        <v>516</v>
      </c>
      <c r="G1" s="3" t="s">
        <v>517</v>
      </c>
      <c r="H1" s="3" t="s">
        <v>518</v>
      </c>
      <c r="I1" s="3" t="s">
        <v>519</v>
      </c>
      <c r="J1" s="3" t="s">
        <v>520</v>
      </c>
      <c r="K1" s="3" t="s">
        <v>521</v>
      </c>
      <c r="L1" s="3" t="s">
        <v>522</v>
      </c>
      <c r="M1" s="3" t="s">
        <v>523</v>
      </c>
      <c r="N1" s="3" t="s">
        <v>524</v>
      </c>
      <c r="O1" s="3" t="s">
        <v>525</v>
      </c>
      <c r="P1" s="3" t="s">
        <v>526</v>
      </c>
      <c r="Q1" s="3" t="s">
        <v>527</v>
      </c>
      <c r="R1" s="3" t="s">
        <v>528</v>
      </c>
      <c r="S1" s="3" t="s">
        <v>529</v>
      </c>
      <c r="T1" s="3" t="s">
        <v>530</v>
      </c>
      <c r="U1" s="3" t="s">
        <v>531</v>
      </c>
      <c r="V1" s="3" t="s">
        <v>532</v>
      </c>
      <c r="W1" s="3" t="s">
        <v>533</v>
      </c>
      <c r="X1" s="3" t="s">
        <v>534</v>
      </c>
      <c r="Y1" s="3" t="s">
        <v>535</v>
      </c>
      <c r="Z1" s="3" t="s">
        <v>536</v>
      </c>
      <c r="AA1" s="3" t="s">
        <v>537</v>
      </c>
      <c r="AB1" s="3" t="s">
        <v>538</v>
      </c>
      <c r="AC1" s="3" t="s">
        <v>539</v>
      </c>
      <c r="AD1" s="3" t="s">
        <v>540</v>
      </c>
      <c r="AE1" s="3" t="s">
        <v>541</v>
      </c>
      <c r="AF1" s="3" t="s">
        <v>542</v>
      </c>
      <c r="AG1" s="3" t="s">
        <v>543</v>
      </c>
      <c r="AH1" s="3" t="s">
        <v>544</v>
      </c>
      <c r="AI1" s="3" t="s">
        <v>545</v>
      </c>
      <c r="AJ1" s="3" t="s">
        <v>546</v>
      </c>
      <c r="AK1" s="3" t="s">
        <v>547</v>
      </c>
      <c r="AL1" s="3" t="s">
        <v>548</v>
      </c>
      <c r="AM1" s="3" t="s">
        <v>549</v>
      </c>
      <c r="AN1" s="3" t="s">
        <v>550</v>
      </c>
      <c r="AO1" s="3" t="s">
        <v>551</v>
      </c>
      <c r="AP1" s="3" t="s">
        <v>552</v>
      </c>
      <c r="AQ1" s="3" t="s">
        <v>553</v>
      </c>
      <c r="AR1" s="3" t="s">
        <v>554</v>
      </c>
      <c r="AS1" s="3" t="s">
        <v>555</v>
      </c>
      <c r="AT1" s="3" t="s">
        <v>556</v>
      </c>
      <c r="AU1" s="3" t="s">
        <v>557</v>
      </c>
      <c r="AV1" s="3" t="s">
        <v>558</v>
      </c>
      <c r="AW1" s="3" t="s">
        <v>559</v>
      </c>
      <c r="AX1" s="3" t="s">
        <v>560</v>
      </c>
      <c r="AY1" s="3" t="s">
        <v>561</v>
      </c>
      <c r="AZ1" s="3" t="s">
        <v>562</v>
      </c>
      <c r="BA1" s="3" t="s">
        <v>563</v>
      </c>
      <c r="BB1" s="3" t="s">
        <v>564</v>
      </c>
      <c r="BC1" s="3" t="s">
        <v>565</v>
      </c>
      <c r="BD1" s="3" t="s">
        <v>566</v>
      </c>
      <c r="BE1" s="3" t="s">
        <v>567</v>
      </c>
      <c r="BF1" s="3" t="s">
        <v>568</v>
      </c>
      <c r="BG1" s="3" t="s">
        <v>569</v>
      </c>
      <c r="BH1" s="3" t="s">
        <v>570</v>
      </c>
      <c r="BI1" s="3" t="s">
        <v>571</v>
      </c>
      <c r="BJ1" s="3" t="s">
        <v>572</v>
      </c>
      <c r="BK1" s="3" t="s">
        <v>573</v>
      </c>
      <c r="BL1" s="3" t="s">
        <v>574</v>
      </c>
      <c r="BM1" s="3" t="s">
        <v>575</v>
      </c>
      <c r="BN1" s="3" t="s">
        <v>576</v>
      </c>
      <c r="BO1" s="3" t="s">
        <v>577</v>
      </c>
      <c r="BP1" s="3" t="s">
        <v>578</v>
      </c>
      <c r="BQ1" s="3" t="s">
        <v>579</v>
      </c>
      <c r="BR1" s="3" t="s">
        <v>580</v>
      </c>
      <c r="BS1" s="3" t="s">
        <v>581</v>
      </c>
      <c r="BT1" s="3" t="s">
        <v>582</v>
      </c>
      <c r="BU1" s="3" t="s">
        <v>583</v>
      </c>
      <c r="BV1" s="3" t="s">
        <v>584</v>
      </c>
      <c r="BW1" s="3" t="s">
        <v>585</v>
      </c>
      <c r="BX1" s="3" t="s">
        <v>586</v>
      </c>
      <c r="BY1" s="3" t="s">
        <v>587</v>
      </c>
      <c r="BZ1" s="3" t="s">
        <v>588</v>
      </c>
      <c r="CA1" s="3" t="s">
        <v>589</v>
      </c>
      <c r="CB1" s="3" t="s">
        <v>590</v>
      </c>
      <c r="CC1" s="3" t="s">
        <v>591</v>
      </c>
      <c r="CD1" s="3" t="s">
        <v>592</v>
      </c>
      <c r="CE1" s="3" t="s">
        <v>593</v>
      </c>
      <c r="CF1" s="3" t="s">
        <v>594</v>
      </c>
      <c r="CG1" s="3" t="s">
        <v>595</v>
      </c>
      <c r="CH1" s="3" t="s">
        <v>596</v>
      </c>
      <c r="CI1" s="3" t="s">
        <v>597</v>
      </c>
      <c r="CJ1" s="3" t="s">
        <v>598</v>
      </c>
      <c r="CK1" s="3" t="s">
        <v>599</v>
      </c>
      <c r="CL1" s="3" t="s">
        <v>600</v>
      </c>
      <c r="CM1" s="3" t="s">
        <v>601</v>
      </c>
      <c r="CN1" s="3" t="s">
        <v>602</v>
      </c>
      <c r="CO1" s="3" t="s">
        <v>603</v>
      </c>
      <c r="CP1" s="3" t="s">
        <v>604</v>
      </c>
      <c r="CQ1" s="3" t="s">
        <v>605</v>
      </c>
      <c r="CR1" s="3" t="s">
        <v>606</v>
      </c>
      <c r="CS1" s="3" t="s">
        <v>607</v>
      </c>
      <c r="CT1" s="3" t="s">
        <v>608</v>
      </c>
      <c r="CU1" s="3" t="s">
        <v>609</v>
      </c>
      <c r="CV1" s="3" t="s">
        <v>610</v>
      </c>
      <c r="CW1" s="3" t="s">
        <v>611</v>
      </c>
      <c r="CX1" s="3" t="s">
        <v>612</v>
      </c>
      <c r="CY1" s="3" t="s">
        <v>613</v>
      </c>
      <c r="CZ1" s="3" t="s">
        <v>614</v>
      </c>
      <c r="DA1" s="3" t="s">
        <v>615</v>
      </c>
      <c r="DB1" s="3" t="s">
        <v>616</v>
      </c>
      <c r="DC1" s="3" t="s">
        <v>617</v>
      </c>
      <c r="DD1" s="3" t="s">
        <v>618</v>
      </c>
      <c r="DE1" s="3" t="s">
        <v>619</v>
      </c>
      <c r="DF1" s="3" t="s">
        <v>620</v>
      </c>
      <c r="DG1" s="3" t="s">
        <v>621</v>
      </c>
      <c r="DH1" s="3" t="s">
        <v>622</v>
      </c>
      <c r="DI1" s="3" t="s">
        <v>623</v>
      </c>
      <c r="DJ1" s="3" t="s">
        <v>624</v>
      </c>
      <c r="DK1" s="3" t="s">
        <v>625</v>
      </c>
      <c r="DL1" s="3" t="s">
        <v>626</v>
      </c>
      <c r="DM1" s="3" t="s">
        <v>627</v>
      </c>
      <c r="DN1" s="3" t="s">
        <v>628</v>
      </c>
      <c r="DO1" s="3" t="s">
        <v>629</v>
      </c>
      <c r="DP1" s="3" t="s">
        <v>630</v>
      </c>
      <c r="DQ1" s="3" t="s">
        <v>631</v>
      </c>
      <c r="DR1" s="3" t="s">
        <v>632</v>
      </c>
      <c r="DS1" s="3" t="s">
        <v>633</v>
      </c>
      <c r="DT1" s="3" t="s">
        <v>634</v>
      </c>
      <c r="DU1" s="3" t="s">
        <v>635</v>
      </c>
      <c r="DV1" s="3" t="s">
        <v>636</v>
      </c>
      <c r="DW1" s="3" t="s">
        <v>637</v>
      </c>
      <c r="DX1" s="3" t="s">
        <v>638</v>
      </c>
      <c r="DY1" s="3" t="s">
        <v>639</v>
      </c>
      <c r="DZ1" s="3" t="s">
        <v>640</v>
      </c>
      <c r="EA1" s="3" t="s">
        <v>641</v>
      </c>
      <c r="EB1" s="3" t="s">
        <v>642</v>
      </c>
      <c r="EC1" s="3" t="s">
        <v>643</v>
      </c>
      <c r="ED1" s="3" t="s">
        <v>644</v>
      </c>
      <c r="EE1" s="3" t="s">
        <v>645</v>
      </c>
      <c r="EF1" s="3" t="s">
        <v>646</v>
      </c>
      <c r="EG1" s="3" t="s">
        <v>647</v>
      </c>
      <c r="EH1" s="3" t="s">
        <v>648</v>
      </c>
      <c r="EI1" s="3" t="s">
        <v>649</v>
      </c>
      <c r="EJ1" s="3" t="s">
        <v>650</v>
      </c>
      <c r="EK1" s="3" t="s">
        <v>651</v>
      </c>
      <c r="EL1" s="3" t="s">
        <v>652</v>
      </c>
      <c r="EM1" s="3" t="s">
        <v>653</v>
      </c>
      <c r="EN1" s="3" t="s">
        <v>654</v>
      </c>
      <c r="EO1" s="3" t="s">
        <v>655</v>
      </c>
      <c r="EP1" s="3" t="s">
        <v>656</v>
      </c>
      <c r="EQ1" s="3" t="s">
        <v>657</v>
      </c>
      <c r="ER1" s="3" t="s">
        <v>658</v>
      </c>
      <c r="ES1" s="3" t="s">
        <v>659</v>
      </c>
      <c r="ET1" s="3" t="s">
        <v>660</v>
      </c>
      <c r="EU1" s="3" t="s">
        <v>661</v>
      </c>
      <c r="EV1" s="3" t="s">
        <v>662</v>
      </c>
      <c r="EW1" s="3" t="s">
        <v>663</v>
      </c>
      <c r="EX1" s="3" t="s">
        <v>664</v>
      </c>
      <c r="EY1" s="3" t="s">
        <v>665</v>
      </c>
      <c r="EZ1" s="3" t="s">
        <v>666</v>
      </c>
      <c r="FA1" s="3" t="s">
        <v>667</v>
      </c>
      <c r="FB1" s="3" t="s">
        <v>668</v>
      </c>
      <c r="FC1" s="3" t="s">
        <v>669</v>
      </c>
      <c r="FD1" s="3" t="s">
        <v>670</v>
      </c>
      <c r="FE1" s="3" t="s">
        <v>671</v>
      </c>
      <c r="FF1" s="3" t="s">
        <v>672</v>
      </c>
      <c r="FG1" s="3" t="s">
        <v>673</v>
      </c>
      <c r="FH1" s="3" t="s">
        <v>674</v>
      </c>
      <c r="FI1" s="3" t="s">
        <v>675</v>
      </c>
      <c r="FJ1" s="3" t="s">
        <v>676</v>
      </c>
      <c r="FK1" s="3" t="s">
        <v>677</v>
      </c>
      <c r="FL1" s="3" t="s">
        <v>678</v>
      </c>
      <c r="FM1" s="3" t="s">
        <v>679</v>
      </c>
      <c r="FN1" s="3" t="s">
        <v>680</v>
      </c>
      <c r="FO1" s="3" t="s">
        <v>681</v>
      </c>
      <c r="FP1" s="3" t="s">
        <v>682</v>
      </c>
      <c r="FQ1" s="3" t="s">
        <v>683</v>
      </c>
      <c r="FR1" s="3" t="s">
        <v>684</v>
      </c>
      <c r="FS1" s="3" t="s">
        <v>685</v>
      </c>
      <c r="FT1" s="3" t="s">
        <v>686</v>
      </c>
      <c r="FU1" s="3" t="s">
        <v>687</v>
      </c>
      <c r="FV1" s="3" t="s">
        <v>688</v>
      </c>
      <c r="FW1" s="3" t="s">
        <v>689</v>
      </c>
      <c r="FX1" s="3" t="s">
        <v>690</v>
      </c>
      <c r="FY1" s="3" t="s">
        <v>691</v>
      </c>
      <c r="FZ1" s="3" t="s">
        <v>692</v>
      </c>
      <c r="GA1" s="3" t="s">
        <v>693</v>
      </c>
      <c r="GB1" s="3" t="s">
        <v>694</v>
      </c>
      <c r="GC1" s="3" t="s">
        <v>695</v>
      </c>
      <c r="GD1" s="3" t="s">
        <v>696</v>
      </c>
      <c r="GE1" s="3" t="s">
        <v>697</v>
      </c>
      <c r="GF1" s="3" t="s">
        <v>698</v>
      </c>
      <c r="GG1" s="3" t="s">
        <v>699</v>
      </c>
      <c r="GH1" s="3" t="s">
        <v>700</v>
      </c>
      <c r="GI1" s="3" t="s">
        <v>701</v>
      </c>
      <c r="GJ1" s="3" t="s">
        <v>702</v>
      </c>
      <c r="GK1" s="3" t="s">
        <v>703</v>
      </c>
      <c r="GL1" s="3" t="s">
        <v>704</v>
      </c>
      <c r="GM1" s="3" t="s">
        <v>705</v>
      </c>
      <c r="GN1" s="3" t="s">
        <v>706</v>
      </c>
      <c r="GO1" s="3" t="s">
        <v>707</v>
      </c>
      <c r="GP1" s="3" t="s">
        <v>708</v>
      </c>
      <c r="GQ1" s="3" t="s">
        <v>709</v>
      </c>
      <c r="GR1" s="3" t="s">
        <v>710</v>
      </c>
      <c r="GS1" s="3" t="s">
        <v>711</v>
      </c>
      <c r="GT1" s="3" t="s">
        <v>712</v>
      </c>
      <c r="GU1" s="3" t="s">
        <v>713</v>
      </c>
      <c r="GV1" s="3" t="s">
        <v>714</v>
      </c>
      <c r="GW1" s="3" t="s">
        <v>715</v>
      </c>
      <c r="GX1" s="3" t="s">
        <v>716</v>
      </c>
      <c r="GY1" s="3" t="s">
        <v>717</v>
      </c>
      <c r="GZ1" s="3" t="s">
        <v>718</v>
      </c>
      <c r="HA1" s="3" t="s">
        <v>719</v>
      </c>
      <c r="HB1" s="3" t="s">
        <v>720</v>
      </c>
      <c r="HC1" s="3" t="s">
        <v>721</v>
      </c>
      <c r="HD1" s="3" t="s">
        <v>722</v>
      </c>
      <c r="HE1" s="3" t="s">
        <v>723</v>
      </c>
      <c r="HF1" s="3" t="s">
        <v>724</v>
      </c>
      <c r="HG1" s="3" t="s">
        <v>725</v>
      </c>
      <c r="HH1" s="3" t="s">
        <v>726</v>
      </c>
      <c r="HI1" s="3" t="s">
        <v>727</v>
      </c>
      <c r="HJ1" s="3" t="s">
        <v>728</v>
      </c>
      <c r="HK1" s="3" t="s">
        <v>729</v>
      </c>
      <c r="HL1" s="3" t="s">
        <v>730</v>
      </c>
      <c r="HM1" s="3" t="s">
        <v>731</v>
      </c>
      <c r="HN1" s="3" t="s">
        <v>732</v>
      </c>
      <c r="HO1" s="3" t="s">
        <v>733</v>
      </c>
      <c r="HP1" s="3" t="s">
        <v>734</v>
      </c>
      <c r="HQ1" s="3" t="s">
        <v>735</v>
      </c>
      <c r="HR1" s="3" t="s">
        <v>736</v>
      </c>
      <c r="HS1" s="3" t="s">
        <v>737</v>
      </c>
      <c r="HT1" s="3" t="s">
        <v>738</v>
      </c>
      <c r="HU1" s="3" t="s">
        <v>739</v>
      </c>
      <c r="HV1" s="3" t="s">
        <v>740</v>
      </c>
      <c r="HW1" s="3" t="s">
        <v>741</v>
      </c>
      <c r="HX1" s="3" t="s">
        <v>742</v>
      </c>
      <c r="HY1" s="3" t="s">
        <v>743</v>
      </c>
      <c r="HZ1" s="3" t="s">
        <v>744</v>
      </c>
      <c r="IA1" s="3" t="s">
        <v>745</v>
      </c>
      <c r="IB1" s="3" t="s">
        <v>746</v>
      </c>
      <c r="IC1" s="3" t="s">
        <v>747</v>
      </c>
      <c r="ID1" s="3" t="s">
        <v>748</v>
      </c>
      <c r="IE1" s="3" t="s">
        <v>749</v>
      </c>
      <c r="IF1" s="3" t="s">
        <v>750</v>
      </c>
      <c r="IG1" s="3" t="s">
        <v>751</v>
      </c>
      <c r="IH1" s="3" t="s">
        <v>752</v>
      </c>
      <c r="II1" s="3" t="s">
        <v>753</v>
      </c>
      <c r="IJ1" s="3" t="s">
        <v>754</v>
      </c>
      <c r="IK1" s="3" t="s">
        <v>755</v>
      </c>
      <c r="IL1" s="3" t="s">
        <v>756</v>
      </c>
      <c r="IM1" s="3" t="s">
        <v>757</v>
      </c>
      <c r="IN1" s="3" t="s">
        <v>758</v>
      </c>
      <c r="IO1" s="3" t="s">
        <v>759</v>
      </c>
      <c r="IP1" s="3" t="s">
        <v>760</v>
      </c>
      <c r="IQ1" s="3" t="s">
        <v>761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1113</v>
      </c>
      <c r="C5" s="8" t="s">
        <v>1113</v>
      </c>
      <c r="D5" s="8" t="s">
        <v>1113</v>
      </c>
      <c r="E5" s="8" t="s">
        <v>1113</v>
      </c>
      <c r="F5" s="8" t="s">
        <v>1113</v>
      </c>
      <c r="G5" s="8" t="s">
        <v>1113</v>
      </c>
      <c r="H5" s="8" t="s">
        <v>1113</v>
      </c>
      <c r="I5" s="8" t="s">
        <v>1113</v>
      </c>
      <c r="J5" s="8" t="s">
        <v>1113</v>
      </c>
      <c r="K5" s="8" t="s">
        <v>1113</v>
      </c>
      <c r="L5" s="8" t="s">
        <v>1113</v>
      </c>
      <c r="M5" s="8" t="s">
        <v>1113</v>
      </c>
      <c r="N5" s="8" t="s">
        <v>1113</v>
      </c>
      <c r="O5" s="8" t="s">
        <v>1113</v>
      </c>
      <c r="P5" s="8" t="s">
        <v>1113</v>
      </c>
      <c r="Q5" s="8" t="s">
        <v>1113</v>
      </c>
      <c r="R5" s="8" t="s">
        <v>1113</v>
      </c>
      <c r="S5" s="8" t="s">
        <v>1113</v>
      </c>
      <c r="T5" s="8" t="s">
        <v>1113</v>
      </c>
      <c r="U5" s="8" t="s">
        <v>1113</v>
      </c>
      <c r="V5" s="8" t="s">
        <v>1113</v>
      </c>
      <c r="W5" s="8" t="s">
        <v>1113</v>
      </c>
      <c r="X5" s="8" t="s">
        <v>1113</v>
      </c>
      <c r="Y5" s="8" t="s">
        <v>1113</v>
      </c>
      <c r="Z5" s="8" t="s">
        <v>1113</v>
      </c>
      <c r="AA5" s="8" t="s">
        <v>1113</v>
      </c>
      <c r="AB5" s="8" t="s">
        <v>1113</v>
      </c>
      <c r="AC5" s="8" t="s">
        <v>1113</v>
      </c>
      <c r="AD5" s="8" t="s">
        <v>1113</v>
      </c>
      <c r="AE5" s="8" t="s">
        <v>1113</v>
      </c>
      <c r="AF5" s="8" t="s">
        <v>1113</v>
      </c>
      <c r="AG5" s="8" t="s">
        <v>1113</v>
      </c>
      <c r="AH5" s="8" t="s">
        <v>1113</v>
      </c>
      <c r="AI5" s="8" t="s">
        <v>1113</v>
      </c>
      <c r="AJ5" s="8" t="s">
        <v>1113</v>
      </c>
      <c r="AK5" s="8" t="s">
        <v>1113</v>
      </c>
      <c r="AL5" s="8" t="s">
        <v>1113</v>
      </c>
      <c r="AM5" s="8" t="s">
        <v>1113</v>
      </c>
      <c r="AN5" s="8" t="s">
        <v>1113</v>
      </c>
      <c r="AO5" s="8" t="s">
        <v>1113</v>
      </c>
      <c r="AP5" s="8" t="s">
        <v>1113</v>
      </c>
      <c r="AQ5" s="8" t="s">
        <v>1113</v>
      </c>
      <c r="AR5" s="8" t="s">
        <v>1113</v>
      </c>
      <c r="AS5" s="8" t="s">
        <v>1113</v>
      </c>
      <c r="AT5" s="8" t="s">
        <v>1113</v>
      </c>
      <c r="AU5" s="8" t="s">
        <v>1113</v>
      </c>
      <c r="AV5" s="8" t="s">
        <v>1113</v>
      </c>
      <c r="AW5" s="8" t="s">
        <v>1113</v>
      </c>
      <c r="AX5" s="8" t="s">
        <v>1113</v>
      </c>
      <c r="AY5" s="8" t="s">
        <v>1113</v>
      </c>
      <c r="AZ5" s="8" t="s">
        <v>1113</v>
      </c>
      <c r="BA5" s="8" t="s">
        <v>1113</v>
      </c>
      <c r="BB5" s="8" t="s">
        <v>1113</v>
      </c>
      <c r="BC5" s="8" t="s">
        <v>1113</v>
      </c>
      <c r="BD5" s="8" t="s">
        <v>1113</v>
      </c>
      <c r="BE5" s="8" t="s">
        <v>1113</v>
      </c>
      <c r="BF5" s="8" t="s">
        <v>1113</v>
      </c>
      <c r="BG5" s="8" t="s">
        <v>1113</v>
      </c>
      <c r="BH5" s="8" t="s">
        <v>1113</v>
      </c>
      <c r="BI5" s="8" t="s">
        <v>1113</v>
      </c>
      <c r="BJ5" s="8" t="s">
        <v>1113</v>
      </c>
      <c r="BK5" s="8" t="s">
        <v>1113</v>
      </c>
      <c r="BL5" s="8" t="s">
        <v>1113</v>
      </c>
      <c r="BM5" s="8" t="s">
        <v>1113</v>
      </c>
      <c r="BN5" s="8" t="s">
        <v>1113</v>
      </c>
      <c r="BO5" s="8" t="s">
        <v>1113</v>
      </c>
      <c r="BP5" s="8" t="s">
        <v>1113</v>
      </c>
      <c r="BQ5" s="8" t="s">
        <v>1113</v>
      </c>
      <c r="BR5" s="8" t="s">
        <v>1113</v>
      </c>
      <c r="BS5" s="8" t="s">
        <v>1113</v>
      </c>
      <c r="BT5" s="8" t="s">
        <v>1113</v>
      </c>
      <c r="BU5" s="8" t="s">
        <v>1113</v>
      </c>
      <c r="BV5" s="8" t="s">
        <v>1113</v>
      </c>
      <c r="BW5" s="8" t="s">
        <v>1113</v>
      </c>
      <c r="BX5" s="8" t="s">
        <v>1113</v>
      </c>
      <c r="BY5" s="8" t="s">
        <v>1113</v>
      </c>
      <c r="BZ5" s="8" t="s">
        <v>1113</v>
      </c>
      <c r="CA5" s="8" t="s">
        <v>1113</v>
      </c>
      <c r="CB5" s="8" t="s">
        <v>1113</v>
      </c>
      <c r="CC5" s="8" t="s">
        <v>1113</v>
      </c>
      <c r="CD5" s="8" t="s">
        <v>1113</v>
      </c>
      <c r="CE5" s="8" t="s">
        <v>1113</v>
      </c>
      <c r="CF5" s="8" t="s">
        <v>1113</v>
      </c>
      <c r="CG5" s="8" t="s">
        <v>1113</v>
      </c>
      <c r="CH5" s="8" t="s">
        <v>1113</v>
      </c>
      <c r="CI5" s="8" t="s">
        <v>1113</v>
      </c>
      <c r="CJ5" s="8" t="s">
        <v>1113</v>
      </c>
      <c r="CK5" s="8" t="s">
        <v>1113</v>
      </c>
      <c r="CL5" s="8" t="s">
        <v>1113</v>
      </c>
      <c r="CM5" s="8" t="s">
        <v>1113</v>
      </c>
      <c r="CN5" s="8" t="s">
        <v>1113</v>
      </c>
      <c r="CO5" s="8" t="s">
        <v>1113</v>
      </c>
      <c r="CP5" s="8" t="s">
        <v>1113</v>
      </c>
      <c r="CQ5" s="8" t="s">
        <v>1113</v>
      </c>
      <c r="CR5" s="8" t="s">
        <v>1113</v>
      </c>
      <c r="CS5" s="8" t="s">
        <v>1113</v>
      </c>
      <c r="CT5" s="8" t="s">
        <v>1113</v>
      </c>
      <c r="CU5" s="8" t="s">
        <v>1113</v>
      </c>
      <c r="CV5" s="8" t="s">
        <v>1113</v>
      </c>
      <c r="CW5" s="8" t="s">
        <v>1113</v>
      </c>
      <c r="CX5" s="8" t="s">
        <v>1113</v>
      </c>
      <c r="CY5" s="8" t="s">
        <v>1113</v>
      </c>
      <c r="CZ5" s="8" t="s">
        <v>1113</v>
      </c>
      <c r="DA5" s="8" t="s">
        <v>1113</v>
      </c>
      <c r="DB5" s="8" t="s">
        <v>1113</v>
      </c>
      <c r="DC5" s="8" t="s">
        <v>1113</v>
      </c>
      <c r="DD5" s="8" t="s">
        <v>1113</v>
      </c>
      <c r="DE5" s="8" t="s">
        <v>1113</v>
      </c>
      <c r="DF5" s="8" t="s">
        <v>1113</v>
      </c>
      <c r="DG5" s="8" t="s">
        <v>1113</v>
      </c>
      <c r="DH5" s="8" t="s">
        <v>1113</v>
      </c>
      <c r="DI5" s="8" t="s">
        <v>1113</v>
      </c>
      <c r="DJ5" s="8" t="s">
        <v>1113</v>
      </c>
      <c r="DK5" s="8" t="s">
        <v>1113</v>
      </c>
      <c r="DL5" s="8" t="s">
        <v>1113</v>
      </c>
      <c r="DM5" s="8" t="s">
        <v>1113</v>
      </c>
      <c r="DN5" s="8" t="s">
        <v>1113</v>
      </c>
      <c r="DO5" s="8" t="s">
        <v>1113</v>
      </c>
      <c r="DP5" s="8" t="s">
        <v>1113</v>
      </c>
      <c r="DQ5" s="8" t="s">
        <v>1113</v>
      </c>
      <c r="DR5" s="8" t="s">
        <v>1113</v>
      </c>
      <c r="DS5" s="8" t="s">
        <v>1113</v>
      </c>
      <c r="DT5" s="8" t="s">
        <v>1113</v>
      </c>
      <c r="DU5" s="8" t="s">
        <v>1113</v>
      </c>
      <c r="DV5" s="8" t="s">
        <v>1113</v>
      </c>
      <c r="DW5" s="8" t="s">
        <v>1113</v>
      </c>
      <c r="DX5" s="8" t="s">
        <v>1113</v>
      </c>
      <c r="DY5" s="8" t="s">
        <v>1113</v>
      </c>
      <c r="DZ5" s="8" t="s">
        <v>1113</v>
      </c>
      <c r="EA5" s="8" t="s">
        <v>1113</v>
      </c>
      <c r="EB5" s="8" t="s">
        <v>1113</v>
      </c>
      <c r="EC5" s="8" t="s">
        <v>1113</v>
      </c>
      <c r="ED5" s="8" t="s">
        <v>1113</v>
      </c>
      <c r="EE5" s="8" t="s">
        <v>1113</v>
      </c>
      <c r="EF5" s="8" t="s">
        <v>1113</v>
      </c>
      <c r="EG5" s="8" t="s">
        <v>1113</v>
      </c>
      <c r="EH5" s="8" t="s">
        <v>1113</v>
      </c>
      <c r="EI5" s="8" t="s">
        <v>1113</v>
      </c>
      <c r="EJ5" s="8" t="s">
        <v>1113</v>
      </c>
      <c r="EK5" s="8" t="s">
        <v>1113</v>
      </c>
      <c r="EL5" s="8" t="s">
        <v>1113</v>
      </c>
      <c r="EM5" s="8" t="s">
        <v>1113</v>
      </c>
      <c r="EN5" s="8" t="s">
        <v>1113</v>
      </c>
      <c r="EO5" s="8" t="s">
        <v>1113</v>
      </c>
      <c r="EP5" s="8" t="s">
        <v>1113</v>
      </c>
      <c r="EQ5" s="8" t="s">
        <v>1113</v>
      </c>
      <c r="ER5" s="8" t="s">
        <v>1113</v>
      </c>
      <c r="ES5" s="8" t="s">
        <v>1113</v>
      </c>
      <c r="ET5" s="8" t="s">
        <v>1113</v>
      </c>
      <c r="EU5" s="8" t="s">
        <v>1113</v>
      </c>
      <c r="EV5" s="8" t="s">
        <v>1113</v>
      </c>
      <c r="EW5" s="8" t="s">
        <v>1113</v>
      </c>
      <c r="EX5" s="8" t="s">
        <v>1113</v>
      </c>
      <c r="EY5" s="8" t="s">
        <v>1113</v>
      </c>
      <c r="EZ5" s="8" t="s">
        <v>1113</v>
      </c>
      <c r="FA5" s="8" t="s">
        <v>1113</v>
      </c>
      <c r="FB5" s="8" t="s">
        <v>1113</v>
      </c>
      <c r="FC5" s="8" t="s">
        <v>1113</v>
      </c>
      <c r="FD5" s="8" t="s">
        <v>1113</v>
      </c>
      <c r="FE5" s="8" t="s">
        <v>1113</v>
      </c>
      <c r="FF5" s="8" t="s">
        <v>1113</v>
      </c>
      <c r="FG5" s="8" t="s">
        <v>1113</v>
      </c>
      <c r="FH5" s="8" t="s">
        <v>1113</v>
      </c>
      <c r="FI5" s="8" t="s">
        <v>1113</v>
      </c>
      <c r="FJ5" s="8" t="s">
        <v>1113</v>
      </c>
      <c r="FK5" s="8" t="s">
        <v>1113</v>
      </c>
      <c r="FL5" s="8" t="s">
        <v>1113</v>
      </c>
      <c r="FM5" s="8" t="s">
        <v>1113</v>
      </c>
      <c r="FN5" s="8" t="s">
        <v>1113</v>
      </c>
      <c r="FO5" s="8" t="s">
        <v>1113</v>
      </c>
      <c r="FP5" s="8" t="s">
        <v>1113</v>
      </c>
      <c r="FQ5" s="8" t="s">
        <v>1113</v>
      </c>
      <c r="FR5" s="8" t="s">
        <v>1113</v>
      </c>
      <c r="FS5" s="8" t="s">
        <v>1113</v>
      </c>
      <c r="FT5" s="8" t="s">
        <v>1113</v>
      </c>
      <c r="FU5" s="8" t="s">
        <v>1113</v>
      </c>
      <c r="FV5" s="8" t="s">
        <v>1113</v>
      </c>
      <c r="FW5" s="8" t="s">
        <v>1113</v>
      </c>
      <c r="FX5" s="8" t="s">
        <v>1113</v>
      </c>
      <c r="FY5" s="8" t="s">
        <v>1113</v>
      </c>
      <c r="FZ5" s="8" t="s">
        <v>1113</v>
      </c>
      <c r="GA5" s="8" t="s">
        <v>1113</v>
      </c>
      <c r="GB5" s="8" t="s">
        <v>1113</v>
      </c>
      <c r="GC5" s="8" t="s">
        <v>1113</v>
      </c>
      <c r="GD5" s="8" t="s">
        <v>1113</v>
      </c>
      <c r="GE5" s="8" t="s">
        <v>1113</v>
      </c>
      <c r="GF5" s="8" t="s">
        <v>1113</v>
      </c>
      <c r="GG5" s="8" t="s">
        <v>1113</v>
      </c>
      <c r="GH5" s="8" t="s">
        <v>1113</v>
      </c>
      <c r="GI5" s="8" t="s">
        <v>1113</v>
      </c>
      <c r="GJ5" s="8" t="s">
        <v>1113</v>
      </c>
      <c r="GK5" s="8" t="s">
        <v>1113</v>
      </c>
      <c r="GL5" s="8" t="s">
        <v>1113</v>
      </c>
      <c r="GM5" s="8" t="s">
        <v>1113</v>
      </c>
      <c r="GN5" s="8" t="s">
        <v>1113</v>
      </c>
      <c r="GO5" s="8" t="s">
        <v>1113</v>
      </c>
      <c r="GP5" s="8" t="s">
        <v>1113</v>
      </c>
      <c r="GQ5" s="8" t="s">
        <v>1113</v>
      </c>
      <c r="GR5" s="8" t="s">
        <v>1113</v>
      </c>
      <c r="GS5" s="8" t="s">
        <v>1113</v>
      </c>
      <c r="GT5" s="8" t="s">
        <v>1113</v>
      </c>
      <c r="GU5" s="8" t="s">
        <v>1113</v>
      </c>
      <c r="GV5" s="8" t="s">
        <v>1113</v>
      </c>
      <c r="GW5" s="8" t="s">
        <v>1113</v>
      </c>
      <c r="GX5" s="8" t="s">
        <v>1113</v>
      </c>
      <c r="GY5" s="8" t="s">
        <v>1113</v>
      </c>
      <c r="GZ5" s="8" t="s">
        <v>1113</v>
      </c>
      <c r="HA5" s="8" t="s">
        <v>1113</v>
      </c>
      <c r="HB5" s="8" t="s">
        <v>1113</v>
      </c>
      <c r="HC5" s="8" t="s">
        <v>1113</v>
      </c>
      <c r="HD5" s="8" t="s">
        <v>1113</v>
      </c>
      <c r="HE5" s="8" t="s">
        <v>1113</v>
      </c>
      <c r="HF5" s="8" t="s">
        <v>1113</v>
      </c>
      <c r="HG5" s="8" t="s">
        <v>1113</v>
      </c>
      <c r="HH5" s="8" t="s">
        <v>1113</v>
      </c>
      <c r="HI5" s="8" t="s">
        <v>1113</v>
      </c>
      <c r="HJ5" s="8" t="s">
        <v>1113</v>
      </c>
      <c r="HK5" s="8" t="s">
        <v>1113</v>
      </c>
      <c r="HL5" s="8" t="s">
        <v>1113</v>
      </c>
      <c r="HM5" s="8" t="s">
        <v>1113</v>
      </c>
      <c r="HN5" s="8" t="s">
        <v>1113</v>
      </c>
      <c r="HO5" s="8" t="s">
        <v>1113</v>
      </c>
      <c r="HP5" s="8" t="s">
        <v>1113</v>
      </c>
      <c r="HQ5" s="8" t="s">
        <v>1113</v>
      </c>
      <c r="HR5" s="8" t="s">
        <v>1113</v>
      </c>
      <c r="HS5" s="8" t="s">
        <v>1113</v>
      </c>
      <c r="HT5" s="8" t="s">
        <v>1113</v>
      </c>
      <c r="HU5" s="8" t="s">
        <v>1113</v>
      </c>
      <c r="HV5" s="8" t="s">
        <v>1113</v>
      </c>
      <c r="HW5" s="8" t="s">
        <v>1113</v>
      </c>
      <c r="HX5" s="8" t="s">
        <v>1113</v>
      </c>
      <c r="HY5" s="8" t="s">
        <v>1113</v>
      </c>
      <c r="HZ5" s="8" t="s">
        <v>1113</v>
      </c>
      <c r="IA5" s="8" t="s">
        <v>1113</v>
      </c>
      <c r="IB5" s="8" t="s">
        <v>1113</v>
      </c>
      <c r="IC5" s="8" t="s">
        <v>1113</v>
      </c>
      <c r="ID5" s="8" t="s">
        <v>1113</v>
      </c>
      <c r="IE5" s="8" t="s">
        <v>1113</v>
      </c>
      <c r="IF5" s="8" t="s">
        <v>1113</v>
      </c>
      <c r="IG5" s="8" t="s">
        <v>1113</v>
      </c>
      <c r="IH5" s="8" t="s">
        <v>1113</v>
      </c>
      <c r="II5" s="8" t="s">
        <v>1113</v>
      </c>
      <c r="IJ5" s="8" t="s">
        <v>1113</v>
      </c>
      <c r="IK5" s="8" t="s">
        <v>1113</v>
      </c>
      <c r="IL5" s="8" t="s">
        <v>1113</v>
      </c>
      <c r="IM5" s="8" t="s">
        <v>1113</v>
      </c>
      <c r="IN5" s="8" t="s">
        <v>1113</v>
      </c>
      <c r="IO5" s="8" t="s">
        <v>1113</v>
      </c>
      <c r="IP5" s="8" t="s">
        <v>1113</v>
      </c>
      <c r="IQ5" s="8" t="s">
        <v>1113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44228</v>
      </c>
      <c r="C8" s="6">
        <v>44228</v>
      </c>
      <c r="D8" s="6">
        <v>44228</v>
      </c>
      <c r="E8" s="6">
        <v>44228</v>
      </c>
      <c r="F8" s="6">
        <v>44228</v>
      </c>
      <c r="G8" s="6">
        <v>44228</v>
      </c>
      <c r="H8" s="6">
        <v>44228</v>
      </c>
      <c r="I8" s="6">
        <v>44228</v>
      </c>
      <c r="J8" s="6">
        <v>44228</v>
      </c>
      <c r="K8" s="6">
        <v>44228</v>
      </c>
      <c r="L8" s="6">
        <v>44228</v>
      </c>
      <c r="M8" s="6">
        <v>44228</v>
      </c>
      <c r="N8" s="6">
        <v>44228</v>
      </c>
      <c r="O8" s="6">
        <v>44228</v>
      </c>
      <c r="P8" s="6">
        <v>44228</v>
      </c>
      <c r="Q8" s="6">
        <v>44228</v>
      </c>
      <c r="R8" s="6">
        <v>44228</v>
      </c>
      <c r="S8" s="6">
        <v>44228</v>
      </c>
      <c r="T8" s="6">
        <v>44228</v>
      </c>
      <c r="U8" s="6">
        <v>44228</v>
      </c>
      <c r="V8" s="6">
        <v>44228</v>
      </c>
      <c r="W8" s="6">
        <v>44228</v>
      </c>
      <c r="X8" s="6">
        <v>44228</v>
      </c>
      <c r="Y8" s="6">
        <v>44228</v>
      </c>
      <c r="Z8" s="6">
        <v>44228</v>
      </c>
      <c r="AA8" s="6">
        <v>44228</v>
      </c>
      <c r="AB8" s="6">
        <v>44228</v>
      </c>
      <c r="AC8" s="6">
        <v>44228</v>
      </c>
      <c r="AD8" s="6">
        <v>44228</v>
      </c>
      <c r="AE8" s="6">
        <v>44228</v>
      </c>
      <c r="AF8" s="6">
        <v>44228</v>
      </c>
      <c r="AG8" s="6">
        <v>44228</v>
      </c>
      <c r="AH8" s="6">
        <v>44228</v>
      </c>
      <c r="AI8" s="6">
        <v>44228</v>
      </c>
      <c r="AJ8" s="6">
        <v>44228</v>
      </c>
      <c r="AK8" s="6">
        <v>44228</v>
      </c>
      <c r="AL8" s="6">
        <v>44228</v>
      </c>
      <c r="AM8" s="6">
        <v>44228</v>
      </c>
      <c r="AN8" s="6">
        <v>44228</v>
      </c>
      <c r="AO8" s="6">
        <v>44228</v>
      </c>
      <c r="AP8" s="6">
        <v>44228</v>
      </c>
      <c r="AQ8" s="6">
        <v>44228</v>
      </c>
      <c r="AR8" s="6">
        <v>44228</v>
      </c>
      <c r="AS8" s="6">
        <v>44228</v>
      </c>
      <c r="AT8" s="6">
        <v>44228</v>
      </c>
      <c r="AU8" s="6">
        <v>44228</v>
      </c>
      <c r="AV8" s="6">
        <v>44228</v>
      </c>
      <c r="AW8" s="6">
        <v>44228</v>
      </c>
      <c r="AX8" s="6">
        <v>44228</v>
      </c>
      <c r="AY8" s="6">
        <v>44228</v>
      </c>
      <c r="AZ8" s="6">
        <v>44228</v>
      </c>
      <c r="BA8" s="6">
        <v>44228</v>
      </c>
      <c r="BB8" s="6">
        <v>44228</v>
      </c>
      <c r="BC8" s="6">
        <v>44228</v>
      </c>
      <c r="BD8" s="6">
        <v>44228</v>
      </c>
      <c r="BE8" s="6">
        <v>44228</v>
      </c>
      <c r="BF8" s="6">
        <v>44228</v>
      </c>
      <c r="BG8" s="6">
        <v>44228</v>
      </c>
      <c r="BH8" s="6">
        <v>44228</v>
      </c>
      <c r="BI8" s="6">
        <v>44228</v>
      </c>
      <c r="BJ8" s="6">
        <v>44228</v>
      </c>
      <c r="BK8" s="6">
        <v>44228</v>
      </c>
      <c r="BL8" s="6">
        <v>44228</v>
      </c>
      <c r="BM8" s="6">
        <v>44228</v>
      </c>
      <c r="BN8" s="6">
        <v>44228</v>
      </c>
      <c r="BO8" s="6">
        <v>44228</v>
      </c>
      <c r="BP8" s="6">
        <v>44228</v>
      </c>
      <c r="BQ8" s="6">
        <v>44228</v>
      </c>
      <c r="BR8" s="6">
        <v>44228</v>
      </c>
      <c r="BS8" s="6">
        <v>44228</v>
      </c>
      <c r="BT8" s="6">
        <v>44228</v>
      </c>
      <c r="BU8" s="6">
        <v>44228</v>
      </c>
      <c r="BV8" s="6">
        <v>44228</v>
      </c>
      <c r="BW8" s="6">
        <v>44228</v>
      </c>
      <c r="BX8" s="6">
        <v>44228</v>
      </c>
      <c r="BY8" s="6">
        <v>44228</v>
      </c>
      <c r="BZ8" s="6">
        <v>44228</v>
      </c>
      <c r="CA8" s="6">
        <v>44228</v>
      </c>
      <c r="CB8" s="6">
        <v>44228</v>
      </c>
      <c r="CC8" s="6">
        <v>44228</v>
      </c>
      <c r="CD8" s="6">
        <v>44228</v>
      </c>
      <c r="CE8" s="6">
        <v>44228</v>
      </c>
      <c r="CF8" s="6">
        <v>44228</v>
      </c>
      <c r="CG8" s="6">
        <v>44228</v>
      </c>
      <c r="CH8" s="6">
        <v>44228</v>
      </c>
      <c r="CI8" s="6">
        <v>44228</v>
      </c>
      <c r="CJ8" s="6">
        <v>44228</v>
      </c>
      <c r="CK8" s="6">
        <v>44228</v>
      </c>
      <c r="CL8" s="6">
        <v>44228</v>
      </c>
      <c r="CM8" s="6">
        <v>44228</v>
      </c>
      <c r="CN8" s="6">
        <v>44228</v>
      </c>
      <c r="CO8" s="6">
        <v>44228</v>
      </c>
      <c r="CP8" s="6">
        <v>44228</v>
      </c>
      <c r="CQ8" s="6">
        <v>44228</v>
      </c>
      <c r="CR8" s="6">
        <v>44228</v>
      </c>
      <c r="CS8" s="6">
        <v>44228</v>
      </c>
      <c r="CT8" s="6">
        <v>44228</v>
      </c>
      <c r="CU8" s="6">
        <v>44228</v>
      </c>
      <c r="CV8" s="6">
        <v>44228</v>
      </c>
      <c r="CW8" s="6">
        <v>44228</v>
      </c>
      <c r="CX8" s="6">
        <v>44228</v>
      </c>
      <c r="CY8" s="6">
        <v>44228</v>
      </c>
      <c r="CZ8" s="6">
        <v>44228</v>
      </c>
      <c r="DA8" s="6">
        <v>44228</v>
      </c>
      <c r="DB8" s="6">
        <v>44228</v>
      </c>
      <c r="DC8" s="6">
        <v>44228</v>
      </c>
      <c r="DD8" s="6">
        <v>44228</v>
      </c>
      <c r="DE8" s="6">
        <v>44228</v>
      </c>
      <c r="DF8" s="6">
        <v>44228</v>
      </c>
      <c r="DG8" s="6">
        <v>44228</v>
      </c>
      <c r="DH8" s="6">
        <v>44228</v>
      </c>
      <c r="DI8" s="6">
        <v>44228</v>
      </c>
      <c r="DJ8" s="6">
        <v>44228</v>
      </c>
      <c r="DK8" s="6">
        <v>44228</v>
      </c>
      <c r="DL8" s="6">
        <v>44228</v>
      </c>
      <c r="DM8" s="6">
        <v>44228</v>
      </c>
      <c r="DN8" s="6">
        <v>44228</v>
      </c>
      <c r="DO8" s="6">
        <v>44228</v>
      </c>
      <c r="DP8" s="6">
        <v>44228</v>
      </c>
      <c r="DQ8" s="6">
        <v>44228</v>
      </c>
      <c r="DR8" s="6">
        <v>44228</v>
      </c>
      <c r="DS8" s="6">
        <v>44228</v>
      </c>
      <c r="DT8" s="6">
        <v>44228</v>
      </c>
      <c r="DU8" s="6">
        <v>44228</v>
      </c>
      <c r="DV8" s="6">
        <v>44228</v>
      </c>
      <c r="DW8" s="6">
        <v>44228</v>
      </c>
      <c r="DX8" s="6">
        <v>44228</v>
      </c>
      <c r="DY8" s="6">
        <v>44228</v>
      </c>
      <c r="DZ8" s="6">
        <v>44228</v>
      </c>
      <c r="EA8" s="6">
        <v>44228</v>
      </c>
      <c r="EB8" s="6">
        <v>44228</v>
      </c>
      <c r="EC8" s="6">
        <v>44228</v>
      </c>
      <c r="ED8" s="6">
        <v>44228</v>
      </c>
      <c r="EE8" s="6">
        <v>44228</v>
      </c>
      <c r="EF8" s="6">
        <v>44228</v>
      </c>
      <c r="EG8" s="6">
        <v>44228</v>
      </c>
      <c r="EH8" s="6">
        <v>44228</v>
      </c>
      <c r="EI8" s="6">
        <v>44228</v>
      </c>
      <c r="EJ8" s="6">
        <v>44228</v>
      </c>
      <c r="EK8" s="6">
        <v>44228</v>
      </c>
      <c r="EL8" s="6">
        <v>44228</v>
      </c>
      <c r="EM8" s="6">
        <v>44228</v>
      </c>
      <c r="EN8" s="6">
        <v>44228</v>
      </c>
      <c r="EO8" s="6">
        <v>44228</v>
      </c>
      <c r="EP8" s="6">
        <v>44228</v>
      </c>
      <c r="EQ8" s="6">
        <v>44228</v>
      </c>
      <c r="ER8" s="6">
        <v>44228</v>
      </c>
      <c r="ES8" s="6">
        <v>44228</v>
      </c>
      <c r="ET8" s="6">
        <v>44228</v>
      </c>
      <c r="EU8" s="6">
        <v>44228</v>
      </c>
      <c r="EV8" s="6">
        <v>44228</v>
      </c>
      <c r="EW8" s="6">
        <v>44228</v>
      </c>
      <c r="EX8" s="6">
        <v>44228</v>
      </c>
      <c r="EY8" s="6">
        <v>44228</v>
      </c>
      <c r="EZ8" s="6">
        <v>44228</v>
      </c>
      <c r="FA8" s="6">
        <v>44228</v>
      </c>
      <c r="FB8" s="6">
        <v>44228</v>
      </c>
      <c r="FC8" s="6">
        <v>44228</v>
      </c>
      <c r="FD8" s="6">
        <v>44228</v>
      </c>
      <c r="FE8" s="6">
        <v>44228</v>
      </c>
      <c r="FF8" s="6">
        <v>44228</v>
      </c>
      <c r="FG8" s="6">
        <v>44228</v>
      </c>
      <c r="FH8" s="6">
        <v>44228</v>
      </c>
      <c r="FI8" s="6">
        <v>44228</v>
      </c>
      <c r="FJ8" s="6">
        <v>44228</v>
      </c>
      <c r="FK8" s="6">
        <v>44228</v>
      </c>
      <c r="FL8" s="6">
        <v>44228</v>
      </c>
      <c r="FM8" s="6">
        <v>44228</v>
      </c>
      <c r="FN8" s="6">
        <v>44228</v>
      </c>
      <c r="FO8" s="6">
        <v>44228</v>
      </c>
      <c r="FP8" s="6">
        <v>44228</v>
      </c>
      <c r="FQ8" s="6">
        <v>44228</v>
      </c>
      <c r="FR8" s="6">
        <v>44228</v>
      </c>
      <c r="FS8" s="6">
        <v>44228</v>
      </c>
      <c r="FT8" s="6">
        <v>44228</v>
      </c>
      <c r="FU8" s="6">
        <v>44228</v>
      </c>
      <c r="FV8" s="6">
        <v>44228</v>
      </c>
      <c r="FW8" s="6">
        <v>44228</v>
      </c>
      <c r="FX8" s="6">
        <v>44228</v>
      </c>
      <c r="FY8" s="6">
        <v>44228</v>
      </c>
      <c r="FZ8" s="6">
        <v>44228</v>
      </c>
      <c r="GA8" s="6">
        <v>44228</v>
      </c>
      <c r="GB8" s="6">
        <v>44228</v>
      </c>
      <c r="GC8" s="6">
        <v>44228</v>
      </c>
      <c r="GD8" s="6">
        <v>44228</v>
      </c>
      <c r="GE8" s="6">
        <v>44228</v>
      </c>
      <c r="GF8" s="6">
        <v>44228</v>
      </c>
      <c r="GG8" s="6">
        <v>44228</v>
      </c>
      <c r="GH8" s="6">
        <v>44228</v>
      </c>
      <c r="GI8" s="6">
        <v>44228</v>
      </c>
      <c r="GJ8" s="6">
        <v>44228</v>
      </c>
      <c r="GK8" s="6">
        <v>44228</v>
      </c>
      <c r="GL8" s="6">
        <v>44228</v>
      </c>
      <c r="GM8" s="6">
        <v>44228</v>
      </c>
      <c r="GN8" s="6">
        <v>44228</v>
      </c>
      <c r="GO8" s="6">
        <v>44228</v>
      </c>
      <c r="GP8" s="6">
        <v>44228</v>
      </c>
      <c r="GQ8" s="6">
        <v>44228</v>
      </c>
      <c r="GR8" s="6">
        <v>44228</v>
      </c>
      <c r="GS8" s="6">
        <v>44228</v>
      </c>
      <c r="GT8" s="6">
        <v>44228</v>
      </c>
      <c r="GU8" s="6">
        <v>44228</v>
      </c>
      <c r="GV8" s="6">
        <v>44228</v>
      </c>
      <c r="GW8" s="6">
        <v>44228</v>
      </c>
      <c r="GX8" s="6">
        <v>44228</v>
      </c>
      <c r="GY8" s="6">
        <v>44228</v>
      </c>
      <c r="GZ8" s="6">
        <v>44228</v>
      </c>
      <c r="HA8" s="6">
        <v>44228</v>
      </c>
      <c r="HB8" s="6">
        <v>44228</v>
      </c>
      <c r="HC8" s="6">
        <v>44228</v>
      </c>
      <c r="HD8" s="6">
        <v>44228</v>
      </c>
      <c r="HE8" s="6">
        <v>44228</v>
      </c>
      <c r="HF8" s="6">
        <v>44228</v>
      </c>
      <c r="HG8" s="6">
        <v>44228</v>
      </c>
      <c r="HH8" s="6">
        <v>44228</v>
      </c>
      <c r="HI8" s="6">
        <v>44228</v>
      </c>
      <c r="HJ8" s="6">
        <v>44228</v>
      </c>
      <c r="HK8" s="6">
        <v>44228</v>
      </c>
      <c r="HL8" s="6">
        <v>44228</v>
      </c>
      <c r="HM8" s="6">
        <v>44228</v>
      </c>
      <c r="HN8" s="6">
        <v>44228</v>
      </c>
      <c r="HO8" s="6">
        <v>44228</v>
      </c>
      <c r="HP8" s="6">
        <v>44228</v>
      </c>
      <c r="HQ8" s="6">
        <v>44228</v>
      </c>
      <c r="HR8" s="6">
        <v>44228</v>
      </c>
      <c r="HS8" s="6">
        <v>44228</v>
      </c>
      <c r="HT8" s="6">
        <v>44228</v>
      </c>
      <c r="HU8" s="6">
        <v>44228</v>
      </c>
      <c r="HV8" s="6">
        <v>44228</v>
      </c>
      <c r="HW8" s="6">
        <v>44228</v>
      </c>
      <c r="HX8" s="6">
        <v>44228</v>
      </c>
      <c r="HY8" s="6">
        <v>44228</v>
      </c>
      <c r="HZ8" s="6">
        <v>44228</v>
      </c>
      <c r="IA8" s="6">
        <v>44228</v>
      </c>
      <c r="IB8" s="6">
        <v>44228</v>
      </c>
      <c r="IC8" s="6">
        <v>44228</v>
      </c>
      <c r="ID8" s="6">
        <v>44228</v>
      </c>
      <c r="IE8" s="6">
        <v>44228</v>
      </c>
      <c r="IF8" s="6">
        <v>44228</v>
      </c>
      <c r="IG8" s="6">
        <v>44228</v>
      </c>
      <c r="IH8" s="6">
        <v>44228</v>
      </c>
      <c r="II8" s="6">
        <v>44228</v>
      </c>
      <c r="IJ8" s="6">
        <v>44228</v>
      </c>
      <c r="IK8" s="6">
        <v>44228</v>
      </c>
      <c r="IL8" s="6">
        <v>44228</v>
      </c>
      <c r="IM8" s="6">
        <v>44228</v>
      </c>
      <c r="IN8" s="6">
        <v>44228</v>
      </c>
      <c r="IO8" s="6">
        <v>44228</v>
      </c>
      <c r="IP8" s="6">
        <v>44228</v>
      </c>
      <c r="IQ8" s="6">
        <v>44228</v>
      </c>
    </row>
    <row r="9" spans="1:251">
      <c r="A9" s="4" t="s">
        <v>257</v>
      </c>
      <c r="B9" s="1">
        <v>7</v>
      </c>
      <c r="C9" s="1">
        <v>7</v>
      </c>
      <c r="D9" s="1">
        <v>7</v>
      </c>
      <c r="E9" s="1">
        <v>7</v>
      </c>
      <c r="F9" s="1">
        <v>7</v>
      </c>
      <c r="G9" s="1">
        <v>7</v>
      </c>
      <c r="H9" s="1">
        <v>7</v>
      </c>
      <c r="I9" s="1">
        <v>7</v>
      </c>
      <c r="J9" s="1">
        <v>7</v>
      </c>
      <c r="K9" s="1">
        <v>7</v>
      </c>
      <c r="L9" s="1">
        <v>7</v>
      </c>
      <c r="M9" s="1">
        <v>7</v>
      </c>
      <c r="N9" s="1">
        <v>7</v>
      </c>
      <c r="O9" s="1">
        <v>7</v>
      </c>
      <c r="P9" s="1">
        <v>7</v>
      </c>
      <c r="Q9" s="1">
        <v>7</v>
      </c>
      <c r="R9" s="1">
        <v>7</v>
      </c>
      <c r="S9" s="1">
        <v>7</v>
      </c>
      <c r="T9" s="1">
        <v>7</v>
      </c>
      <c r="U9" s="1">
        <v>7</v>
      </c>
      <c r="V9" s="1">
        <v>7</v>
      </c>
      <c r="W9" s="1">
        <v>7</v>
      </c>
      <c r="X9" s="1">
        <v>7</v>
      </c>
      <c r="Y9" s="1">
        <v>7</v>
      </c>
      <c r="Z9" s="1">
        <v>7</v>
      </c>
      <c r="AA9" s="1">
        <v>7</v>
      </c>
      <c r="AB9" s="1">
        <v>7</v>
      </c>
      <c r="AC9" s="1">
        <v>7</v>
      </c>
      <c r="AD9" s="1">
        <v>7</v>
      </c>
      <c r="AE9" s="1">
        <v>7</v>
      </c>
      <c r="AF9" s="1">
        <v>7</v>
      </c>
      <c r="AG9" s="1">
        <v>7</v>
      </c>
      <c r="AH9" s="1">
        <v>7</v>
      </c>
      <c r="AI9" s="1">
        <v>7</v>
      </c>
      <c r="AJ9" s="1">
        <v>7</v>
      </c>
      <c r="AK9" s="1">
        <v>7</v>
      </c>
      <c r="AL9" s="1">
        <v>7</v>
      </c>
      <c r="AM9" s="1">
        <v>7</v>
      </c>
      <c r="AN9" s="1">
        <v>7</v>
      </c>
      <c r="AO9" s="1">
        <v>7</v>
      </c>
      <c r="AP9" s="1">
        <v>7</v>
      </c>
      <c r="AQ9" s="1">
        <v>7</v>
      </c>
      <c r="AR9" s="1">
        <v>7</v>
      </c>
      <c r="AS9" s="1">
        <v>7</v>
      </c>
      <c r="AT9" s="1">
        <v>7</v>
      </c>
      <c r="AU9" s="1">
        <v>7</v>
      </c>
      <c r="AV9" s="1">
        <v>7</v>
      </c>
      <c r="AW9" s="1">
        <v>7</v>
      </c>
      <c r="AX9" s="1">
        <v>7</v>
      </c>
      <c r="AY9" s="1">
        <v>7</v>
      </c>
      <c r="AZ9" s="1">
        <v>7</v>
      </c>
      <c r="BA9" s="1">
        <v>7</v>
      </c>
      <c r="BB9" s="1">
        <v>7</v>
      </c>
      <c r="BC9" s="1">
        <v>7</v>
      </c>
      <c r="BD9" s="1">
        <v>7</v>
      </c>
      <c r="BE9" s="1">
        <v>7</v>
      </c>
      <c r="BF9" s="1">
        <v>7</v>
      </c>
      <c r="BG9" s="1">
        <v>7</v>
      </c>
      <c r="BH9" s="1">
        <v>7</v>
      </c>
      <c r="BI9" s="1">
        <v>7</v>
      </c>
      <c r="BJ9" s="1">
        <v>7</v>
      </c>
      <c r="BK9" s="1">
        <v>7</v>
      </c>
      <c r="BL9" s="1">
        <v>7</v>
      </c>
      <c r="BM9" s="1">
        <v>7</v>
      </c>
      <c r="BN9" s="1">
        <v>7</v>
      </c>
      <c r="BO9" s="1">
        <v>7</v>
      </c>
      <c r="BP9" s="1">
        <v>7</v>
      </c>
      <c r="BQ9" s="1">
        <v>7</v>
      </c>
      <c r="BR9" s="1">
        <v>7</v>
      </c>
      <c r="BS9" s="1">
        <v>7</v>
      </c>
      <c r="BT9" s="1">
        <v>7</v>
      </c>
      <c r="BU9" s="1">
        <v>7</v>
      </c>
      <c r="BV9" s="1">
        <v>7</v>
      </c>
      <c r="BW9" s="1">
        <v>7</v>
      </c>
      <c r="BX9" s="1">
        <v>7</v>
      </c>
      <c r="BY9" s="1">
        <v>7</v>
      </c>
      <c r="BZ9" s="1">
        <v>7</v>
      </c>
      <c r="CA9" s="1">
        <v>7</v>
      </c>
      <c r="CB9" s="1">
        <v>7</v>
      </c>
      <c r="CC9" s="1">
        <v>7</v>
      </c>
      <c r="CD9" s="1">
        <v>7</v>
      </c>
      <c r="CE9" s="1">
        <v>7</v>
      </c>
      <c r="CF9" s="1">
        <v>7</v>
      </c>
      <c r="CG9" s="1">
        <v>7</v>
      </c>
      <c r="CH9" s="1">
        <v>7</v>
      </c>
      <c r="CI9" s="1">
        <v>7</v>
      </c>
      <c r="CJ9" s="1">
        <v>7</v>
      </c>
      <c r="CK9" s="1">
        <v>7</v>
      </c>
      <c r="CL9" s="1">
        <v>7</v>
      </c>
      <c r="CM9" s="1">
        <v>7</v>
      </c>
      <c r="CN9" s="1">
        <v>7</v>
      </c>
      <c r="CO9" s="1">
        <v>7</v>
      </c>
      <c r="CP9" s="1">
        <v>7</v>
      </c>
      <c r="CQ9" s="1">
        <v>7</v>
      </c>
      <c r="CR9" s="1">
        <v>7</v>
      </c>
      <c r="CS9" s="1">
        <v>7</v>
      </c>
      <c r="CT9" s="1">
        <v>7</v>
      </c>
      <c r="CU9" s="1">
        <v>7</v>
      </c>
      <c r="CV9" s="1">
        <v>7</v>
      </c>
      <c r="CW9" s="1">
        <v>7</v>
      </c>
      <c r="CX9" s="1">
        <v>7</v>
      </c>
      <c r="CY9" s="1">
        <v>7</v>
      </c>
      <c r="CZ9" s="1">
        <v>7</v>
      </c>
      <c r="DA9" s="1">
        <v>7</v>
      </c>
      <c r="DB9" s="1">
        <v>7</v>
      </c>
      <c r="DC9" s="1">
        <v>7</v>
      </c>
      <c r="DD9" s="1">
        <v>7</v>
      </c>
      <c r="DE9" s="1">
        <v>7</v>
      </c>
      <c r="DF9" s="1">
        <v>7</v>
      </c>
      <c r="DG9" s="1">
        <v>7</v>
      </c>
      <c r="DH9" s="1">
        <v>7</v>
      </c>
      <c r="DI9" s="1">
        <v>7</v>
      </c>
      <c r="DJ9" s="1">
        <v>7</v>
      </c>
      <c r="DK9" s="1">
        <v>7</v>
      </c>
      <c r="DL9" s="1">
        <v>7</v>
      </c>
      <c r="DM9" s="1">
        <v>7</v>
      </c>
      <c r="DN9" s="1">
        <v>7</v>
      </c>
      <c r="DO9" s="1">
        <v>7</v>
      </c>
      <c r="DP9" s="1">
        <v>7</v>
      </c>
      <c r="DQ9" s="1">
        <v>7</v>
      </c>
      <c r="DR9" s="1">
        <v>7</v>
      </c>
      <c r="DS9" s="1">
        <v>7</v>
      </c>
      <c r="DT9" s="1">
        <v>7</v>
      </c>
      <c r="DU9" s="1">
        <v>7</v>
      </c>
      <c r="DV9" s="1">
        <v>7</v>
      </c>
      <c r="DW9" s="1">
        <v>7</v>
      </c>
      <c r="DX9" s="1">
        <v>7</v>
      </c>
      <c r="DY9" s="1">
        <v>7</v>
      </c>
      <c r="DZ9" s="1">
        <v>7</v>
      </c>
      <c r="EA9" s="1">
        <v>7</v>
      </c>
      <c r="EB9" s="1">
        <v>7</v>
      </c>
      <c r="EC9" s="1">
        <v>7</v>
      </c>
      <c r="ED9" s="1">
        <v>7</v>
      </c>
      <c r="EE9" s="1">
        <v>7</v>
      </c>
      <c r="EF9" s="1">
        <v>7</v>
      </c>
      <c r="EG9" s="1">
        <v>7</v>
      </c>
      <c r="EH9" s="1">
        <v>7</v>
      </c>
      <c r="EI9" s="1">
        <v>7</v>
      </c>
      <c r="EJ9" s="1">
        <v>7</v>
      </c>
      <c r="EK9" s="1">
        <v>7</v>
      </c>
      <c r="EL9" s="1">
        <v>7</v>
      </c>
      <c r="EM9" s="1">
        <v>7</v>
      </c>
      <c r="EN9" s="1">
        <v>7</v>
      </c>
      <c r="EO9" s="1">
        <v>7</v>
      </c>
      <c r="EP9" s="1">
        <v>7</v>
      </c>
      <c r="EQ9" s="1">
        <v>7</v>
      </c>
      <c r="ER9" s="1">
        <v>7</v>
      </c>
      <c r="ES9" s="1">
        <v>7</v>
      </c>
      <c r="ET9" s="1">
        <v>7</v>
      </c>
      <c r="EU9" s="1">
        <v>7</v>
      </c>
      <c r="EV9" s="1">
        <v>7</v>
      </c>
      <c r="EW9" s="1">
        <v>7</v>
      </c>
      <c r="EX9" s="1">
        <v>7</v>
      </c>
      <c r="EY9" s="1">
        <v>7</v>
      </c>
      <c r="EZ9" s="1">
        <v>7</v>
      </c>
      <c r="FA9" s="1">
        <v>7</v>
      </c>
      <c r="FB9" s="1">
        <v>7</v>
      </c>
      <c r="FC9" s="1">
        <v>7</v>
      </c>
      <c r="FD9" s="1">
        <v>7</v>
      </c>
      <c r="FE9" s="1">
        <v>7</v>
      </c>
      <c r="FF9" s="1">
        <v>7</v>
      </c>
      <c r="FG9" s="1">
        <v>7</v>
      </c>
      <c r="FH9" s="1">
        <v>7</v>
      </c>
      <c r="FI9" s="1">
        <v>7</v>
      </c>
      <c r="FJ9" s="1">
        <v>7</v>
      </c>
      <c r="FK9" s="1">
        <v>7</v>
      </c>
      <c r="FL9" s="1">
        <v>7</v>
      </c>
      <c r="FM9" s="1">
        <v>7</v>
      </c>
      <c r="FN9" s="1">
        <v>7</v>
      </c>
      <c r="FO9" s="1">
        <v>7</v>
      </c>
      <c r="FP9" s="1">
        <v>7</v>
      </c>
      <c r="FQ9" s="1">
        <v>7</v>
      </c>
      <c r="FR9" s="1">
        <v>7</v>
      </c>
      <c r="FS9" s="1">
        <v>7</v>
      </c>
      <c r="FT9" s="1">
        <v>7</v>
      </c>
      <c r="FU9" s="1">
        <v>7</v>
      </c>
      <c r="FV9" s="1">
        <v>7</v>
      </c>
      <c r="FW9" s="1">
        <v>7</v>
      </c>
      <c r="FX9" s="1">
        <v>7</v>
      </c>
      <c r="FY9" s="1">
        <v>7</v>
      </c>
      <c r="FZ9" s="1">
        <v>7</v>
      </c>
      <c r="GA9" s="1">
        <v>7</v>
      </c>
      <c r="GB9" s="1">
        <v>7</v>
      </c>
      <c r="GC9" s="1">
        <v>7</v>
      </c>
      <c r="GD9" s="1">
        <v>7</v>
      </c>
      <c r="GE9" s="1">
        <v>7</v>
      </c>
      <c r="GF9" s="1">
        <v>7</v>
      </c>
      <c r="GG9" s="1">
        <v>7</v>
      </c>
      <c r="GH9" s="1">
        <v>7</v>
      </c>
      <c r="GI9" s="1">
        <v>7</v>
      </c>
      <c r="GJ9" s="1">
        <v>7</v>
      </c>
      <c r="GK9" s="1">
        <v>7</v>
      </c>
      <c r="GL9" s="1">
        <v>7</v>
      </c>
      <c r="GM9" s="1">
        <v>7</v>
      </c>
      <c r="GN9" s="1">
        <v>7</v>
      </c>
      <c r="GO9" s="1">
        <v>7</v>
      </c>
      <c r="GP9" s="1">
        <v>7</v>
      </c>
      <c r="GQ9" s="1">
        <v>7</v>
      </c>
      <c r="GR9" s="1">
        <v>7</v>
      </c>
      <c r="GS9" s="1">
        <v>7</v>
      </c>
      <c r="GT9" s="1">
        <v>7</v>
      </c>
      <c r="GU9" s="1">
        <v>7</v>
      </c>
      <c r="GV9" s="1">
        <v>7</v>
      </c>
      <c r="GW9" s="1">
        <v>7</v>
      </c>
      <c r="GX9" s="1">
        <v>7</v>
      </c>
      <c r="GY9" s="1">
        <v>7</v>
      </c>
      <c r="GZ9" s="1">
        <v>7</v>
      </c>
      <c r="HA9" s="1">
        <v>7</v>
      </c>
      <c r="HB9" s="1">
        <v>7</v>
      </c>
      <c r="HC9" s="1">
        <v>7</v>
      </c>
      <c r="HD9" s="1">
        <v>7</v>
      </c>
      <c r="HE9" s="1">
        <v>7</v>
      </c>
      <c r="HF9" s="1">
        <v>7</v>
      </c>
      <c r="HG9" s="1">
        <v>7</v>
      </c>
      <c r="HH9" s="1">
        <v>7</v>
      </c>
      <c r="HI9" s="1">
        <v>7</v>
      </c>
      <c r="HJ9" s="1">
        <v>7</v>
      </c>
      <c r="HK9" s="1">
        <v>7</v>
      </c>
      <c r="HL9" s="1">
        <v>7</v>
      </c>
      <c r="HM9" s="1">
        <v>7</v>
      </c>
      <c r="HN9" s="1">
        <v>7</v>
      </c>
      <c r="HO9" s="1">
        <v>7</v>
      </c>
      <c r="HP9" s="1">
        <v>7</v>
      </c>
      <c r="HQ9" s="1">
        <v>7</v>
      </c>
      <c r="HR9" s="1">
        <v>7</v>
      </c>
      <c r="HS9" s="1">
        <v>7</v>
      </c>
      <c r="HT9" s="1">
        <v>7</v>
      </c>
      <c r="HU9" s="1">
        <v>7</v>
      </c>
      <c r="HV9" s="1">
        <v>7</v>
      </c>
      <c r="HW9" s="1">
        <v>7</v>
      </c>
      <c r="HX9" s="1">
        <v>7</v>
      </c>
      <c r="HY9" s="1">
        <v>7</v>
      </c>
      <c r="HZ9" s="1">
        <v>7</v>
      </c>
      <c r="IA9" s="1">
        <v>7</v>
      </c>
      <c r="IB9" s="1">
        <v>7</v>
      </c>
      <c r="IC9" s="1">
        <v>7</v>
      </c>
      <c r="ID9" s="1">
        <v>7</v>
      </c>
      <c r="IE9" s="1">
        <v>7</v>
      </c>
      <c r="IF9" s="1">
        <v>7</v>
      </c>
      <c r="IG9" s="1">
        <v>7</v>
      </c>
      <c r="IH9" s="1">
        <v>7</v>
      </c>
      <c r="II9" s="1">
        <v>7</v>
      </c>
      <c r="IJ9" s="1">
        <v>7</v>
      </c>
      <c r="IK9" s="1">
        <v>7</v>
      </c>
      <c r="IL9" s="1">
        <v>7</v>
      </c>
      <c r="IM9" s="1">
        <v>7</v>
      </c>
      <c r="IN9" s="1">
        <v>7</v>
      </c>
      <c r="IO9" s="1">
        <v>7</v>
      </c>
      <c r="IP9" s="1">
        <v>7</v>
      </c>
      <c r="IQ9" s="1">
        <v>7</v>
      </c>
    </row>
    <row r="10" spans="1:251">
      <c r="A10" s="4" t="s">
        <v>258</v>
      </c>
      <c r="B10" s="8" t="s">
        <v>762</v>
      </c>
      <c r="C10" s="8" t="s">
        <v>763</v>
      </c>
      <c r="D10" s="8" t="s">
        <v>764</v>
      </c>
      <c r="E10" s="8" t="s">
        <v>765</v>
      </c>
      <c r="F10" s="8" t="s">
        <v>766</v>
      </c>
      <c r="G10" s="8" t="s">
        <v>767</v>
      </c>
      <c r="H10" s="8" t="s">
        <v>768</v>
      </c>
      <c r="I10" s="8" t="s">
        <v>769</v>
      </c>
      <c r="J10" s="8" t="s">
        <v>770</v>
      </c>
      <c r="K10" s="8" t="s">
        <v>771</v>
      </c>
      <c r="L10" s="8" t="s">
        <v>772</v>
      </c>
      <c r="M10" s="8" t="s">
        <v>773</v>
      </c>
      <c r="N10" s="8" t="s">
        <v>774</v>
      </c>
      <c r="O10" s="8" t="s">
        <v>775</v>
      </c>
      <c r="P10" s="8" t="s">
        <v>776</v>
      </c>
      <c r="Q10" s="8" t="s">
        <v>777</v>
      </c>
      <c r="R10" s="8" t="s">
        <v>778</v>
      </c>
      <c r="S10" s="8" t="s">
        <v>779</v>
      </c>
      <c r="T10" s="8" t="s">
        <v>780</v>
      </c>
      <c r="U10" s="8" t="s">
        <v>781</v>
      </c>
      <c r="V10" s="8" t="s">
        <v>782</v>
      </c>
      <c r="W10" s="8" t="s">
        <v>783</v>
      </c>
      <c r="X10" s="8" t="s">
        <v>784</v>
      </c>
      <c r="Y10" s="8" t="s">
        <v>785</v>
      </c>
      <c r="Z10" s="8" t="s">
        <v>786</v>
      </c>
      <c r="AA10" s="8" t="s">
        <v>787</v>
      </c>
      <c r="AB10" s="8" t="s">
        <v>788</v>
      </c>
      <c r="AC10" s="8" t="s">
        <v>789</v>
      </c>
      <c r="AD10" s="8" t="s">
        <v>790</v>
      </c>
      <c r="AE10" s="8" t="s">
        <v>791</v>
      </c>
      <c r="AF10" s="8" t="s">
        <v>792</v>
      </c>
      <c r="AG10" s="8" t="s">
        <v>793</v>
      </c>
      <c r="AH10" s="8" t="s">
        <v>794</v>
      </c>
      <c r="AI10" s="8" t="s">
        <v>795</v>
      </c>
      <c r="AJ10" s="8" t="s">
        <v>796</v>
      </c>
      <c r="AK10" s="8" t="s">
        <v>797</v>
      </c>
      <c r="AL10" s="8" t="s">
        <v>798</v>
      </c>
      <c r="AM10" s="8" t="s">
        <v>799</v>
      </c>
      <c r="AN10" s="8" t="s">
        <v>800</v>
      </c>
      <c r="AO10" s="8" t="s">
        <v>801</v>
      </c>
      <c r="AP10" s="8" t="s">
        <v>802</v>
      </c>
      <c r="AQ10" s="8" t="s">
        <v>803</v>
      </c>
      <c r="AR10" s="8" t="s">
        <v>804</v>
      </c>
      <c r="AS10" s="8" t="s">
        <v>805</v>
      </c>
      <c r="AT10" s="8" t="s">
        <v>806</v>
      </c>
      <c r="AU10" s="8" t="s">
        <v>807</v>
      </c>
      <c r="AV10" s="8" t="s">
        <v>808</v>
      </c>
      <c r="AW10" s="8" t="s">
        <v>809</v>
      </c>
      <c r="AX10" s="8" t="s">
        <v>810</v>
      </c>
      <c r="AY10" s="8" t="s">
        <v>811</v>
      </c>
      <c r="AZ10" s="8" t="s">
        <v>812</v>
      </c>
      <c r="BA10" s="8" t="s">
        <v>813</v>
      </c>
      <c r="BB10" s="8" t="s">
        <v>814</v>
      </c>
      <c r="BC10" s="8" t="s">
        <v>815</v>
      </c>
      <c r="BD10" s="8" t="s">
        <v>816</v>
      </c>
      <c r="BE10" s="8" t="s">
        <v>817</v>
      </c>
      <c r="BF10" s="8" t="s">
        <v>818</v>
      </c>
      <c r="BG10" s="8" t="s">
        <v>819</v>
      </c>
      <c r="BH10" s="8" t="s">
        <v>820</v>
      </c>
      <c r="BI10" s="8" t="s">
        <v>821</v>
      </c>
      <c r="BJ10" s="8" t="s">
        <v>822</v>
      </c>
      <c r="BK10" s="8" t="s">
        <v>823</v>
      </c>
      <c r="BL10" s="8" t="s">
        <v>824</v>
      </c>
      <c r="BM10" s="8" t="s">
        <v>825</v>
      </c>
      <c r="BN10" s="8" t="s">
        <v>826</v>
      </c>
      <c r="BO10" s="8" t="s">
        <v>827</v>
      </c>
      <c r="BP10" s="8" t="s">
        <v>828</v>
      </c>
      <c r="BQ10" s="8" t="s">
        <v>829</v>
      </c>
      <c r="BR10" s="8" t="s">
        <v>830</v>
      </c>
      <c r="BS10" s="8" t="s">
        <v>831</v>
      </c>
      <c r="BT10" s="8" t="s">
        <v>832</v>
      </c>
      <c r="BU10" s="8" t="s">
        <v>833</v>
      </c>
      <c r="BV10" s="8" t="s">
        <v>834</v>
      </c>
      <c r="BW10" s="8" t="s">
        <v>835</v>
      </c>
      <c r="BX10" s="8" t="s">
        <v>836</v>
      </c>
      <c r="BY10" s="8" t="s">
        <v>837</v>
      </c>
      <c r="BZ10" s="8" t="s">
        <v>838</v>
      </c>
      <c r="CA10" s="8" t="s">
        <v>839</v>
      </c>
      <c r="CB10" s="8" t="s">
        <v>840</v>
      </c>
      <c r="CC10" s="8" t="s">
        <v>841</v>
      </c>
      <c r="CD10" s="8" t="s">
        <v>842</v>
      </c>
      <c r="CE10" s="8" t="s">
        <v>843</v>
      </c>
      <c r="CF10" s="8" t="s">
        <v>844</v>
      </c>
      <c r="CG10" s="8" t="s">
        <v>845</v>
      </c>
      <c r="CH10" s="8" t="s">
        <v>846</v>
      </c>
      <c r="CI10" s="8" t="s">
        <v>847</v>
      </c>
      <c r="CJ10" s="8" t="s">
        <v>848</v>
      </c>
      <c r="CK10" s="8" t="s">
        <v>849</v>
      </c>
      <c r="CL10" s="8" t="s">
        <v>850</v>
      </c>
      <c r="CM10" s="8" t="s">
        <v>851</v>
      </c>
      <c r="CN10" s="8" t="s">
        <v>852</v>
      </c>
      <c r="CO10" s="8" t="s">
        <v>853</v>
      </c>
      <c r="CP10" s="8" t="s">
        <v>854</v>
      </c>
      <c r="CQ10" s="8" t="s">
        <v>855</v>
      </c>
      <c r="CR10" s="8" t="s">
        <v>856</v>
      </c>
      <c r="CS10" s="8" t="s">
        <v>857</v>
      </c>
      <c r="CT10" s="8" t="s">
        <v>858</v>
      </c>
      <c r="CU10" s="8" t="s">
        <v>859</v>
      </c>
      <c r="CV10" s="8" t="s">
        <v>860</v>
      </c>
      <c r="CW10" s="8" t="s">
        <v>861</v>
      </c>
      <c r="CX10" s="8" t="s">
        <v>862</v>
      </c>
      <c r="CY10" s="8" t="s">
        <v>863</v>
      </c>
      <c r="CZ10" s="8" t="s">
        <v>864</v>
      </c>
      <c r="DA10" s="8" t="s">
        <v>865</v>
      </c>
      <c r="DB10" s="8" t="s">
        <v>866</v>
      </c>
      <c r="DC10" s="8" t="s">
        <v>867</v>
      </c>
      <c r="DD10" s="8" t="s">
        <v>868</v>
      </c>
      <c r="DE10" s="8" t="s">
        <v>869</v>
      </c>
      <c r="DF10" s="8" t="s">
        <v>870</v>
      </c>
      <c r="DG10" s="8" t="s">
        <v>871</v>
      </c>
      <c r="DH10" s="8" t="s">
        <v>872</v>
      </c>
      <c r="DI10" s="8" t="s">
        <v>873</v>
      </c>
      <c r="DJ10" s="8" t="s">
        <v>874</v>
      </c>
      <c r="DK10" s="8" t="s">
        <v>875</v>
      </c>
      <c r="DL10" s="8" t="s">
        <v>876</v>
      </c>
      <c r="DM10" s="8" t="s">
        <v>877</v>
      </c>
      <c r="DN10" s="8" t="s">
        <v>878</v>
      </c>
      <c r="DO10" s="8" t="s">
        <v>879</v>
      </c>
      <c r="DP10" s="8" t="s">
        <v>880</v>
      </c>
      <c r="DQ10" s="8" t="s">
        <v>881</v>
      </c>
      <c r="DR10" s="8" t="s">
        <v>882</v>
      </c>
      <c r="DS10" s="8" t="s">
        <v>883</v>
      </c>
      <c r="DT10" s="8" t="s">
        <v>884</v>
      </c>
      <c r="DU10" s="8" t="s">
        <v>885</v>
      </c>
      <c r="DV10" s="8" t="s">
        <v>886</v>
      </c>
      <c r="DW10" s="8" t="s">
        <v>887</v>
      </c>
      <c r="DX10" s="8" t="s">
        <v>888</v>
      </c>
      <c r="DY10" s="8" t="s">
        <v>889</v>
      </c>
      <c r="DZ10" s="8" t="s">
        <v>890</v>
      </c>
      <c r="EA10" s="8" t="s">
        <v>891</v>
      </c>
      <c r="EB10" s="8" t="s">
        <v>892</v>
      </c>
      <c r="EC10" s="8" t="s">
        <v>893</v>
      </c>
      <c r="ED10" s="8" t="s">
        <v>894</v>
      </c>
      <c r="EE10" s="8" t="s">
        <v>895</v>
      </c>
      <c r="EF10" s="8" t="s">
        <v>896</v>
      </c>
      <c r="EG10" s="8" t="s">
        <v>897</v>
      </c>
      <c r="EH10" s="8" t="s">
        <v>898</v>
      </c>
      <c r="EI10" s="8" t="s">
        <v>899</v>
      </c>
      <c r="EJ10" s="8" t="s">
        <v>900</v>
      </c>
      <c r="EK10" s="8" t="s">
        <v>901</v>
      </c>
      <c r="EL10" s="8" t="s">
        <v>902</v>
      </c>
      <c r="EM10" s="8" t="s">
        <v>903</v>
      </c>
      <c r="EN10" s="8" t="s">
        <v>904</v>
      </c>
      <c r="EO10" s="8" t="s">
        <v>905</v>
      </c>
      <c r="EP10" s="8" t="s">
        <v>906</v>
      </c>
      <c r="EQ10" s="8" t="s">
        <v>907</v>
      </c>
      <c r="ER10" s="8" t="s">
        <v>908</v>
      </c>
      <c r="ES10" s="8" t="s">
        <v>909</v>
      </c>
      <c r="ET10" s="8" t="s">
        <v>910</v>
      </c>
      <c r="EU10" s="8" t="s">
        <v>911</v>
      </c>
      <c r="EV10" s="8" t="s">
        <v>912</v>
      </c>
      <c r="EW10" s="8" t="s">
        <v>913</v>
      </c>
      <c r="EX10" s="8" t="s">
        <v>914</v>
      </c>
      <c r="EY10" s="8" t="s">
        <v>915</v>
      </c>
      <c r="EZ10" s="8" t="s">
        <v>916</v>
      </c>
      <c r="FA10" s="8" t="s">
        <v>917</v>
      </c>
      <c r="FB10" s="8" t="s">
        <v>918</v>
      </c>
      <c r="FC10" s="8" t="s">
        <v>919</v>
      </c>
      <c r="FD10" s="8" t="s">
        <v>920</v>
      </c>
      <c r="FE10" s="8" t="s">
        <v>921</v>
      </c>
      <c r="FF10" s="8" t="s">
        <v>922</v>
      </c>
      <c r="FG10" s="8" t="s">
        <v>923</v>
      </c>
      <c r="FH10" s="8" t="s">
        <v>924</v>
      </c>
      <c r="FI10" s="8" t="s">
        <v>925</v>
      </c>
      <c r="FJ10" s="8" t="s">
        <v>926</v>
      </c>
      <c r="FK10" s="8" t="s">
        <v>927</v>
      </c>
      <c r="FL10" s="8" t="s">
        <v>928</v>
      </c>
      <c r="FM10" s="8" t="s">
        <v>929</v>
      </c>
      <c r="FN10" s="8" t="s">
        <v>930</v>
      </c>
      <c r="FO10" s="8" t="s">
        <v>931</v>
      </c>
      <c r="FP10" s="8" t="s">
        <v>932</v>
      </c>
      <c r="FQ10" s="8" t="s">
        <v>933</v>
      </c>
      <c r="FR10" s="8" t="s">
        <v>934</v>
      </c>
      <c r="FS10" s="8" t="s">
        <v>935</v>
      </c>
      <c r="FT10" s="8" t="s">
        <v>936</v>
      </c>
      <c r="FU10" s="8" t="s">
        <v>937</v>
      </c>
      <c r="FV10" s="8" t="s">
        <v>938</v>
      </c>
      <c r="FW10" s="8" t="s">
        <v>939</v>
      </c>
      <c r="FX10" s="8" t="s">
        <v>940</v>
      </c>
      <c r="FY10" s="8" t="s">
        <v>941</v>
      </c>
      <c r="FZ10" s="8" t="s">
        <v>942</v>
      </c>
      <c r="GA10" s="8" t="s">
        <v>943</v>
      </c>
      <c r="GB10" s="8" t="s">
        <v>944</v>
      </c>
      <c r="GC10" s="8" t="s">
        <v>945</v>
      </c>
      <c r="GD10" s="8" t="s">
        <v>946</v>
      </c>
      <c r="GE10" s="8" t="s">
        <v>947</v>
      </c>
      <c r="GF10" s="8" t="s">
        <v>948</v>
      </c>
      <c r="GG10" s="8" t="s">
        <v>949</v>
      </c>
      <c r="GH10" s="8" t="s">
        <v>950</v>
      </c>
      <c r="GI10" s="8" t="s">
        <v>951</v>
      </c>
      <c r="GJ10" s="8" t="s">
        <v>952</v>
      </c>
      <c r="GK10" s="8" t="s">
        <v>953</v>
      </c>
      <c r="GL10" s="8" t="s">
        <v>954</v>
      </c>
      <c r="GM10" s="8" t="s">
        <v>955</v>
      </c>
      <c r="GN10" s="8" t="s">
        <v>956</v>
      </c>
      <c r="GO10" s="8" t="s">
        <v>957</v>
      </c>
      <c r="GP10" s="8" t="s">
        <v>958</v>
      </c>
      <c r="GQ10" s="8" t="s">
        <v>959</v>
      </c>
      <c r="GR10" s="8" t="s">
        <v>960</v>
      </c>
      <c r="GS10" s="8" t="s">
        <v>961</v>
      </c>
      <c r="GT10" s="8" t="s">
        <v>962</v>
      </c>
      <c r="GU10" s="8" t="s">
        <v>963</v>
      </c>
      <c r="GV10" s="8" t="s">
        <v>964</v>
      </c>
      <c r="GW10" s="8" t="s">
        <v>965</v>
      </c>
      <c r="GX10" s="8" t="s">
        <v>966</v>
      </c>
      <c r="GY10" s="8" t="s">
        <v>967</v>
      </c>
      <c r="GZ10" s="8" t="s">
        <v>968</v>
      </c>
      <c r="HA10" s="8" t="s">
        <v>969</v>
      </c>
      <c r="HB10" s="8" t="s">
        <v>970</v>
      </c>
      <c r="HC10" s="8" t="s">
        <v>971</v>
      </c>
      <c r="HD10" s="8" t="s">
        <v>972</v>
      </c>
      <c r="HE10" s="8" t="s">
        <v>973</v>
      </c>
      <c r="HF10" s="8" t="s">
        <v>974</v>
      </c>
      <c r="HG10" s="8" t="s">
        <v>975</v>
      </c>
      <c r="HH10" s="8" t="s">
        <v>976</v>
      </c>
      <c r="HI10" s="8" t="s">
        <v>977</v>
      </c>
      <c r="HJ10" s="8" t="s">
        <v>978</v>
      </c>
      <c r="HK10" s="8" t="s">
        <v>979</v>
      </c>
      <c r="HL10" s="8" t="s">
        <v>980</v>
      </c>
      <c r="HM10" s="8" t="s">
        <v>981</v>
      </c>
      <c r="HN10" s="8" t="s">
        <v>982</v>
      </c>
      <c r="HO10" s="8" t="s">
        <v>983</v>
      </c>
      <c r="HP10" s="8" t="s">
        <v>984</v>
      </c>
      <c r="HQ10" s="8" t="s">
        <v>985</v>
      </c>
      <c r="HR10" s="8" t="s">
        <v>986</v>
      </c>
      <c r="HS10" s="8" t="s">
        <v>987</v>
      </c>
      <c r="HT10" s="8" t="s">
        <v>988</v>
      </c>
      <c r="HU10" s="8" t="s">
        <v>989</v>
      </c>
      <c r="HV10" s="8" t="s">
        <v>990</v>
      </c>
      <c r="HW10" s="8" t="s">
        <v>991</v>
      </c>
      <c r="HX10" s="8" t="s">
        <v>992</v>
      </c>
      <c r="HY10" s="8" t="s">
        <v>993</v>
      </c>
      <c r="HZ10" s="8" t="s">
        <v>994</v>
      </c>
      <c r="IA10" s="8" t="s">
        <v>995</v>
      </c>
      <c r="IB10" s="8" t="s">
        <v>996</v>
      </c>
      <c r="IC10" s="8" t="s">
        <v>997</v>
      </c>
      <c r="ID10" s="8" t="s">
        <v>998</v>
      </c>
      <c r="IE10" s="8" t="s">
        <v>999</v>
      </c>
      <c r="IF10" s="8" t="s">
        <v>1000</v>
      </c>
      <c r="IG10" s="8" t="s">
        <v>1001</v>
      </c>
      <c r="IH10" s="8" t="s">
        <v>1002</v>
      </c>
      <c r="II10" s="8" t="s">
        <v>1003</v>
      </c>
      <c r="IJ10" s="8" t="s">
        <v>1004</v>
      </c>
      <c r="IK10" s="8" t="s">
        <v>1005</v>
      </c>
      <c r="IL10" s="8" t="s">
        <v>1006</v>
      </c>
      <c r="IM10" s="8" t="s">
        <v>1007</v>
      </c>
      <c r="IN10" s="8" t="s">
        <v>1008</v>
      </c>
      <c r="IO10" s="8" t="s">
        <v>1009</v>
      </c>
      <c r="IP10" s="8" t="s">
        <v>1010</v>
      </c>
      <c r="IQ10" s="8" t="s">
        <v>1011</v>
      </c>
    </row>
    <row r="11" spans="1:251">
      <c r="A11" s="10">
        <v>42036</v>
      </c>
      <c r="B11" s="9">
        <v>62.781999999999996</v>
      </c>
      <c r="C11" s="9">
        <v>82.543000000000006</v>
      </c>
      <c r="D11" s="9">
        <v>114.184</v>
      </c>
      <c r="E11" s="9">
        <v>38.78</v>
      </c>
      <c r="F11" s="9">
        <v>75.405000000000001</v>
      </c>
      <c r="G11" s="9">
        <v>28.859000000000002</v>
      </c>
      <c r="H11" s="9">
        <v>8.7850000000000001</v>
      </c>
      <c r="I11" s="9">
        <v>20.074000000000002</v>
      </c>
      <c r="J11" s="9">
        <v>14.433</v>
      </c>
      <c r="K11" s="9">
        <v>5.407</v>
      </c>
      <c r="L11" s="9">
        <v>9.0259999999999998</v>
      </c>
      <c r="M11" s="9">
        <v>14.427</v>
      </c>
      <c r="N11" s="9">
        <v>3.3780000000000001</v>
      </c>
      <c r="O11" s="9">
        <v>11.048</v>
      </c>
      <c r="P11" s="9">
        <v>23.042000000000002</v>
      </c>
      <c r="Q11" s="9">
        <v>5.9370000000000003</v>
      </c>
      <c r="R11" s="9">
        <v>17.105</v>
      </c>
      <c r="S11" s="9">
        <v>6.5549999999999997</v>
      </c>
      <c r="T11" s="9">
        <v>1.325</v>
      </c>
      <c r="U11" s="9">
        <v>5.2309999999999999</v>
      </c>
      <c r="V11" s="9">
        <v>16.486000000000001</v>
      </c>
      <c r="W11" s="9">
        <v>4.6120000000000001</v>
      </c>
      <c r="X11" s="9">
        <v>11.874000000000001</v>
      </c>
      <c r="Y11" s="9">
        <v>289.59100000000001</v>
      </c>
      <c r="Z11" s="9">
        <v>114.032</v>
      </c>
      <c r="AA11" s="9">
        <v>175.559</v>
      </c>
      <c r="AB11" s="9">
        <v>267.87400000000002</v>
      </c>
      <c r="AC11" s="9">
        <v>102.63</v>
      </c>
      <c r="AD11" s="9">
        <v>165.244</v>
      </c>
      <c r="AE11" s="9">
        <v>135.333</v>
      </c>
      <c r="AF11" s="9">
        <v>53.396000000000001</v>
      </c>
      <c r="AG11" s="9">
        <v>81.936999999999998</v>
      </c>
      <c r="AH11" s="9">
        <v>132.541</v>
      </c>
      <c r="AI11" s="9">
        <v>49.234000000000002</v>
      </c>
      <c r="AJ11" s="9">
        <v>83.307000000000002</v>
      </c>
      <c r="AK11" s="9">
        <v>233.666</v>
      </c>
      <c r="AL11" s="9">
        <v>90.974999999999994</v>
      </c>
      <c r="AM11" s="9">
        <v>142.691</v>
      </c>
      <c r="AN11" s="9">
        <v>118.818</v>
      </c>
      <c r="AO11" s="9">
        <v>47.34</v>
      </c>
      <c r="AP11" s="9">
        <v>71.478999999999999</v>
      </c>
      <c r="AQ11" s="9">
        <v>114.84699999999999</v>
      </c>
      <c r="AR11" s="9">
        <v>43.634999999999998</v>
      </c>
      <c r="AS11" s="9">
        <v>71.212000000000003</v>
      </c>
      <c r="AT11" s="9">
        <v>34.209000000000003</v>
      </c>
      <c r="AU11" s="9">
        <v>11.656000000000001</v>
      </c>
      <c r="AV11" s="9">
        <v>22.553000000000001</v>
      </c>
      <c r="AW11" s="9">
        <v>16.515000000000001</v>
      </c>
      <c r="AX11" s="9">
        <v>6.056</v>
      </c>
      <c r="AY11" s="9">
        <v>10.458</v>
      </c>
      <c r="AZ11" s="9">
        <v>17.693999999999999</v>
      </c>
      <c r="BA11" s="9">
        <v>5.5990000000000002</v>
      </c>
      <c r="BB11" s="9">
        <v>12.095000000000001</v>
      </c>
      <c r="BC11" s="9">
        <v>21.716999999999999</v>
      </c>
      <c r="BD11" s="9">
        <v>11.401999999999999</v>
      </c>
      <c r="BE11" s="9">
        <v>10.315</v>
      </c>
      <c r="BF11" s="9">
        <v>6.7110000000000003</v>
      </c>
      <c r="BG11" s="9">
        <v>4.4489999999999998</v>
      </c>
      <c r="BH11" s="9">
        <v>2.2629999999999999</v>
      </c>
      <c r="BI11" s="9">
        <v>15.005000000000001</v>
      </c>
      <c r="BJ11" s="9">
        <v>6.9530000000000003</v>
      </c>
      <c r="BK11" s="9">
        <v>8.0530000000000008</v>
      </c>
      <c r="BL11" s="9">
        <v>215.88399999999999</v>
      </c>
      <c r="BM11" s="9">
        <v>86.361000000000004</v>
      </c>
      <c r="BN11" s="9">
        <v>129.523</v>
      </c>
      <c r="BO11" s="9">
        <v>205.93299999999999</v>
      </c>
      <c r="BP11" s="9">
        <v>83.441000000000003</v>
      </c>
      <c r="BQ11" s="9">
        <v>122.492</v>
      </c>
      <c r="BR11" s="9">
        <v>99.802000000000007</v>
      </c>
      <c r="BS11" s="9">
        <v>46.015999999999998</v>
      </c>
      <c r="BT11" s="9">
        <v>53.786000000000001</v>
      </c>
      <c r="BU11" s="9">
        <v>106.131</v>
      </c>
      <c r="BV11" s="9">
        <v>37.424999999999997</v>
      </c>
      <c r="BW11" s="9">
        <v>68.706999999999994</v>
      </c>
      <c r="BX11" s="9">
        <v>184.05099999999999</v>
      </c>
      <c r="BY11" s="9">
        <v>78.216999999999999</v>
      </c>
      <c r="BZ11" s="9">
        <v>105.834</v>
      </c>
      <c r="CA11" s="9">
        <v>94.197999999999993</v>
      </c>
      <c r="CB11" s="9">
        <v>44.494</v>
      </c>
      <c r="CC11" s="9">
        <v>49.704000000000001</v>
      </c>
      <c r="CD11" s="9">
        <v>89.852999999999994</v>
      </c>
      <c r="CE11" s="9">
        <v>33.722999999999999</v>
      </c>
      <c r="CF11" s="9">
        <v>56.13</v>
      </c>
      <c r="CG11" s="9">
        <v>21.882000000000001</v>
      </c>
      <c r="CH11" s="9">
        <v>5.2240000000000002</v>
      </c>
      <c r="CI11" s="9">
        <v>16.658000000000001</v>
      </c>
      <c r="CJ11" s="9">
        <v>5.6040000000000001</v>
      </c>
      <c r="CK11" s="9">
        <v>1.522</v>
      </c>
      <c r="CL11" s="9">
        <v>4.0810000000000004</v>
      </c>
      <c r="CM11" s="9">
        <v>16.279</v>
      </c>
      <c r="CN11" s="9">
        <v>3.702</v>
      </c>
      <c r="CO11" s="9">
        <v>12.577</v>
      </c>
      <c r="CP11" s="9">
        <v>9.9510000000000005</v>
      </c>
      <c r="CQ11" s="9">
        <v>2.92</v>
      </c>
      <c r="CR11" s="9">
        <v>7.03</v>
      </c>
      <c r="CS11" s="9">
        <v>2.4750000000000001</v>
      </c>
      <c r="CT11" s="9">
        <v>0</v>
      </c>
      <c r="CU11" s="9">
        <v>2.4750000000000001</v>
      </c>
      <c r="CV11" s="9">
        <v>7.4749999999999996</v>
      </c>
      <c r="CW11" s="9">
        <v>2.92</v>
      </c>
      <c r="CX11" s="9">
        <v>4.5549999999999997</v>
      </c>
      <c r="CY11" s="9">
        <v>77.352999999999994</v>
      </c>
      <c r="CZ11" s="9">
        <v>26.863</v>
      </c>
      <c r="DA11" s="9">
        <v>50.488999999999997</v>
      </c>
      <c r="DB11" s="9">
        <v>74.325000000000003</v>
      </c>
      <c r="DC11" s="9">
        <v>25.981000000000002</v>
      </c>
      <c r="DD11" s="9">
        <v>48.344000000000001</v>
      </c>
      <c r="DE11" s="9">
        <v>34.185000000000002</v>
      </c>
      <c r="DF11" s="9">
        <v>11.679</v>
      </c>
      <c r="DG11" s="9">
        <v>22.506</v>
      </c>
      <c r="DH11" s="9">
        <v>40.14</v>
      </c>
      <c r="DI11" s="9">
        <v>14.302</v>
      </c>
      <c r="DJ11" s="9">
        <v>25.838000000000001</v>
      </c>
      <c r="DK11" s="9">
        <v>67.546000000000006</v>
      </c>
      <c r="DL11" s="9">
        <v>23.318999999999999</v>
      </c>
      <c r="DM11" s="9">
        <v>44.226999999999997</v>
      </c>
      <c r="DN11" s="9">
        <v>31.507999999999999</v>
      </c>
      <c r="DO11" s="9">
        <v>10.849</v>
      </c>
      <c r="DP11" s="9">
        <v>20.66</v>
      </c>
      <c r="DQ11" s="9">
        <v>36.036999999999999</v>
      </c>
      <c r="DR11" s="9">
        <v>12.47</v>
      </c>
      <c r="DS11" s="9">
        <v>23.567</v>
      </c>
      <c r="DT11" s="9">
        <v>6.7789999999999999</v>
      </c>
      <c r="DU11" s="9">
        <v>2.6619999999999999</v>
      </c>
      <c r="DV11" s="9">
        <v>4.117</v>
      </c>
      <c r="DW11" s="9">
        <v>2.677</v>
      </c>
      <c r="DX11" s="9">
        <v>0.83099999999999996</v>
      </c>
      <c r="DY11" s="9">
        <v>1.8460000000000001</v>
      </c>
      <c r="DZ11" s="9">
        <v>4.1020000000000003</v>
      </c>
      <c r="EA11" s="9">
        <v>1.831</v>
      </c>
      <c r="EB11" s="9">
        <v>2.2709999999999999</v>
      </c>
      <c r="EC11" s="9">
        <v>3.028</v>
      </c>
      <c r="ED11" s="9">
        <v>0.88200000000000001</v>
      </c>
      <c r="EE11" s="9">
        <v>2.145</v>
      </c>
      <c r="EF11" s="9">
        <v>1.5529999999999999</v>
      </c>
      <c r="EG11" s="9">
        <v>0.436</v>
      </c>
      <c r="EH11" s="9">
        <v>1.1160000000000001</v>
      </c>
      <c r="EI11" s="9">
        <v>1.4750000000000001</v>
      </c>
      <c r="EJ11" s="9">
        <v>0.44600000000000001</v>
      </c>
      <c r="EK11" s="9">
        <v>1.0289999999999999</v>
      </c>
      <c r="EL11" s="9">
        <v>106.304</v>
      </c>
      <c r="EM11" s="9">
        <v>37.869999999999997</v>
      </c>
      <c r="EN11" s="9">
        <v>68.433999999999997</v>
      </c>
      <c r="EO11" s="9">
        <v>98.01</v>
      </c>
      <c r="EP11" s="9">
        <v>36.927</v>
      </c>
      <c r="EQ11" s="9">
        <v>61.082999999999998</v>
      </c>
      <c r="ER11" s="9">
        <v>51.420999999999999</v>
      </c>
      <c r="ES11" s="9">
        <v>17.513000000000002</v>
      </c>
      <c r="ET11" s="9">
        <v>33.906999999999996</v>
      </c>
      <c r="EU11" s="9">
        <v>46.59</v>
      </c>
      <c r="EV11" s="9">
        <v>19.414000000000001</v>
      </c>
      <c r="EW11" s="9">
        <v>27.175999999999998</v>
      </c>
      <c r="EX11" s="9">
        <v>90.700999999999993</v>
      </c>
      <c r="EY11" s="9">
        <v>35.313000000000002</v>
      </c>
      <c r="EZ11" s="9">
        <v>55.389000000000003</v>
      </c>
      <c r="FA11" s="9">
        <v>46.328000000000003</v>
      </c>
      <c r="FB11" s="9">
        <v>16.62</v>
      </c>
      <c r="FC11" s="9">
        <v>29.707999999999998</v>
      </c>
      <c r="FD11" s="9">
        <v>44.372999999999998</v>
      </c>
      <c r="FE11" s="9">
        <v>18.693000000000001</v>
      </c>
      <c r="FF11" s="9">
        <v>25.68</v>
      </c>
      <c r="FG11" s="9">
        <v>7.3090000000000002</v>
      </c>
      <c r="FH11" s="9">
        <v>1.615</v>
      </c>
      <c r="FI11" s="9">
        <v>5.694</v>
      </c>
      <c r="FJ11" s="9">
        <v>5.0919999999999996</v>
      </c>
      <c r="FK11" s="9">
        <v>0.89300000000000002</v>
      </c>
      <c r="FL11" s="9">
        <v>4.1989999999999998</v>
      </c>
      <c r="FM11" s="9">
        <v>2.2170000000000001</v>
      </c>
      <c r="FN11" s="9">
        <v>0.72099999999999997</v>
      </c>
      <c r="FO11" s="9">
        <v>1.4950000000000001</v>
      </c>
      <c r="FP11" s="9">
        <v>8.2929999999999993</v>
      </c>
      <c r="FQ11" s="9">
        <v>0.94199999999999995</v>
      </c>
      <c r="FR11" s="9">
        <v>7.351</v>
      </c>
      <c r="FS11" s="9">
        <v>2.0190000000000001</v>
      </c>
      <c r="FT11" s="9">
        <v>0.49399999999999999</v>
      </c>
      <c r="FU11" s="9">
        <v>1.5249999999999999</v>
      </c>
      <c r="FV11" s="9">
        <v>6.2750000000000004</v>
      </c>
      <c r="FW11" s="9">
        <v>0.44800000000000001</v>
      </c>
      <c r="FX11" s="9">
        <v>5.8259999999999996</v>
      </c>
      <c r="FY11" s="9">
        <v>27.789000000000001</v>
      </c>
      <c r="FZ11" s="9">
        <v>10.298999999999999</v>
      </c>
      <c r="GA11" s="9">
        <v>17.489000000000001</v>
      </c>
      <c r="GB11" s="9">
        <v>26.852</v>
      </c>
      <c r="GC11" s="9">
        <v>10.058</v>
      </c>
      <c r="GD11" s="9">
        <v>16.794</v>
      </c>
      <c r="GE11" s="9">
        <v>13.922000000000001</v>
      </c>
      <c r="GF11" s="9">
        <v>5.2210000000000001</v>
      </c>
      <c r="GG11" s="9">
        <v>8.7010000000000005</v>
      </c>
      <c r="GH11" s="9">
        <v>12.930999999999999</v>
      </c>
      <c r="GI11" s="9">
        <v>4.8369999999999997</v>
      </c>
      <c r="GJ11" s="9">
        <v>8.0939999999999994</v>
      </c>
      <c r="GK11" s="9">
        <v>23.908000000000001</v>
      </c>
      <c r="GL11" s="9">
        <v>9.5470000000000006</v>
      </c>
      <c r="GM11" s="9">
        <v>14.361000000000001</v>
      </c>
      <c r="GN11" s="9">
        <v>12.641</v>
      </c>
      <c r="GO11" s="9">
        <v>5.1260000000000003</v>
      </c>
      <c r="GP11" s="9">
        <v>7.5149999999999997</v>
      </c>
      <c r="GQ11" s="9">
        <v>11.266999999999999</v>
      </c>
      <c r="GR11" s="9">
        <v>4.4210000000000003</v>
      </c>
      <c r="GS11" s="9">
        <v>6.8460000000000001</v>
      </c>
      <c r="GT11" s="9">
        <v>2.9449999999999998</v>
      </c>
      <c r="GU11" s="9">
        <v>0.51100000000000001</v>
      </c>
      <c r="GV11" s="9">
        <v>2.4329999999999998</v>
      </c>
      <c r="GW11" s="9">
        <v>1.2809999999999999</v>
      </c>
      <c r="GX11" s="9">
        <v>9.5000000000000001E-2</v>
      </c>
      <c r="GY11" s="9">
        <v>1.1850000000000001</v>
      </c>
      <c r="GZ11" s="9">
        <v>1.6639999999999999</v>
      </c>
      <c r="HA11" s="9">
        <v>0.41599999999999998</v>
      </c>
      <c r="HB11" s="9">
        <v>1.248</v>
      </c>
      <c r="HC11" s="9">
        <v>0.93600000000000005</v>
      </c>
      <c r="HD11" s="9">
        <v>0.24099999999999999</v>
      </c>
      <c r="HE11" s="9">
        <v>0.69499999999999995</v>
      </c>
      <c r="HF11" s="9">
        <v>0.113</v>
      </c>
      <c r="HG11" s="9">
        <v>0</v>
      </c>
      <c r="HH11" s="9">
        <v>0.113</v>
      </c>
      <c r="HI11" s="9">
        <v>0.82299999999999995</v>
      </c>
      <c r="HJ11" s="9">
        <v>0.24099999999999999</v>
      </c>
      <c r="HK11" s="9">
        <v>0.58199999999999996</v>
      </c>
      <c r="HL11" s="9">
        <v>4.931</v>
      </c>
      <c r="HM11" s="9">
        <v>1.7030000000000001</v>
      </c>
      <c r="HN11" s="9">
        <v>3.2290000000000001</v>
      </c>
      <c r="HO11" s="9">
        <v>4.6449999999999996</v>
      </c>
      <c r="HP11" s="9">
        <v>1.7030000000000001</v>
      </c>
      <c r="HQ11" s="9">
        <v>2.9420000000000002</v>
      </c>
      <c r="HR11" s="9">
        <v>1.585</v>
      </c>
      <c r="HS11" s="9">
        <v>0.70599999999999996</v>
      </c>
      <c r="HT11" s="9">
        <v>0.878</v>
      </c>
      <c r="HU11" s="9">
        <v>3.06</v>
      </c>
      <c r="HV11" s="9">
        <v>0.996</v>
      </c>
      <c r="HW11" s="9">
        <v>2.0640000000000001</v>
      </c>
      <c r="HX11" s="9">
        <v>4.1239999999999997</v>
      </c>
      <c r="HY11" s="9">
        <v>1.478</v>
      </c>
      <c r="HZ11" s="9">
        <v>2.6459999999999999</v>
      </c>
      <c r="IA11" s="9">
        <v>1.585</v>
      </c>
      <c r="IB11" s="9">
        <v>0.70599999999999996</v>
      </c>
      <c r="IC11" s="9">
        <v>0.878</v>
      </c>
      <c r="ID11" s="9">
        <v>2.5390000000000001</v>
      </c>
      <c r="IE11" s="9">
        <v>0.77100000000000002</v>
      </c>
      <c r="IF11" s="9">
        <v>1.768</v>
      </c>
      <c r="IG11" s="9">
        <v>0.52100000000000002</v>
      </c>
      <c r="IH11" s="9">
        <v>0.22500000000000001</v>
      </c>
      <c r="II11" s="9">
        <v>0.29599999999999999</v>
      </c>
      <c r="IJ11" s="9">
        <v>0</v>
      </c>
      <c r="IK11" s="9">
        <v>0</v>
      </c>
      <c r="IL11" s="9">
        <v>0</v>
      </c>
      <c r="IM11" s="9">
        <v>0.52100000000000002</v>
      </c>
      <c r="IN11" s="9">
        <v>0.22500000000000001</v>
      </c>
      <c r="IO11" s="9">
        <v>0.29599999999999999</v>
      </c>
      <c r="IP11" s="9">
        <v>0.28599999999999998</v>
      </c>
      <c r="IQ11" s="9">
        <v>0</v>
      </c>
    </row>
    <row r="12" spans="1:251">
      <c r="A12" s="10">
        <v>42401</v>
      </c>
      <c r="B12" s="9">
        <v>52.968000000000004</v>
      </c>
      <c r="C12" s="9">
        <v>79.959000000000003</v>
      </c>
      <c r="D12" s="9">
        <v>119.129</v>
      </c>
      <c r="E12" s="9">
        <v>47.417999999999999</v>
      </c>
      <c r="F12" s="9">
        <v>71.710999999999999</v>
      </c>
      <c r="G12" s="9">
        <v>34.406999999999996</v>
      </c>
      <c r="H12" s="9">
        <v>9.5039999999999996</v>
      </c>
      <c r="I12" s="9">
        <v>24.902999999999999</v>
      </c>
      <c r="J12" s="9">
        <v>12.079000000000001</v>
      </c>
      <c r="K12" s="9">
        <v>5.37</v>
      </c>
      <c r="L12" s="9">
        <v>6.7089999999999996</v>
      </c>
      <c r="M12" s="9">
        <v>22.327999999999999</v>
      </c>
      <c r="N12" s="9">
        <v>4.1340000000000003</v>
      </c>
      <c r="O12" s="9">
        <v>18.193999999999999</v>
      </c>
      <c r="P12" s="9">
        <v>24.891999999999999</v>
      </c>
      <c r="Q12" s="9">
        <v>10.992000000000001</v>
      </c>
      <c r="R12" s="9">
        <v>13.898999999999999</v>
      </c>
      <c r="S12" s="9">
        <v>8.3379999999999992</v>
      </c>
      <c r="T12" s="9">
        <v>4.117</v>
      </c>
      <c r="U12" s="9">
        <v>4.2210000000000001</v>
      </c>
      <c r="V12" s="9">
        <v>16.553000000000001</v>
      </c>
      <c r="W12" s="9">
        <v>6.875</v>
      </c>
      <c r="X12" s="9">
        <v>9.6790000000000003</v>
      </c>
      <c r="Y12" s="9">
        <v>292.05500000000001</v>
      </c>
      <c r="Z12" s="9">
        <v>120.239</v>
      </c>
      <c r="AA12" s="9">
        <v>171.816</v>
      </c>
      <c r="AB12" s="9">
        <v>274.72699999999998</v>
      </c>
      <c r="AC12" s="9">
        <v>114.92</v>
      </c>
      <c r="AD12" s="9">
        <v>159.80699999999999</v>
      </c>
      <c r="AE12" s="9">
        <v>144.95099999999999</v>
      </c>
      <c r="AF12" s="9">
        <v>61.262999999999998</v>
      </c>
      <c r="AG12" s="9">
        <v>83.688999999999993</v>
      </c>
      <c r="AH12" s="9">
        <v>129.77600000000001</v>
      </c>
      <c r="AI12" s="9">
        <v>53.656999999999996</v>
      </c>
      <c r="AJ12" s="9">
        <v>76.117999999999995</v>
      </c>
      <c r="AK12" s="9">
        <v>244.24199999999999</v>
      </c>
      <c r="AL12" s="9">
        <v>105.092</v>
      </c>
      <c r="AM12" s="9">
        <v>139.149</v>
      </c>
      <c r="AN12" s="9">
        <v>132.542</v>
      </c>
      <c r="AO12" s="9">
        <v>56.99</v>
      </c>
      <c r="AP12" s="9">
        <v>75.552000000000007</v>
      </c>
      <c r="AQ12" s="9">
        <v>111.7</v>
      </c>
      <c r="AR12" s="9">
        <v>48.103000000000002</v>
      </c>
      <c r="AS12" s="9">
        <v>63.597000000000001</v>
      </c>
      <c r="AT12" s="9">
        <v>30.484999999999999</v>
      </c>
      <c r="AU12" s="9">
        <v>9.8279999999999994</v>
      </c>
      <c r="AV12" s="9">
        <v>20.658000000000001</v>
      </c>
      <c r="AW12" s="9">
        <v>12.409000000000001</v>
      </c>
      <c r="AX12" s="9">
        <v>4.2729999999999997</v>
      </c>
      <c r="AY12" s="9">
        <v>8.1359999999999992</v>
      </c>
      <c r="AZ12" s="9">
        <v>18.076000000000001</v>
      </c>
      <c r="BA12" s="9">
        <v>5.5549999999999997</v>
      </c>
      <c r="BB12" s="9">
        <v>12.521000000000001</v>
      </c>
      <c r="BC12" s="9">
        <v>17.327999999999999</v>
      </c>
      <c r="BD12" s="9">
        <v>5.319</v>
      </c>
      <c r="BE12" s="9">
        <v>12.009</v>
      </c>
      <c r="BF12" s="9">
        <v>2.5310000000000001</v>
      </c>
      <c r="BG12" s="9">
        <v>1.8520000000000001</v>
      </c>
      <c r="BH12" s="9">
        <v>0.67800000000000005</v>
      </c>
      <c r="BI12" s="9">
        <v>14.797000000000001</v>
      </c>
      <c r="BJ12" s="9">
        <v>3.4670000000000001</v>
      </c>
      <c r="BK12" s="9">
        <v>11.331</v>
      </c>
      <c r="BL12" s="9">
        <v>194.15600000000001</v>
      </c>
      <c r="BM12" s="9">
        <v>77.816000000000003</v>
      </c>
      <c r="BN12" s="9">
        <v>116.339</v>
      </c>
      <c r="BO12" s="9">
        <v>186.52799999999999</v>
      </c>
      <c r="BP12" s="9">
        <v>76.448999999999998</v>
      </c>
      <c r="BQ12" s="9">
        <v>110.07899999999999</v>
      </c>
      <c r="BR12" s="9">
        <v>86.378</v>
      </c>
      <c r="BS12" s="9">
        <v>39.432000000000002</v>
      </c>
      <c r="BT12" s="9">
        <v>46.945999999999998</v>
      </c>
      <c r="BU12" s="9">
        <v>100.15</v>
      </c>
      <c r="BV12" s="9">
        <v>37.018000000000001</v>
      </c>
      <c r="BW12" s="9">
        <v>63.133000000000003</v>
      </c>
      <c r="BX12" s="9">
        <v>169.779</v>
      </c>
      <c r="BY12" s="9">
        <v>70.117999999999995</v>
      </c>
      <c r="BZ12" s="9">
        <v>99.66</v>
      </c>
      <c r="CA12" s="9">
        <v>79.872</v>
      </c>
      <c r="CB12" s="9">
        <v>38.125999999999998</v>
      </c>
      <c r="CC12" s="9">
        <v>41.746000000000002</v>
      </c>
      <c r="CD12" s="9">
        <v>89.906000000000006</v>
      </c>
      <c r="CE12" s="9">
        <v>31.992000000000001</v>
      </c>
      <c r="CF12" s="9">
        <v>57.914000000000001</v>
      </c>
      <c r="CG12" s="9">
        <v>16.75</v>
      </c>
      <c r="CH12" s="9">
        <v>6.3310000000000004</v>
      </c>
      <c r="CI12" s="9">
        <v>10.419</v>
      </c>
      <c r="CJ12" s="9">
        <v>6.5060000000000002</v>
      </c>
      <c r="CK12" s="9">
        <v>1.3049999999999999</v>
      </c>
      <c r="CL12" s="9">
        <v>5.2</v>
      </c>
      <c r="CM12" s="9">
        <v>10.244</v>
      </c>
      <c r="CN12" s="9">
        <v>5.0259999999999998</v>
      </c>
      <c r="CO12" s="9">
        <v>5.218</v>
      </c>
      <c r="CP12" s="9">
        <v>7.6280000000000001</v>
      </c>
      <c r="CQ12" s="9">
        <v>1.367</v>
      </c>
      <c r="CR12" s="9">
        <v>6.26</v>
      </c>
      <c r="CS12" s="9">
        <v>2.4220000000000002</v>
      </c>
      <c r="CT12" s="9">
        <v>0.58899999999999997</v>
      </c>
      <c r="CU12" s="9">
        <v>1.8340000000000001</v>
      </c>
      <c r="CV12" s="9">
        <v>5.2050000000000001</v>
      </c>
      <c r="CW12" s="9">
        <v>0.77900000000000003</v>
      </c>
      <c r="CX12" s="9">
        <v>4.4269999999999996</v>
      </c>
      <c r="CY12" s="9">
        <v>81.144000000000005</v>
      </c>
      <c r="CZ12" s="9">
        <v>31.75</v>
      </c>
      <c r="DA12" s="9">
        <v>49.393999999999998</v>
      </c>
      <c r="DB12" s="9">
        <v>77.132000000000005</v>
      </c>
      <c r="DC12" s="9">
        <v>30.436</v>
      </c>
      <c r="DD12" s="9">
        <v>46.695999999999998</v>
      </c>
      <c r="DE12" s="9">
        <v>38.976999999999997</v>
      </c>
      <c r="DF12" s="9">
        <v>15.119</v>
      </c>
      <c r="DG12" s="9">
        <v>23.858000000000001</v>
      </c>
      <c r="DH12" s="9">
        <v>38.155000000000001</v>
      </c>
      <c r="DI12" s="9">
        <v>15.317</v>
      </c>
      <c r="DJ12" s="9">
        <v>22.838000000000001</v>
      </c>
      <c r="DK12" s="9">
        <v>71.537999999999997</v>
      </c>
      <c r="DL12" s="9">
        <v>28.53</v>
      </c>
      <c r="DM12" s="9">
        <v>43.008000000000003</v>
      </c>
      <c r="DN12" s="9">
        <v>36.238999999999997</v>
      </c>
      <c r="DO12" s="9">
        <v>14.042</v>
      </c>
      <c r="DP12" s="9">
        <v>22.196999999999999</v>
      </c>
      <c r="DQ12" s="9">
        <v>35.298000000000002</v>
      </c>
      <c r="DR12" s="9">
        <v>14.488</v>
      </c>
      <c r="DS12" s="9">
        <v>20.81</v>
      </c>
      <c r="DT12" s="9">
        <v>5.5940000000000003</v>
      </c>
      <c r="DU12" s="9">
        <v>1.9059999999999999</v>
      </c>
      <c r="DV12" s="9">
        <v>3.6880000000000002</v>
      </c>
      <c r="DW12" s="9">
        <v>2.738</v>
      </c>
      <c r="DX12" s="9">
        <v>1.077</v>
      </c>
      <c r="DY12" s="9">
        <v>1.661</v>
      </c>
      <c r="DZ12" s="9">
        <v>2.8559999999999999</v>
      </c>
      <c r="EA12" s="9">
        <v>0.82899999999999996</v>
      </c>
      <c r="EB12" s="9">
        <v>2.028</v>
      </c>
      <c r="EC12" s="9">
        <v>4.0119999999999996</v>
      </c>
      <c r="ED12" s="9">
        <v>1.3140000000000001</v>
      </c>
      <c r="EE12" s="9">
        <v>2.698</v>
      </c>
      <c r="EF12" s="9">
        <v>1.373</v>
      </c>
      <c r="EG12" s="9">
        <v>0.55300000000000005</v>
      </c>
      <c r="EH12" s="9">
        <v>0.82</v>
      </c>
      <c r="EI12" s="9">
        <v>2.64</v>
      </c>
      <c r="EJ12" s="9">
        <v>0.76100000000000001</v>
      </c>
      <c r="EK12" s="9">
        <v>1.879</v>
      </c>
      <c r="EL12" s="9">
        <v>123.473</v>
      </c>
      <c r="EM12" s="9">
        <v>44.725999999999999</v>
      </c>
      <c r="EN12" s="9">
        <v>78.747</v>
      </c>
      <c r="EO12" s="9">
        <v>116.6</v>
      </c>
      <c r="EP12" s="9">
        <v>43.125999999999998</v>
      </c>
      <c r="EQ12" s="9">
        <v>73.472999999999999</v>
      </c>
      <c r="ER12" s="9">
        <v>58.735999999999997</v>
      </c>
      <c r="ES12" s="9">
        <v>25.253</v>
      </c>
      <c r="ET12" s="9">
        <v>33.482999999999997</v>
      </c>
      <c r="EU12" s="9">
        <v>57.863999999999997</v>
      </c>
      <c r="EV12" s="9">
        <v>17.873000000000001</v>
      </c>
      <c r="EW12" s="9">
        <v>39.99</v>
      </c>
      <c r="EX12" s="9">
        <v>100.64100000000001</v>
      </c>
      <c r="EY12" s="9">
        <v>40.365000000000002</v>
      </c>
      <c r="EZ12" s="9">
        <v>60.276000000000003</v>
      </c>
      <c r="FA12" s="9">
        <v>54.786000000000001</v>
      </c>
      <c r="FB12" s="9">
        <v>23.928000000000001</v>
      </c>
      <c r="FC12" s="9">
        <v>30.858000000000001</v>
      </c>
      <c r="FD12" s="9">
        <v>45.854999999999997</v>
      </c>
      <c r="FE12" s="9">
        <v>16.437000000000001</v>
      </c>
      <c r="FF12" s="9">
        <v>29.417999999999999</v>
      </c>
      <c r="FG12" s="9">
        <v>15.959</v>
      </c>
      <c r="FH12" s="9">
        <v>2.762</v>
      </c>
      <c r="FI12" s="9">
        <v>13.196999999999999</v>
      </c>
      <c r="FJ12" s="9">
        <v>3.9489999999999998</v>
      </c>
      <c r="FK12" s="9">
        <v>1.325</v>
      </c>
      <c r="FL12" s="9">
        <v>2.625</v>
      </c>
      <c r="FM12" s="9">
        <v>12.009</v>
      </c>
      <c r="FN12" s="9">
        <v>1.4370000000000001</v>
      </c>
      <c r="FO12" s="9">
        <v>10.571999999999999</v>
      </c>
      <c r="FP12" s="9">
        <v>6.8739999999999997</v>
      </c>
      <c r="FQ12" s="9">
        <v>1.6</v>
      </c>
      <c r="FR12" s="9">
        <v>5.2729999999999997</v>
      </c>
      <c r="FS12" s="9">
        <v>1.2589999999999999</v>
      </c>
      <c r="FT12" s="9">
        <v>0</v>
      </c>
      <c r="FU12" s="9">
        <v>1.2589999999999999</v>
      </c>
      <c r="FV12" s="9">
        <v>5.6150000000000002</v>
      </c>
      <c r="FW12" s="9">
        <v>1.6</v>
      </c>
      <c r="FX12" s="9">
        <v>4.0149999999999997</v>
      </c>
      <c r="FY12" s="9">
        <v>20.233000000000001</v>
      </c>
      <c r="FZ12" s="9">
        <v>7.9459999999999997</v>
      </c>
      <c r="GA12" s="9">
        <v>12.287000000000001</v>
      </c>
      <c r="GB12" s="9">
        <v>19.363</v>
      </c>
      <c r="GC12" s="9">
        <v>7.3109999999999999</v>
      </c>
      <c r="GD12" s="9">
        <v>12.052</v>
      </c>
      <c r="GE12" s="9">
        <v>8.8520000000000003</v>
      </c>
      <c r="GF12" s="9">
        <v>4.3419999999999996</v>
      </c>
      <c r="GG12" s="9">
        <v>4.51</v>
      </c>
      <c r="GH12" s="9">
        <v>10.510999999999999</v>
      </c>
      <c r="GI12" s="9">
        <v>2.9689999999999999</v>
      </c>
      <c r="GJ12" s="9">
        <v>7.5419999999999998</v>
      </c>
      <c r="GK12" s="9">
        <v>17.591000000000001</v>
      </c>
      <c r="GL12" s="9">
        <v>6.81</v>
      </c>
      <c r="GM12" s="9">
        <v>10.781000000000001</v>
      </c>
      <c r="GN12" s="9">
        <v>8.3190000000000008</v>
      </c>
      <c r="GO12" s="9">
        <v>4.1130000000000004</v>
      </c>
      <c r="GP12" s="9">
        <v>4.2060000000000004</v>
      </c>
      <c r="GQ12" s="9">
        <v>9.2720000000000002</v>
      </c>
      <c r="GR12" s="9">
        <v>2.6960000000000002</v>
      </c>
      <c r="GS12" s="9">
        <v>6.5750000000000002</v>
      </c>
      <c r="GT12" s="9">
        <v>1.772</v>
      </c>
      <c r="GU12" s="9">
        <v>0.501</v>
      </c>
      <c r="GV12" s="9">
        <v>1.2709999999999999</v>
      </c>
      <c r="GW12" s="9">
        <v>0.53300000000000003</v>
      </c>
      <c r="GX12" s="9">
        <v>0.22800000000000001</v>
      </c>
      <c r="GY12" s="9">
        <v>0.30399999999999999</v>
      </c>
      <c r="GZ12" s="9">
        <v>1.2390000000000001</v>
      </c>
      <c r="HA12" s="9">
        <v>0.27300000000000002</v>
      </c>
      <c r="HB12" s="9">
        <v>0.96599999999999997</v>
      </c>
      <c r="HC12" s="9">
        <v>0.87</v>
      </c>
      <c r="HD12" s="9">
        <v>0.63500000000000001</v>
      </c>
      <c r="HE12" s="9">
        <v>0.23499999999999999</v>
      </c>
      <c r="HF12" s="9">
        <v>0.23</v>
      </c>
      <c r="HG12" s="9">
        <v>0.11799999999999999</v>
      </c>
      <c r="HH12" s="9">
        <v>0.112</v>
      </c>
      <c r="HI12" s="9">
        <v>0.64</v>
      </c>
      <c r="HJ12" s="9">
        <v>0.51700000000000002</v>
      </c>
      <c r="HK12" s="9">
        <v>0.123</v>
      </c>
      <c r="HL12" s="9">
        <v>5.2210000000000001</v>
      </c>
      <c r="HM12" s="9">
        <v>1.8029999999999999</v>
      </c>
      <c r="HN12" s="9">
        <v>3.4180000000000001</v>
      </c>
      <c r="HO12" s="9">
        <v>5.0069999999999997</v>
      </c>
      <c r="HP12" s="9">
        <v>1.734</v>
      </c>
      <c r="HQ12" s="9">
        <v>3.2719999999999998</v>
      </c>
      <c r="HR12" s="9">
        <v>2.6869999999999998</v>
      </c>
      <c r="HS12" s="9">
        <v>0.68</v>
      </c>
      <c r="HT12" s="9">
        <v>2.0070000000000001</v>
      </c>
      <c r="HU12" s="9">
        <v>2.3199999999999998</v>
      </c>
      <c r="HV12" s="9">
        <v>1.054</v>
      </c>
      <c r="HW12" s="9">
        <v>1.266</v>
      </c>
      <c r="HX12" s="9">
        <v>4.2949999999999999</v>
      </c>
      <c r="HY12" s="9">
        <v>1.3220000000000001</v>
      </c>
      <c r="HZ12" s="9">
        <v>2.9740000000000002</v>
      </c>
      <c r="IA12" s="9">
        <v>2.3450000000000002</v>
      </c>
      <c r="IB12" s="9">
        <v>0.45100000000000001</v>
      </c>
      <c r="IC12" s="9">
        <v>1.8939999999999999</v>
      </c>
      <c r="ID12" s="9">
        <v>1.95</v>
      </c>
      <c r="IE12" s="9">
        <v>0.871</v>
      </c>
      <c r="IF12" s="9">
        <v>1.08</v>
      </c>
      <c r="IG12" s="9">
        <v>0.71099999999999997</v>
      </c>
      <c r="IH12" s="9">
        <v>0.41299999999999998</v>
      </c>
      <c r="II12" s="9">
        <v>0.29799999999999999</v>
      </c>
      <c r="IJ12" s="9">
        <v>0.34100000000000003</v>
      </c>
      <c r="IK12" s="9">
        <v>0.22900000000000001</v>
      </c>
      <c r="IL12" s="9">
        <v>0.112</v>
      </c>
      <c r="IM12" s="9">
        <v>0.37</v>
      </c>
      <c r="IN12" s="9">
        <v>0.184</v>
      </c>
      <c r="IO12" s="9">
        <v>0.186</v>
      </c>
      <c r="IP12" s="9">
        <v>0.214</v>
      </c>
      <c r="IQ12" s="9">
        <v>6.8000000000000005E-2</v>
      </c>
    </row>
    <row r="13" spans="1:251">
      <c r="A13" s="10">
        <v>42767</v>
      </c>
      <c r="B13" s="9">
        <v>42.23</v>
      </c>
      <c r="C13" s="9">
        <v>69.846999999999994</v>
      </c>
      <c r="D13" s="9">
        <v>148.30000000000001</v>
      </c>
      <c r="E13" s="9">
        <v>51.127000000000002</v>
      </c>
      <c r="F13" s="9">
        <v>97.173000000000002</v>
      </c>
      <c r="G13" s="9">
        <v>35.164000000000001</v>
      </c>
      <c r="H13" s="9">
        <v>13.484999999999999</v>
      </c>
      <c r="I13" s="9">
        <v>21.678000000000001</v>
      </c>
      <c r="J13" s="9">
        <v>12.923999999999999</v>
      </c>
      <c r="K13" s="9">
        <v>7.8879999999999999</v>
      </c>
      <c r="L13" s="9">
        <v>5.0359999999999996</v>
      </c>
      <c r="M13" s="9">
        <v>22.239000000000001</v>
      </c>
      <c r="N13" s="9">
        <v>5.5970000000000004</v>
      </c>
      <c r="O13" s="9">
        <v>16.641999999999999</v>
      </c>
      <c r="P13" s="9">
        <v>23.024000000000001</v>
      </c>
      <c r="Q13" s="9">
        <v>7.8810000000000002</v>
      </c>
      <c r="R13" s="9">
        <v>15.141999999999999</v>
      </c>
      <c r="S13" s="9">
        <v>4.6029999999999998</v>
      </c>
      <c r="T13" s="9">
        <v>2.089</v>
      </c>
      <c r="U13" s="9">
        <v>2.5139999999999998</v>
      </c>
      <c r="V13" s="9">
        <v>18.420000000000002</v>
      </c>
      <c r="W13" s="9">
        <v>5.7919999999999998</v>
      </c>
      <c r="X13" s="9">
        <v>12.628</v>
      </c>
      <c r="Y13" s="9">
        <v>303.48399999999998</v>
      </c>
      <c r="Z13" s="9">
        <v>121.65600000000001</v>
      </c>
      <c r="AA13" s="9">
        <v>181.82900000000001</v>
      </c>
      <c r="AB13" s="9">
        <v>287.77199999999999</v>
      </c>
      <c r="AC13" s="9">
        <v>114.47199999999999</v>
      </c>
      <c r="AD13" s="9">
        <v>173.3</v>
      </c>
      <c r="AE13" s="9">
        <v>150.41999999999999</v>
      </c>
      <c r="AF13" s="9">
        <v>58.67</v>
      </c>
      <c r="AG13" s="9">
        <v>91.748999999999995</v>
      </c>
      <c r="AH13" s="9">
        <v>137.35300000000001</v>
      </c>
      <c r="AI13" s="9">
        <v>55.802</v>
      </c>
      <c r="AJ13" s="9">
        <v>81.551000000000002</v>
      </c>
      <c r="AK13" s="9">
        <v>249.45</v>
      </c>
      <c r="AL13" s="9">
        <v>100.85299999999999</v>
      </c>
      <c r="AM13" s="9">
        <v>148.596</v>
      </c>
      <c r="AN13" s="9">
        <v>131.321</v>
      </c>
      <c r="AO13" s="9">
        <v>53.83</v>
      </c>
      <c r="AP13" s="9">
        <v>77.491</v>
      </c>
      <c r="AQ13" s="9">
        <v>118.128</v>
      </c>
      <c r="AR13" s="9">
        <v>47.023000000000003</v>
      </c>
      <c r="AS13" s="9">
        <v>71.105000000000004</v>
      </c>
      <c r="AT13" s="9">
        <v>38.323</v>
      </c>
      <c r="AU13" s="9">
        <v>13.619</v>
      </c>
      <c r="AV13" s="9">
        <v>24.704000000000001</v>
      </c>
      <c r="AW13" s="9">
        <v>19.099</v>
      </c>
      <c r="AX13" s="9">
        <v>4.84</v>
      </c>
      <c r="AY13" s="9">
        <v>14.257999999999999</v>
      </c>
      <c r="AZ13" s="9">
        <v>19.224</v>
      </c>
      <c r="BA13" s="9">
        <v>8.7789999999999999</v>
      </c>
      <c r="BB13" s="9">
        <v>10.446</v>
      </c>
      <c r="BC13" s="9">
        <v>15.712</v>
      </c>
      <c r="BD13" s="9">
        <v>7.1829999999999998</v>
      </c>
      <c r="BE13" s="9">
        <v>8.5289999999999999</v>
      </c>
      <c r="BF13" s="9">
        <v>3.3250000000000002</v>
      </c>
      <c r="BG13" s="9">
        <v>1.149</v>
      </c>
      <c r="BH13" s="9">
        <v>2.1760000000000002</v>
      </c>
      <c r="BI13" s="9">
        <v>12.387</v>
      </c>
      <c r="BJ13" s="9">
        <v>6.0339999999999998</v>
      </c>
      <c r="BK13" s="9">
        <v>6.3529999999999998</v>
      </c>
      <c r="BL13" s="9">
        <v>216.53399999999999</v>
      </c>
      <c r="BM13" s="9">
        <v>88.125</v>
      </c>
      <c r="BN13" s="9">
        <v>128.40899999999999</v>
      </c>
      <c r="BO13" s="9">
        <v>208.87200000000001</v>
      </c>
      <c r="BP13" s="9">
        <v>86.015000000000001</v>
      </c>
      <c r="BQ13" s="9">
        <v>122.857</v>
      </c>
      <c r="BR13" s="9">
        <v>104.833</v>
      </c>
      <c r="BS13" s="9">
        <v>43.581000000000003</v>
      </c>
      <c r="BT13" s="9">
        <v>61.252000000000002</v>
      </c>
      <c r="BU13" s="9">
        <v>104.039</v>
      </c>
      <c r="BV13" s="9">
        <v>42.433999999999997</v>
      </c>
      <c r="BW13" s="9">
        <v>61.606000000000002</v>
      </c>
      <c r="BX13" s="9">
        <v>192.07599999999999</v>
      </c>
      <c r="BY13" s="9">
        <v>81.581000000000003</v>
      </c>
      <c r="BZ13" s="9">
        <v>110.495</v>
      </c>
      <c r="CA13" s="9">
        <v>97.484999999999999</v>
      </c>
      <c r="CB13" s="9">
        <v>41.665999999999997</v>
      </c>
      <c r="CC13" s="9">
        <v>55.819000000000003</v>
      </c>
      <c r="CD13" s="9">
        <v>94.591999999999999</v>
      </c>
      <c r="CE13" s="9">
        <v>39.914999999999999</v>
      </c>
      <c r="CF13" s="9">
        <v>54.676000000000002</v>
      </c>
      <c r="CG13" s="9">
        <v>16.795999999999999</v>
      </c>
      <c r="CH13" s="9">
        <v>4.4340000000000002</v>
      </c>
      <c r="CI13" s="9">
        <v>12.362</v>
      </c>
      <c r="CJ13" s="9">
        <v>7.3479999999999999</v>
      </c>
      <c r="CK13" s="9">
        <v>1.915</v>
      </c>
      <c r="CL13" s="9">
        <v>5.4329999999999998</v>
      </c>
      <c r="CM13" s="9">
        <v>9.4480000000000004</v>
      </c>
      <c r="CN13" s="9">
        <v>2.5179999999999998</v>
      </c>
      <c r="CO13" s="9">
        <v>6.9290000000000003</v>
      </c>
      <c r="CP13" s="9">
        <v>7.6619999999999999</v>
      </c>
      <c r="CQ13" s="9">
        <v>2.1110000000000002</v>
      </c>
      <c r="CR13" s="9">
        <v>5.5519999999999996</v>
      </c>
      <c r="CS13" s="9">
        <v>1.806</v>
      </c>
      <c r="CT13" s="9">
        <v>0.46700000000000003</v>
      </c>
      <c r="CU13" s="9">
        <v>1.339</v>
      </c>
      <c r="CV13" s="9">
        <v>5.8559999999999999</v>
      </c>
      <c r="CW13" s="9">
        <v>1.6439999999999999</v>
      </c>
      <c r="CX13" s="9">
        <v>4.2119999999999997</v>
      </c>
      <c r="CY13" s="9">
        <v>92.492999999999995</v>
      </c>
      <c r="CZ13" s="9">
        <v>35.423000000000002</v>
      </c>
      <c r="DA13" s="9">
        <v>57.069000000000003</v>
      </c>
      <c r="DB13" s="9">
        <v>89.242999999999995</v>
      </c>
      <c r="DC13" s="9">
        <v>34.002000000000002</v>
      </c>
      <c r="DD13" s="9">
        <v>55.241</v>
      </c>
      <c r="DE13" s="9">
        <v>44.186999999999998</v>
      </c>
      <c r="DF13" s="9">
        <v>18.513000000000002</v>
      </c>
      <c r="DG13" s="9">
        <v>25.673999999999999</v>
      </c>
      <c r="DH13" s="9">
        <v>45.055999999999997</v>
      </c>
      <c r="DI13" s="9">
        <v>15.489000000000001</v>
      </c>
      <c r="DJ13" s="9">
        <v>29.567</v>
      </c>
      <c r="DK13" s="9">
        <v>81.293000000000006</v>
      </c>
      <c r="DL13" s="9">
        <v>32.311</v>
      </c>
      <c r="DM13" s="9">
        <v>48.981999999999999</v>
      </c>
      <c r="DN13" s="9">
        <v>40.442999999999998</v>
      </c>
      <c r="DO13" s="9">
        <v>17.452999999999999</v>
      </c>
      <c r="DP13" s="9">
        <v>22.99</v>
      </c>
      <c r="DQ13" s="9">
        <v>40.85</v>
      </c>
      <c r="DR13" s="9">
        <v>14.858000000000001</v>
      </c>
      <c r="DS13" s="9">
        <v>25.992000000000001</v>
      </c>
      <c r="DT13" s="9">
        <v>7.95</v>
      </c>
      <c r="DU13" s="9">
        <v>1.69</v>
      </c>
      <c r="DV13" s="9">
        <v>6.26</v>
      </c>
      <c r="DW13" s="9">
        <v>3.7440000000000002</v>
      </c>
      <c r="DX13" s="9">
        <v>1.0589999999999999</v>
      </c>
      <c r="DY13" s="9">
        <v>2.6840000000000002</v>
      </c>
      <c r="DZ13" s="9">
        <v>4.2060000000000004</v>
      </c>
      <c r="EA13" s="9">
        <v>0.63100000000000001</v>
      </c>
      <c r="EB13" s="9">
        <v>3.5750000000000002</v>
      </c>
      <c r="EC13" s="9">
        <v>3.25</v>
      </c>
      <c r="ED13" s="9">
        <v>1.4219999999999999</v>
      </c>
      <c r="EE13" s="9">
        <v>1.8280000000000001</v>
      </c>
      <c r="EF13" s="9">
        <v>0.65900000000000003</v>
      </c>
      <c r="EG13" s="9">
        <v>0</v>
      </c>
      <c r="EH13" s="9">
        <v>0.65900000000000003</v>
      </c>
      <c r="EI13" s="9">
        <v>2.5910000000000002</v>
      </c>
      <c r="EJ13" s="9">
        <v>1.4219999999999999</v>
      </c>
      <c r="EK13" s="9">
        <v>1.169</v>
      </c>
      <c r="EL13" s="9">
        <v>141.02000000000001</v>
      </c>
      <c r="EM13" s="9">
        <v>56.295999999999999</v>
      </c>
      <c r="EN13" s="9">
        <v>84.724000000000004</v>
      </c>
      <c r="EO13" s="9">
        <v>136.95400000000001</v>
      </c>
      <c r="EP13" s="9">
        <v>55.865000000000002</v>
      </c>
      <c r="EQ13" s="9">
        <v>81.087999999999994</v>
      </c>
      <c r="ER13" s="9">
        <v>67.876000000000005</v>
      </c>
      <c r="ES13" s="9">
        <v>32.847000000000001</v>
      </c>
      <c r="ET13" s="9">
        <v>35.029000000000003</v>
      </c>
      <c r="EU13" s="9">
        <v>69.076999999999998</v>
      </c>
      <c r="EV13" s="9">
        <v>23.018999999999998</v>
      </c>
      <c r="EW13" s="9">
        <v>46.058999999999997</v>
      </c>
      <c r="EX13" s="9">
        <v>126.914</v>
      </c>
      <c r="EY13" s="9">
        <v>50.796999999999997</v>
      </c>
      <c r="EZ13" s="9">
        <v>76.117000000000004</v>
      </c>
      <c r="FA13" s="9">
        <v>64.465000000000003</v>
      </c>
      <c r="FB13" s="9">
        <v>30.75</v>
      </c>
      <c r="FC13" s="9">
        <v>33.715000000000003</v>
      </c>
      <c r="FD13" s="9">
        <v>62.448999999999998</v>
      </c>
      <c r="FE13" s="9">
        <v>20.047000000000001</v>
      </c>
      <c r="FF13" s="9">
        <v>42.402000000000001</v>
      </c>
      <c r="FG13" s="9">
        <v>10.039</v>
      </c>
      <c r="FH13" s="9">
        <v>5.0679999999999996</v>
      </c>
      <c r="FI13" s="9">
        <v>4.9710000000000001</v>
      </c>
      <c r="FJ13" s="9">
        <v>3.411</v>
      </c>
      <c r="FK13" s="9">
        <v>2.097</v>
      </c>
      <c r="FL13" s="9">
        <v>1.3140000000000001</v>
      </c>
      <c r="FM13" s="9">
        <v>6.6289999999999996</v>
      </c>
      <c r="FN13" s="9">
        <v>2.9710000000000001</v>
      </c>
      <c r="FO13" s="9">
        <v>3.657</v>
      </c>
      <c r="FP13" s="9">
        <v>4.0670000000000002</v>
      </c>
      <c r="FQ13" s="9">
        <v>0.43099999999999999</v>
      </c>
      <c r="FR13" s="9">
        <v>3.6360000000000001</v>
      </c>
      <c r="FS13" s="9">
        <v>0.91500000000000004</v>
      </c>
      <c r="FT13" s="9">
        <v>0</v>
      </c>
      <c r="FU13" s="9">
        <v>0.91500000000000004</v>
      </c>
      <c r="FV13" s="9">
        <v>3.1520000000000001</v>
      </c>
      <c r="FW13" s="9">
        <v>0.43099999999999999</v>
      </c>
      <c r="FX13" s="9">
        <v>2.7210000000000001</v>
      </c>
      <c r="FY13" s="9">
        <v>26.885000000000002</v>
      </c>
      <c r="FZ13" s="9">
        <v>10.624000000000001</v>
      </c>
      <c r="GA13" s="9">
        <v>16.260999999999999</v>
      </c>
      <c r="GB13" s="9">
        <v>24.905999999999999</v>
      </c>
      <c r="GC13" s="9">
        <v>9.7260000000000009</v>
      </c>
      <c r="GD13" s="9">
        <v>15.18</v>
      </c>
      <c r="GE13" s="9">
        <v>13.926</v>
      </c>
      <c r="GF13" s="9">
        <v>4.7759999999999998</v>
      </c>
      <c r="GG13" s="9">
        <v>9.1509999999999998</v>
      </c>
      <c r="GH13" s="9">
        <v>10.98</v>
      </c>
      <c r="GI13" s="9">
        <v>4.95</v>
      </c>
      <c r="GJ13" s="9">
        <v>6.0289999999999999</v>
      </c>
      <c r="GK13" s="9">
        <v>20.696000000000002</v>
      </c>
      <c r="GL13" s="9">
        <v>8.391</v>
      </c>
      <c r="GM13" s="9">
        <v>12.305</v>
      </c>
      <c r="GN13" s="9">
        <v>12.263999999999999</v>
      </c>
      <c r="GO13" s="9">
        <v>4.665</v>
      </c>
      <c r="GP13" s="9">
        <v>7.5979999999999999</v>
      </c>
      <c r="GQ13" s="9">
        <v>8.4329999999999998</v>
      </c>
      <c r="GR13" s="9">
        <v>3.726</v>
      </c>
      <c r="GS13" s="9">
        <v>4.7069999999999999</v>
      </c>
      <c r="GT13" s="9">
        <v>4.21</v>
      </c>
      <c r="GU13" s="9">
        <v>1.335</v>
      </c>
      <c r="GV13" s="9">
        <v>2.875</v>
      </c>
      <c r="GW13" s="9">
        <v>1.663</v>
      </c>
      <c r="GX13" s="9">
        <v>0.11</v>
      </c>
      <c r="GY13" s="9">
        <v>1.552</v>
      </c>
      <c r="GZ13" s="9">
        <v>2.5470000000000002</v>
      </c>
      <c r="HA13" s="9">
        <v>1.2250000000000001</v>
      </c>
      <c r="HB13" s="9">
        <v>1.3220000000000001</v>
      </c>
      <c r="HC13" s="9">
        <v>1.9790000000000001</v>
      </c>
      <c r="HD13" s="9">
        <v>0.89800000000000002</v>
      </c>
      <c r="HE13" s="9">
        <v>1.081</v>
      </c>
      <c r="HF13" s="9">
        <v>0.56999999999999995</v>
      </c>
      <c r="HG13" s="9">
        <v>0.26400000000000001</v>
      </c>
      <c r="HH13" s="9">
        <v>0.307</v>
      </c>
      <c r="HI13" s="9">
        <v>1.409</v>
      </c>
      <c r="HJ13" s="9">
        <v>0.63400000000000001</v>
      </c>
      <c r="HK13" s="9">
        <v>0.77500000000000002</v>
      </c>
      <c r="HL13" s="9">
        <v>6.085</v>
      </c>
      <c r="HM13" s="9">
        <v>3.0529999999999999</v>
      </c>
      <c r="HN13" s="9">
        <v>3.032</v>
      </c>
      <c r="HO13" s="9">
        <v>5.593</v>
      </c>
      <c r="HP13" s="9">
        <v>2.6349999999999998</v>
      </c>
      <c r="HQ13" s="9">
        <v>2.9569999999999999</v>
      </c>
      <c r="HR13" s="9">
        <v>2.9359999999999999</v>
      </c>
      <c r="HS13" s="9">
        <v>1.518</v>
      </c>
      <c r="HT13" s="9">
        <v>1.419</v>
      </c>
      <c r="HU13" s="9">
        <v>2.6560000000000001</v>
      </c>
      <c r="HV13" s="9">
        <v>1.117</v>
      </c>
      <c r="HW13" s="9">
        <v>1.5389999999999999</v>
      </c>
      <c r="HX13" s="9">
        <v>4.6580000000000004</v>
      </c>
      <c r="HY13" s="9">
        <v>2.4860000000000002</v>
      </c>
      <c r="HZ13" s="9">
        <v>2.1720000000000002</v>
      </c>
      <c r="IA13" s="9">
        <v>2.7490000000000001</v>
      </c>
      <c r="IB13" s="9">
        <v>1.518</v>
      </c>
      <c r="IC13" s="9">
        <v>1.2310000000000001</v>
      </c>
      <c r="ID13" s="9">
        <v>1.909</v>
      </c>
      <c r="IE13" s="9">
        <v>0.96799999999999997</v>
      </c>
      <c r="IF13" s="9">
        <v>0.94</v>
      </c>
      <c r="IG13" s="9">
        <v>0.93500000000000005</v>
      </c>
      <c r="IH13" s="9">
        <v>0.14899999999999999</v>
      </c>
      <c r="II13" s="9">
        <v>0.78500000000000003</v>
      </c>
      <c r="IJ13" s="9">
        <v>0.187</v>
      </c>
      <c r="IK13" s="9">
        <v>0</v>
      </c>
      <c r="IL13" s="9">
        <v>0.187</v>
      </c>
      <c r="IM13" s="9">
        <v>0.747</v>
      </c>
      <c r="IN13" s="9">
        <v>0.14899999999999999</v>
      </c>
      <c r="IO13" s="9">
        <v>0.59799999999999998</v>
      </c>
      <c r="IP13" s="9">
        <v>0.49199999999999999</v>
      </c>
      <c r="IQ13" s="9">
        <v>0.41799999999999998</v>
      </c>
    </row>
    <row r="14" spans="1:251">
      <c r="A14" s="10">
        <v>43132</v>
      </c>
      <c r="B14" s="9">
        <v>53.645000000000003</v>
      </c>
      <c r="C14" s="9">
        <v>95.753</v>
      </c>
      <c r="D14" s="9">
        <v>138.03299999999999</v>
      </c>
      <c r="E14" s="9">
        <v>51.837000000000003</v>
      </c>
      <c r="F14" s="9">
        <v>86.195999999999998</v>
      </c>
      <c r="G14" s="9">
        <v>36.332000000000001</v>
      </c>
      <c r="H14" s="9">
        <v>17.843</v>
      </c>
      <c r="I14" s="9">
        <v>18.489000000000001</v>
      </c>
      <c r="J14" s="9">
        <v>14.69</v>
      </c>
      <c r="K14" s="9">
        <v>8.8659999999999997</v>
      </c>
      <c r="L14" s="9">
        <v>5.8239999999999998</v>
      </c>
      <c r="M14" s="9">
        <v>21.643000000000001</v>
      </c>
      <c r="N14" s="9">
        <v>8.9770000000000003</v>
      </c>
      <c r="O14" s="9">
        <v>12.664999999999999</v>
      </c>
      <c r="P14" s="9">
        <v>23.366</v>
      </c>
      <c r="Q14" s="9">
        <v>6.7919999999999998</v>
      </c>
      <c r="R14" s="9">
        <v>16.574000000000002</v>
      </c>
      <c r="S14" s="9">
        <v>4.4749999999999996</v>
      </c>
      <c r="T14" s="9">
        <v>2.871</v>
      </c>
      <c r="U14" s="9">
        <v>1.605</v>
      </c>
      <c r="V14" s="9">
        <v>18.890999999999998</v>
      </c>
      <c r="W14" s="9">
        <v>3.9209999999999998</v>
      </c>
      <c r="X14" s="9">
        <v>14.97</v>
      </c>
      <c r="Y14" s="9">
        <v>284.30500000000001</v>
      </c>
      <c r="Z14" s="9">
        <v>112.746</v>
      </c>
      <c r="AA14" s="9">
        <v>171.559</v>
      </c>
      <c r="AB14" s="9">
        <v>261.952</v>
      </c>
      <c r="AC14" s="9">
        <v>105.098</v>
      </c>
      <c r="AD14" s="9">
        <v>156.85400000000001</v>
      </c>
      <c r="AE14" s="9">
        <v>128.96700000000001</v>
      </c>
      <c r="AF14" s="9">
        <v>50.698</v>
      </c>
      <c r="AG14" s="9">
        <v>78.269000000000005</v>
      </c>
      <c r="AH14" s="9">
        <v>132.98500000000001</v>
      </c>
      <c r="AI14" s="9">
        <v>54.4</v>
      </c>
      <c r="AJ14" s="9">
        <v>78.584999999999994</v>
      </c>
      <c r="AK14" s="9">
        <v>227.50299999999999</v>
      </c>
      <c r="AL14" s="9">
        <v>90.656999999999996</v>
      </c>
      <c r="AM14" s="9">
        <v>136.846</v>
      </c>
      <c r="AN14" s="9">
        <v>116.875</v>
      </c>
      <c r="AO14" s="9">
        <v>46.375</v>
      </c>
      <c r="AP14" s="9">
        <v>70.5</v>
      </c>
      <c r="AQ14" s="9">
        <v>110.628</v>
      </c>
      <c r="AR14" s="9">
        <v>44.281999999999996</v>
      </c>
      <c r="AS14" s="9">
        <v>66.344999999999999</v>
      </c>
      <c r="AT14" s="9">
        <v>34.450000000000003</v>
      </c>
      <c r="AU14" s="9">
        <v>14.441000000000001</v>
      </c>
      <c r="AV14" s="9">
        <v>20.009</v>
      </c>
      <c r="AW14" s="9">
        <v>12.093</v>
      </c>
      <c r="AX14" s="9">
        <v>4.3230000000000004</v>
      </c>
      <c r="AY14" s="9">
        <v>7.7690000000000001</v>
      </c>
      <c r="AZ14" s="9">
        <v>22.356999999999999</v>
      </c>
      <c r="BA14" s="9">
        <v>10.117000000000001</v>
      </c>
      <c r="BB14" s="9">
        <v>12.24</v>
      </c>
      <c r="BC14" s="9">
        <v>22.353000000000002</v>
      </c>
      <c r="BD14" s="9">
        <v>7.6479999999999997</v>
      </c>
      <c r="BE14" s="9">
        <v>14.705</v>
      </c>
      <c r="BF14" s="9">
        <v>3.589</v>
      </c>
      <c r="BG14" s="9">
        <v>1.0209999999999999</v>
      </c>
      <c r="BH14" s="9">
        <v>2.5680000000000001</v>
      </c>
      <c r="BI14" s="9">
        <v>18.763999999999999</v>
      </c>
      <c r="BJ14" s="9">
        <v>6.6269999999999998</v>
      </c>
      <c r="BK14" s="9">
        <v>12.135999999999999</v>
      </c>
      <c r="BL14" s="9">
        <v>224.23599999999999</v>
      </c>
      <c r="BM14" s="9">
        <v>85.718999999999994</v>
      </c>
      <c r="BN14" s="9">
        <v>138.517</v>
      </c>
      <c r="BO14" s="9">
        <v>213.61799999999999</v>
      </c>
      <c r="BP14" s="9">
        <v>83.882000000000005</v>
      </c>
      <c r="BQ14" s="9">
        <v>129.73599999999999</v>
      </c>
      <c r="BR14" s="9">
        <v>104.61</v>
      </c>
      <c r="BS14" s="9">
        <v>39.502000000000002</v>
      </c>
      <c r="BT14" s="9">
        <v>65.108000000000004</v>
      </c>
      <c r="BU14" s="9">
        <v>109.00700000000001</v>
      </c>
      <c r="BV14" s="9">
        <v>44.378999999999998</v>
      </c>
      <c r="BW14" s="9">
        <v>64.628</v>
      </c>
      <c r="BX14" s="9">
        <v>192.54</v>
      </c>
      <c r="BY14" s="9">
        <v>76.53</v>
      </c>
      <c r="BZ14" s="9">
        <v>116.01</v>
      </c>
      <c r="CA14" s="9">
        <v>94.548000000000002</v>
      </c>
      <c r="CB14" s="9">
        <v>35.357999999999997</v>
      </c>
      <c r="CC14" s="9">
        <v>59.19</v>
      </c>
      <c r="CD14" s="9">
        <v>97.992000000000004</v>
      </c>
      <c r="CE14" s="9">
        <v>41.171999999999997</v>
      </c>
      <c r="CF14" s="9">
        <v>56.82</v>
      </c>
      <c r="CG14" s="9">
        <v>21.077999999999999</v>
      </c>
      <c r="CH14" s="9">
        <v>7.3520000000000003</v>
      </c>
      <c r="CI14" s="9">
        <v>13.726000000000001</v>
      </c>
      <c r="CJ14" s="9">
        <v>10.063000000000001</v>
      </c>
      <c r="CK14" s="9">
        <v>4.1440000000000001</v>
      </c>
      <c r="CL14" s="9">
        <v>5.9180000000000001</v>
      </c>
      <c r="CM14" s="9">
        <v>11.015000000000001</v>
      </c>
      <c r="CN14" s="9">
        <v>3.2069999999999999</v>
      </c>
      <c r="CO14" s="9">
        <v>7.8079999999999998</v>
      </c>
      <c r="CP14" s="9">
        <v>10.619</v>
      </c>
      <c r="CQ14" s="9">
        <v>1.8380000000000001</v>
      </c>
      <c r="CR14" s="9">
        <v>8.7810000000000006</v>
      </c>
      <c r="CS14" s="9">
        <v>1.1259999999999999</v>
      </c>
      <c r="CT14" s="9">
        <v>0</v>
      </c>
      <c r="CU14" s="9">
        <v>1.1259999999999999</v>
      </c>
      <c r="CV14" s="9">
        <v>9.4930000000000003</v>
      </c>
      <c r="CW14" s="9">
        <v>1.8380000000000001</v>
      </c>
      <c r="CX14" s="9">
        <v>7.6550000000000002</v>
      </c>
      <c r="CY14" s="9">
        <v>86.775000000000006</v>
      </c>
      <c r="CZ14" s="9">
        <v>36.380000000000003</v>
      </c>
      <c r="DA14" s="9">
        <v>50.395000000000003</v>
      </c>
      <c r="DB14" s="9">
        <v>83.028000000000006</v>
      </c>
      <c r="DC14" s="9">
        <v>34.456000000000003</v>
      </c>
      <c r="DD14" s="9">
        <v>48.570999999999998</v>
      </c>
      <c r="DE14" s="9">
        <v>42.250999999999998</v>
      </c>
      <c r="DF14" s="9">
        <v>18.925999999999998</v>
      </c>
      <c r="DG14" s="9">
        <v>23.324999999999999</v>
      </c>
      <c r="DH14" s="9">
        <v>40.777000000000001</v>
      </c>
      <c r="DI14" s="9">
        <v>15.53</v>
      </c>
      <c r="DJ14" s="9">
        <v>25.245999999999999</v>
      </c>
      <c r="DK14" s="9">
        <v>75.856999999999999</v>
      </c>
      <c r="DL14" s="9">
        <v>31.97</v>
      </c>
      <c r="DM14" s="9">
        <v>43.887</v>
      </c>
      <c r="DN14" s="9">
        <v>37.482999999999997</v>
      </c>
      <c r="DO14" s="9">
        <v>16.706</v>
      </c>
      <c r="DP14" s="9">
        <v>20.777000000000001</v>
      </c>
      <c r="DQ14" s="9">
        <v>38.374000000000002</v>
      </c>
      <c r="DR14" s="9">
        <v>15.263999999999999</v>
      </c>
      <c r="DS14" s="9">
        <v>23.11</v>
      </c>
      <c r="DT14" s="9">
        <v>7.1710000000000003</v>
      </c>
      <c r="DU14" s="9">
        <v>2.4860000000000002</v>
      </c>
      <c r="DV14" s="9">
        <v>4.6849999999999996</v>
      </c>
      <c r="DW14" s="9">
        <v>4.7679999999999998</v>
      </c>
      <c r="DX14" s="9">
        <v>2.2189999999999999</v>
      </c>
      <c r="DY14" s="9">
        <v>2.5489999999999999</v>
      </c>
      <c r="DZ14" s="9">
        <v>2.403</v>
      </c>
      <c r="EA14" s="9">
        <v>0.26600000000000001</v>
      </c>
      <c r="EB14" s="9">
        <v>2.1360000000000001</v>
      </c>
      <c r="EC14" s="9">
        <v>3.7469999999999999</v>
      </c>
      <c r="ED14" s="9">
        <v>1.9239999999999999</v>
      </c>
      <c r="EE14" s="9">
        <v>1.823</v>
      </c>
      <c r="EF14" s="9">
        <v>1.1579999999999999</v>
      </c>
      <c r="EG14" s="9">
        <v>0.62</v>
      </c>
      <c r="EH14" s="9">
        <v>0.53800000000000003</v>
      </c>
      <c r="EI14" s="9">
        <v>2.59</v>
      </c>
      <c r="EJ14" s="9">
        <v>1.304</v>
      </c>
      <c r="EK14" s="9">
        <v>1.2849999999999999</v>
      </c>
      <c r="EL14" s="9">
        <v>117.702</v>
      </c>
      <c r="EM14" s="9">
        <v>45.698</v>
      </c>
      <c r="EN14" s="9">
        <v>72.004000000000005</v>
      </c>
      <c r="EO14" s="9">
        <v>111.358</v>
      </c>
      <c r="EP14" s="9">
        <v>43.052</v>
      </c>
      <c r="EQ14" s="9">
        <v>68.305999999999997</v>
      </c>
      <c r="ER14" s="9">
        <v>60.984000000000002</v>
      </c>
      <c r="ES14" s="9">
        <v>26.396999999999998</v>
      </c>
      <c r="ET14" s="9">
        <v>34.585999999999999</v>
      </c>
      <c r="EU14" s="9">
        <v>50.375</v>
      </c>
      <c r="EV14" s="9">
        <v>16.655000000000001</v>
      </c>
      <c r="EW14" s="9">
        <v>33.72</v>
      </c>
      <c r="EX14" s="9">
        <v>102.166</v>
      </c>
      <c r="EY14" s="9">
        <v>41.286999999999999</v>
      </c>
      <c r="EZ14" s="9">
        <v>60.878999999999998</v>
      </c>
      <c r="FA14" s="9">
        <v>56.578000000000003</v>
      </c>
      <c r="FB14" s="9">
        <v>25.009</v>
      </c>
      <c r="FC14" s="9">
        <v>31.568999999999999</v>
      </c>
      <c r="FD14" s="9">
        <v>45.588000000000001</v>
      </c>
      <c r="FE14" s="9">
        <v>16.277999999999999</v>
      </c>
      <c r="FF14" s="9">
        <v>29.31</v>
      </c>
      <c r="FG14" s="9">
        <v>9.1920000000000002</v>
      </c>
      <c r="FH14" s="9">
        <v>1.7649999999999999</v>
      </c>
      <c r="FI14" s="9">
        <v>7.4269999999999996</v>
      </c>
      <c r="FJ14" s="9">
        <v>4.4059999999999997</v>
      </c>
      <c r="FK14" s="9">
        <v>1.3879999999999999</v>
      </c>
      <c r="FL14" s="9">
        <v>3.0179999999999998</v>
      </c>
      <c r="FM14" s="9">
        <v>4.7869999999999999</v>
      </c>
      <c r="FN14" s="9">
        <v>0.377</v>
      </c>
      <c r="FO14" s="9">
        <v>4.4089999999999998</v>
      </c>
      <c r="FP14" s="9">
        <v>6.3440000000000003</v>
      </c>
      <c r="FQ14" s="9">
        <v>2.645</v>
      </c>
      <c r="FR14" s="9">
        <v>3.698</v>
      </c>
      <c r="FS14" s="9">
        <v>1.25</v>
      </c>
      <c r="FT14" s="9">
        <v>0.38200000000000001</v>
      </c>
      <c r="FU14" s="9">
        <v>0.86799999999999999</v>
      </c>
      <c r="FV14" s="9">
        <v>5.093</v>
      </c>
      <c r="FW14" s="9">
        <v>2.2629999999999999</v>
      </c>
      <c r="FX14" s="9">
        <v>2.83</v>
      </c>
      <c r="FY14" s="9">
        <v>29.172000000000001</v>
      </c>
      <c r="FZ14" s="9">
        <v>9.67</v>
      </c>
      <c r="GA14" s="9">
        <v>19.501999999999999</v>
      </c>
      <c r="GB14" s="9">
        <v>27.771000000000001</v>
      </c>
      <c r="GC14" s="9">
        <v>9.1280000000000001</v>
      </c>
      <c r="GD14" s="9">
        <v>18.643000000000001</v>
      </c>
      <c r="GE14" s="9">
        <v>14.401</v>
      </c>
      <c r="GF14" s="9">
        <v>5.3109999999999999</v>
      </c>
      <c r="GG14" s="9">
        <v>9.09</v>
      </c>
      <c r="GH14" s="9">
        <v>13.371</v>
      </c>
      <c r="GI14" s="9">
        <v>3.8180000000000001</v>
      </c>
      <c r="GJ14" s="9">
        <v>9.5530000000000008</v>
      </c>
      <c r="GK14" s="9">
        <v>24.893999999999998</v>
      </c>
      <c r="GL14" s="9">
        <v>8.8930000000000007</v>
      </c>
      <c r="GM14" s="9">
        <v>16.001000000000001</v>
      </c>
      <c r="GN14" s="9">
        <v>12.949</v>
      </c>
      <c r="GO14" s="9">
        <v>5.0759999999999996</v>
      </c>
      <c r="GP14" s="9">
        <v>7.8730000000000002</v>
      </c>
      <c r="GQ14" s="9">
        <v>11.946</v>
      </c>
      <c r="GR14" s="9">
        <v>3.8180000000000001</v>
      </c>
      <c r="GS14" s="9">
        <v>8.1280000000000001</v>
      </c>
      <c r="GT14" s="9">
        <v>2.8769999999999998</v>
      </c>
      <c r="GU14" s="9">
        <v>0.23499999999999999</v>
      </c>
      <c r="GV14" s="9">
        <v>2.6419999999999999</v>
      </c>
      <c r="GW14" s="9">
        <v>1.452</v>
      </c>
      <c r="GX14" s="9">
        <v>0.23499999999999999</v>
      </c>
      <c r="GY14" s="9">
        <v>1.2170000000000001</v>
      </c>
      <c r="GZ14" s="9">
        <v>1.425</v>
      </c>
      <c r="HA14" s="9">
        <v>0</v>
      </c>
      <c r="HB14" s="9">
        <v>1.425</v>
      </c>
      <c r="HC14" s="9">
        <v>1.4</v>
      </c>
      <c r="HD14" s="9">
        <v>0.54200000000000004</v>
      </c>
      <c r="HE14" s="9">
        <v>0.85899999999999999</v>
      </c>
      <c r="HF14" s="9">
        <v>0.27700000000000002</v>
      </c>
      <c r="HG14" s="9">
        <v>0</v>
      </c>
      <c r="HH14" s="9">
        <v>0.27700000000000002</v>
      </c>
      <c r="HI14" s="9">
        <v>1.123</v>
      </c>
      <c r="HJ14" s="9">
        <v>0.54200000000000004</v>
      </c>
      <c r="HK14" s="9">
        <v>0.58199999999999996</v>
      </c>
      <c r="HL14" s="9">
        <v>6.5149999999999997</v>
      </c>
      <c r="HM14" s="9">
        <v>2.4169999999999998</v>
      </c>
      <c r="HN14" s="9">
        <v>4.0979999999999999</v>
      </c>
      <c r="HO14" s="9">
        <v>5.9089999999999998</v>
      </c>
      <c r="HP14" s="9">
        <v>2.3279999999999998</v>
      </c>
      <c r="HQ14" s="9">
        <v>3.581</v>
      </c>
      <c r="HR14" s="9">
        <v>2.891</v>
      </c>
      <c r="HS14" s="9">
        <v>1.1020000000000001</v>
      </c>
      <c r="HT14" s="9">
        <v>1.788</v>
      </c>
      <c r="HU14" s="9">
        <v>3.0179999999999998</v>
      </c>
      <c r="HV14" s="9">
        <v>1.2250000000000001</v>
      </c>
      <c r="HW14" s="9">
        <v>1.7929999999999999</v>
      </c>
      <c r="HX14" s="9">
        <v>5.3209999999999997</v>
      </c>
      <c r="HY14" s="9">
        <v>2.0379999999999998</v>
      </c>
      <c r="HZ14" s="9">
        <v>3.2839999999999998</v>
      </c>
      <c r="IA14" s="9">
        <v>2.5739999999999998</v>
      </c>
      <c r="IB14" s="9">
        <v>1.0089999999999999</v>
      </c>
      <c r="IC14" s="9">
        <v>1.5649999999999999</v>
      </c>
      <c r="ID14" s="9">
        <v>2.7469999999999999</v>
      </c>
      <c r="IE14" s="9">
        <v>1.0289999999999999</v>
      </c>
      <c r="IF14" s="9">
        <v>1.718</v>
      </c>
      <c r="IG14" s="9">
        <v>0.58699999999999997</v>
      </c>
      <c r="IH14" s="9">
        <v>0.28999999999999998</v>
      </c>
      <c r="II14" s="9">
        <v>0.29699999999999999</v>
      </c>
      <c r="IJ14" s="9">
        <v>0.317</v>
      </c>
      <c r="IK14" s="9">
        <v>9.4E-2</v>
      </c>
      <c r="IL14" s="9">
        <v>0.223</v>
      </c>
      <c r="IM14" s="9">
        <v>0.27100000000000002</v>
      </c>
      <c r="IN14" s="9">
        <v>0.19600000000000001</v>
      </c>
      <c r="IO14" s="9">
        <v>7.3999999999999996E-2</v>
      </c>
      <c r="IP14" s="9">
        <v>0.60599999999999998</v>
      </c>
      <c r="IQ14" s="9">
        <v>8.8999999999999996E-2</v>
      </c>
    </row>
    <row r="15" spans="1:251">
      <c r="A15" s="10">
        <v>43497</v>
      </c>
      <c r="B15" s="9">
        <v>51.904000000000003</v>
      </c>
      <c r="C15" s="9">
        <v>81.548000000000002</v>
      </c>
      <c r="D15" s="9">
        <v>127.74</v>
      </c>
      <c r="E15" s="9">
        <v>54.576999999999998</v>
      </c>
      <c r="F15" s="9">
        <v>73.162999999999997</v>
      </c>
      <c r="G15" s="9">
        <v>35.256999999999998</v>
      </c>
      <c r="H15" s="9">
        <v>12.635</v>
      </c>
      <c r="I15" s="9">
        <v>22.620999999999999</v>
      </c>
      <c r="J15" s="9">
        <v>15.734</v>
      </c>
      <c r="K15" s="9">
        <v>7.899</v>
      </c>
      <c r="L15" s="9">
        <v>7.835</v>
      </c>
      <c r="M15" s="9">
        <v>19.523</v>
      </c>
      <c r="N15" s="9">
        <v>4.7359999999999998</v>
      </c>
      <c r="O15" s="9">
        <v>14.787000000000001</v>
      </c>
      <c r="P15" s="9">
        <v>33.497999999999998</v>
      </c>
      <c r="Q15" s="9">
        <v>8.9809999999999999</v>
      </c>
      <c r="R15" s="9">
        <v>24.516999999999999</v>
      </c>
      <c r="S15" s="9">
        <v>6.8579999999999997</v>
      </c>
      <c r="T15" s="9">
        <v>2.63</v>
      </c>
      <c r="U15" s="9">
        <v>4.2270000000000003</v>
      </c>
      <c r="V15" s="9">
        <v>26.64</v>
      </c>
      <c r="W15" s="9">
        <v>6.35</v>
      </c>
      <c r="X15" s="9">
        <v>20.29</v>
      </c>
      <c r="Y15" s="9">
        <v>294.77600000000001</v>
      </c>
      <c r="Z15" s="9">
        <v>112.145</v>
      </c>
      <c r="AA15" s="9">
        <v>182.63200000000001</v>
      </c>
      <c r="AB15" s="9">
        <v>277.62</v>
      </c>
      <c r="AC15" s="9">
        <v>104.786</v>
      </c>
      <c r="AD15" s="9">
        <v>172.834</v>
      </c>
      <c r="AE15" s="9">
        <v>128.00200000000001</v>
      </c>
      <c r="AF15" s="9">
        <v>52.067999999999998</v>
      </c>
      <c r="AG15" s="9">
        <v>75.933999999999997</v>
      </c>
      <c r="AH15" s="9">
        <v>149.61799999999999</v>
      </c>
      <c r="AI15" s="9">
        <v>52.716999999999999</v>
      </c>
      <c r="AJ15" s="9">
        <v>96.900999999999996</v>
      </c>
      <c r="AK15" s="9">
        <v>244.45099999999999</v>
      </c>
      <c r="AL15" s="9">
        <v>88.936000000000007</v>
      </c>
      <c r="AM15" s="9">
        <v>155.51499999999999</v>
      </c>
      <c r="AN15" s="9">
        <v>110.607</v>
      </c>
      <c r="AO15" s="9">
        <v>43.554000000000002</v>
      </c>
      <c r="AP15" s="9">
        <v>67.052999999999997</v>
      </c>
      <c r="AQ15" s="9">
        <v>133.84399999999999</v>
      </c>
      <c r="AR15" s="9">
        <v>45.381999999999998</v>
      </c>
      <c r="AS15" s="9">
        <v>88.460999999999999</v>
      </c>
      <c r="AT15" s="9">
        <v>33.168999999999997</v>
      </c>
      <c r="AU15" s="9">
        <v>15.85</v>
      </c>
      <c r="AV15" s="9">
        <v>17.32</v>
      </c>
      <c r="AW15" s="9">
        <v>17.395</v>
      </c>
      <c r="AX15" s="9">
        <v>8.5139999999999993</v>
      </c>
      <c r="AY15" s="9">
        <v>8.8800000000000008</v>
      </c>
      <c r="AZ15" s="9">
        <v>15.773999999999999</v>
      </c>
      <c r="BA15" s="9">
        <v>7.335</v>
      </c>
      <c r="BB15" s="9">
        <v>8.4390000000000001</v>
      </c>
      <c r="BC15" s="9">
        <v>17.155999999999999</v>
      </c>
      <c r="BD15" s="9">
        <v>7.359</v>
      </c>
      <c r="BE15" s="9">
        <v>9.7970000000000006</v>
      </c>
      <c r="BF15" s="9">
        <v>2.9169999999999998</v>
      </c>
      <c r="BG15" s="9">
        <v>1.36</v>
      </c>
      <c r="BH15" s="9">
        <v>1.5569999999999999</v>
      </c>
      <c r="BI15" s="9">
        <v>14.24</v>
      </c>
      <c r="BJ15" s="9">
        <v>5.9989999999999997</v>
      </c>
      <c r="BK15" s="9">
        <v>8.2409999999999997</v>
      </c>
      <c r="BL15" s="9">
        <v>203.036</v>
      </c>
      <c r="BM15" s="9">
        <v>82.625</v>
      </c>
      <c r="BN15" s="9">
        <v>120.411</v>
      </c>
      <c r="BO15" s="9">
        <v>194.54499999999999</v>
      </c>
      <c r="BP15" s="9">
        <v>80.064999999999998</v>
      </c>
      <c r="BQ15" s="9">
        <v>114.48</v>
      </c>
      <c r="BR15" s="9">
        <v>96.950999999999993</v>
      </c>
      <c r="BS15" s="9">
        <v>42.103999999999999</v>
      </c>
      <c r="BT15" s="9">
        <v>54.845999999999997</v>
      </c>
      <c r="BU15" s="9">
        <v>97.594999999999999</v>
      </c>
      <c r="BV15" s="9">
        <v>37.960999999999999</v>
      </c>
      <c r="BW15" s="9">
        <v>59.634</v>
      </c>
      <c r="BX15" s="9">
        <v>180.727</v>
      </c>
      <c r="BY15" s="9">
        <v>72.412000000000006</v>
      </c>
      <c r="BZ15" s="9">
        <v>108.315</v>
      </c>
      <c r="CA15" s="9">
        <v>93.676000000000002</v>
      </c>
      <c r="CB15" s="9">
        <v>39.484000000000002</v>
      </c>
      <c r="CC15" s="9">
        <v>54.192</v>
      </c>
      <c r="CD15" s="9">
        <v>87.051000000000002</v>
      </c>
      <c r="CE15" s="9">
        <v>32.927999999999997</v>
      </c>
      <c r="CF15" s="9">
        <v>54.122999999999998</v>
      </c>
      <c r="CG15" s="9">
        <v>13.818</v>
      </c>
      <c r="CH15" s="9">
        <v>7.6529999999999996</v>
      </c>
      <c r="CI15" s="9">
        <v>6.165</v>
      </c>
      <c r="CJ15" s="9">
        <v>3.274</v>
      </c>
      <c r="CK15" s="9">
        <v>2.621</v>
      </c>
      <c r="CL15" s="9">
        <v>0.65400000000000003</v>
      </c>
      <c r="CM15" s="9">
        <v>10.544</v>
      </c>
      <c r="CN15" s="9">
        <v>5.0330000000000004</v>
      </c>
      <c r="CO15" s="9">
        <v>5.5110000000000001</v>
      </c>
      <c r="CP15" s="9">
        <v>8.4909999999999997</v>
      </c>
      <c r="CQ15" s="9">
        <v>2.56</v>
      </c>
      <c r="CR15" s="9">
        <v>5.931</v>
      </c>
      <c r="CS15" s="9">
        <v>2.746</v>
      </c>
      <c r="CT15" s="9">
        <v>1.6879999999999999</v>
      </c>
      <c r="CU15" s="9">
        <v>1.0580000000000001</v>
      </c>
      <c r="CV15" s="9">
        <v>5.7450000000000001</v>
      </c>
      <c r="CW15" s="9">
        <v>0.872</v>
      </c>
      <c r="CX15" s="9">
        <v>4.8730000000000002</v>
      </c>
      <c r="CY15" s="9">
        <v>75.712999999999994</v>
      </c>
      <c r="CZ15" s="9">
        <v>28.931999999999999</v>
      </c>
      <c r="DA15" s="9">
        <v>46.780999999999999</v>
      </c>
      <c r="DB15" s="9">
        <v>71.323999999999998</v>
      </c>
      <c r="DC15" s="9">
        <v>27.283999999999999</v>
      </c>
      <c r="DD15" s="9">
        <v>44.039000000000001</v>
      </c>
      <c r="DE15" s="9">
        <v>35.933</v>
      </c>
      <c r="DF15" s="9">
        <v>11.725</v>
      </c>
      <c r="DG15" s="9">
        <v>24.207999999999998</v>
      </c>
      <c r="DH15" s="9">
        <v>35.390999999999998</v>
      </c>
      <c r="DI15" s="9">
        <v>15.558999999999999</v>
      </c>
      <c r="DJ15" s="9">
        <v>19.831</v>
      </c>
      <c r="DK15" s="9">
        <v>65.703000000000003</v>
      </c>
      <c r="DL15" s="9">
        <v>25.327999999999999</v>
      </c>
      <c r="DM15" s="9">
        <v>40.374000000000002</v>
      </c>
      <c r="DN15" s="9">
        <v>33.259</v>
      </c>
      <c r="DO15" s="9">
        <v>10.814</v>
      </c>
      <c r="DP15" s="9">
        <v>22.445</v>
      </c>
      <c r="DQ15" s="9">
        <v>32.444000000000003</v>
      </c>
      <c r="DR15" s="9">
        <v>14.513999999999999</v>
      </c>
      <c r="DS15" s="9">
        <v>17.928999999999998</v>
      </c>
      <c r="DT15" s="9">
        <v>5.6210000000000004</v>
      </c>
      <c r="DU15" s="9">
        <v>1.956</v>
      </c>
      <c r="DV15" s="9">
        <v>3.665</v>
      </c>
      <c r="DW15" s="9">
        <v>2.6739999999999999</v>
      </c>
      <c r="DX15" s="9">
        <v>0.91100000000000003</v>
      </c>
      <c r="DY15" s="9">
        <v>1.7629999999999999</v>
      </c>
      <c r="DZ15" s="9">
        <v>2.9470000000000001</v>
      </c>
      <c r="EA15" s="9">
        <v>1.0449999999999999</v>
      </c>
      <c r="EB15" s="9">
        <v>1.9019999999999999</v>
      </c>
      <c r="EC15" s="9">
        <v>4.3899999999999997</v>
      </c>
      <c r="ED15" s="9">
        <v>1.6479999999999999</v>
      </c>
      <c r="EE15" s="9">
        <v>2.742</v>
      </c>
      <c r="EF15" s="9">
        <v>0.86599999999999999</v>
      </c>
      <c r="EG15" s="9">
        <v>0.32100000000000001</v>
      </c>
      <c r="EH15" s="9">
        <v>0.54400000000000004</v>
      </c>
      <c r="EI15" s="9">
        <v>3.524</v>
      </c>
      <c r="EJ15" s="9">
        <v>1.3260000000000001</v>
      </c>
      <c r="EK15" s="9">
        <v>2.198</v>
      </c>
      <c r="EL15" s="9">
        <v>122.96899999999999</v>
      </c>
      <c r="EM15" s="9">
        <v>41.66</v>
      </c>
      <c r="EN15" s="9">
        <v>81.308999999999997</v>
      </c>
      <c r="EO15" s="9">
        <v>112.887</v>
      </c>
      <c r="EP15" s="9">
        <v>40.033000000000001</v>
      </c>
      <c r="EQ15" s="9">
        <v>72.853999999999999</v>
      </c>
      <c r="ER15" s="9">
        <v>61.048000000000002</v>
      </c>
      <c r="ES15" s="9">
        <v>24.526</v>
      </c>
      <c r="ET15" s="9">
        <v>36.521999999999998</v>
      </c>
      <c r="EU15" s="9">
        <v>51.838999999999999</v>
      </c>
      <c r="EV15" s="9">
        <v>15.507</v>
      </c>
      <c r="EW15" s="9">
        <v>36.332000000000001</v>
      </c>
      <c r="EX15" s="9">
        <v>102.55500000000001</v>
      </c>
      <c r="EY15" s="9">
        <v>39.255000000000003</v>
      </c>
      <c r="EZ15" s="9">
        <v>63.3</v>
      </c>
      <c r="FA15" s="9">
        <v>56.292000000000002</v>
      </c>
      <c r="FB15" s="9">
        <v>24.11</v>
      </c>
      <c r="FC15" s="9">
        <v>32.182000000000002</v>
      </c>
      <c r="FD15" s="9">
        <v>46.262999999999998</v>
      </c>
      <c r="FE15" s="9">
        <v>15.145</v>
      </c>
      <c r="FF15" s="9">
        <v>31.117999999999999</v>
      </c>
      <c r="FG15" s="9">
        <v>10.332000000000001</v>
      </c>
      <c r="FH15" s="9">
        <v>0.77800000000000002</v>
      </c>
      <c r="FI15" s="9">
        <v>9.5540000000000003</v>
      </c>
      <c r="FJ15" s="9">
        <v>4.7560000000000002</v>
      </c>
      <c r="FK15" s="9">
        <v>0.41599999999999998</v>
      </c>
      <c r="FL15" s="9">
        <v>4.34</v>
      </c>
      <c r="FM15" s="9">
        <v>5.5759999999999996</v>
      </c>
      <c r="FN15" s="9">
        <v>0.36199999999999999</v>
      </c>
      <c r="FO15" s="9">
        <v>5.2140000000000004</v>
      </c>
      <c r="FP15" s="9">
        <v>10.082000000000001</v>
      </c>
      <c r="FQ15" s="9">
        <v>1.627</v>
      </c>
      <c r="FR15" s="9">
        <v>8.4550000000000001</v>
      </c>
      <c r="FS15" s="9">
        <v>2.52</v>
      </c>
      <c r="FT15" s="9">
        <v>0</v>
      </c>
      <c r="FU15" s="9">
        <v>2.52</v>
      </c>
      <c r="FV15" s="9">
        <v>7.5620000000000003</v>
      </c>
      <c r="FW15" s="9">
        <v>1.627</v>
      </c>
      <c r="FX15" s="9">
        <v>5.9349999999999996</v>
      </c>
      <c r="FY15" s="9">
        <v>25.699000000000002</v>
      </c>
      <c r="FZ15" s="9">
        <v>9.5039999999999996</v>
      </c>
      <c r="GA15" s="9">
        <v>16.195</v>
      </c>
      <c r="GB15" s="9">
        <v>24.835000000000001</v>
      </c>
      <c r="GC15" s="9">
        <v>9.0969999999999995</v>
      </c>
      <c r="GD15" s="9">
        <v>15.739000000000001</v>
      </c>
      <c r="GE15" s="9">
        <v>12.237</v>
      </c>
      <c r="GF15" s="9">
        <v>5.085</v>
      </c>
      <c r="GG15" s="9">
        <v>7.1529999999999996</v>
      </c>
      <c r="GH15" s="9">
        <v>12.598000000000001</v>
      </c>
      <c r="GI15" s="9">
        <v>4.0119999999999996</v>
      </c>
      <c r="GJ15" s="9">
        <v>8.5860000000000003</v>
      </c>
      <c r="GK15" s="9">
        <v>23.402999999999999</v>
      </c>
      <c r="GL15" s="9">
        <v>8.2750000000000004</v>
      </c>
      <c r="GM15" s="9">
        <v>15.129</v>
      </c>
      <c r="GN15" s="9">
        <v>11.523999999999999</v>
      </c>
      <c r="GO15" s="9">
        <v>4.3710000000000004</v>
      </c>
      <c r="GP15" s="9">
        <v>7.1529999999999996</v>
      </c>
      <c r="GQ15" s="9">
        <v>11.879</v>
      </c>
      <c r="GR15" s="9">
        <v>3.903</v>
      </c>
      <c r="GS15" s="9">
        <v>7.976</v>
      </c>
      <c r="GT15" s="9">
        <v>1.4319999999999999</v>
      </c>
      <c r="GU15" s="9">
        <v>0.82199999999999995</v>
      </c>
      <c r="GV15" s="9">
        <v>0.61</v>
      </c>
      <c r="GW15" s="9">
        <v>0.71299999999999997</v>
      </c>
      <c r="GX15" s="9">
        <v>0.71299999999999997</v>
      </c>
      <c r="GY15" s="9">
        <v>0</v>
      </c>
      <c r="GZ15" s="9">
        <v>0.71899999999999997</v>
      </c>
      <c r="HA15" s="9">
        <v>0.109</v>
      </c>
      <c r="HB15" s="9">
        <v>0.61</v>
      </c>
      <c r="HC15" s="9">
        <v>0.86299999999999999</v>
      </c>
      <c r="HD15" s="9">
        <v>0.40699999999999997</v>
      </c>
      <c r="HE15" s="9">
        <v>0.45600000000000002</v>
      </c>
      <c r="HF15" s="9">
        <v>0.379</v>
      </c>
      <c r="HG15" s="9">
        <v>0.127</v>
      </c>
      <c r="HH15" s="9">
        <v>0.252</v>
      </c>
      <c r="HI15" s="9">
        <v>0.48499999999999999</v>
      </c>
      <c r="HJ15" s="9">
        <v>0.28000000000000003</v>
      </c>
      <c r="HK15" s="9">
        <v>0.20399999999999999</v>
      </c>
      <c r="HL15" s="9">
        <v>5.524</v>
      </c>
      <c r="HM15" s="9">
        <v>2.1379999999999999</v>
      </c>
      <c r="HN15" s="9">
        <v>3.3860000000000001</v>
      </c>
      <c r="HO15" s="9">
        <v>5.1130000000000004</v>
      </c>
      <c r="HP15" s="9">
        <v>1.93</v>
      </c>
      <c r="HQ15" s="9">
        <v>3.1829999999999998</v>
      </c>
      <c r="HR15" s="9">
        <v>2.4129999999999998</v>
      </c>
      <c r="HS15" s="9">
        <v>1.262</v>
      </c>
      <c r="HT15" s="9">
        <v>1.151</v>
      </c>
      <c r="HU15" s="9">
        <v>2.7</v>
      </c>
      <c r="HV15" s="9">
        <v>0.66800000000000004</v>
      </c>
      <c r="HW15" s="9">
        <v>2.032</v>
      </c>
      <c r="HX15" s="9">
        <v>4.37</v>
      </c>
      <c r="HY15" s="9">
        <v>1.718</v>
      </c>
      <c r="HZ15" s="9">
        <v>2.6520000000000001</v>
      </c>
      <c r="IA15" s="9">
        <v>2.024</v>
      </c>
      <c r="IB15" s="9">
        <v>1.05</v>
      </c>
      <c r="IC15" s="9">
        <v>0.97399999999999998</v>
      </c>
      <c r="ID15" s="9">
        <v>2.3460000000000001</v>
      </c>
      <c r="IE15" s="9">
        <v>0.66800000000000004</v>
      </c>
      <c r="IF15" s="9">
        <v>1.6779999999999999</v>
      </c>
      <c r="IG15" s="9">
        <v>0.74299999999999999</v>
      </c>
      <c r="IH15" s="9">
        <v>0.21099999999999999</v>
      </c>
      <c r="II15" s="9">
        <v>0.53200000000000003</v>
      </c>
      <c r="IJ15" s="9">
        <v>0.38900000000000001</v>
      </c>
      <c r="IK15" s="9">
        <v>0.21099999999999999</v>
      </c>
      <c r="IL15" s="9">
        <v>0.17699999999999999</v>
      </c>
      <c r="IM15" s="9">
        <v>0.35399999999999998</v>
      </c>
      <c r="IN15" s="9">
        <v>0</v>
      </c>
      <c r="IO15" s="9">
        <v>0.35399999999999998</v>
      </c>
      <c r="IP15" s="9">
        <v>0.41099999999999998</v>
      </c>
      <c r="IQ15" s="9">
        <v>0.20799999999999999</v>
      </c>
    </row>
    <row r="16" spans="1:251">
      <c r="A16" s="10">
        <v>43862</v>
      </c>
      <c r="B16" s="9">
        <v>53.119</v>
      </c>
      <c r="C16" s="9">
        <v>87.727999999999994</v>
      </c>
      <c r="D16" s="9">
        <v>139.988</v>
      </c>
      <c r="E16" s="9">
        <v>54.542999999999999</v>
      </c>
      <c r="F16" s="9">
        <v>85.444999999999993</v>
      </c>
      <c r="G16" s="9">
        <v>50.698999999999998</v>
      </c>
      <c r="H16" s="9">
        <v>14.211</v>
      </c>
      <c r="I16" s="9">
        <v>36.488</v>
      </c>
      <c r="J16" s="9">
        <v>21.902000000000001</v>
      </c>
      <c r="K16" s="9">
        <v>5.5940000000000003</v>
      </c>
      <c r="L16" s="9">
        <v>16.308</v>
      </c>
      <c r="M16" s="9">
        <v>28.797000000000001</v>
      </c>
      <c r="N16" s="9">
        <v>8.6170000000000009</v>
      </c>
      <c r="O16" s="9">
        <v>20.181000000000001</v>
      </c>
      <c r="P16" s="9">
        <v>16.335000000000001</v>
      </c>
      <c r="Q16" s="9">
        <v>5.4489999999999998</v>
      </c>
      <c r="R16" s="9">
        <v>10.885</v>
      </c>
      <c r="S16" s="9">
        <v>4.08</v>
      </c>
      <c r="T16" s="9">
        <v>1.7869999999999999</v>
      </c>
      <c r="U16" s="9">
        <v>2.2930000000000001</v>
      </c>
      <c r="V16" s="9">
        <v>12.255000000000001</v>
      </c>
      <c r="W16" s="9">
        <v>3.6619999999999999</v>
      </c>
      <c r="X16" s="9">
        <v>8.5920000000000005</v>
      </c>
      <c r="Y16" s="9">
        <v>297.24</v>
      </c>
      <c r="Z16" s="9">
        <v>113.532</v>
      </c>
      <c r="AA16" s="9">
        <v>183.70699999999999</v>
      </c>
      <c r="AB16" s="9">
        <v>277.28899999999999</v>
      </c>
      <c r="AC16" s="9">
        <v>106.312</v>
      </c>
      <c r="AD16" s="9">
        <v>170.977</v>
      </c>
      <c r="AE16" s="9">
        <v>147.357</v>
      </c>
      <c r="AF16" s="9">
        <v>58.691000000000003</v>
      </c>
      <c r="AG16" s="9">
        <v>88.665999999999997</v>
      </c>
      <c r="AH16" s="9">
        <v>129.93100000000001</v>
      </c>
      <c r="AI16" s="9">
        <v>47.621000000000002</v>
      </c>
      <c r="AJ16" s="9">
        <v>82.31</v>
      </c>
      <c r="AK16" s="9">
        <v>244.28899999999999</v>
      </c>
      <c r="AL16" s="9">
        <v>95.552999999999997</v>
      </c>
      <c r="AM16" s="9">
        <v>148.73599999999999</v>
      </c>
      <c r="AN16" s="9">
        <v>132.28899999999999</v>
      </c>
      <c r="AO16" s="9">
        <v>54.854999999999997</v>
      </c>
      <c r="AP16" s="9">
        <v>77.433999999999997</v>
      </c>
      <c r="AQ16" s="9">
        <v>112</v>
      </c>
      <c r="AR16" s="9">
        <v>40.698</v>
      </c>
      <c r="AS16" s="9">
        <v>71.301000000000002</v>
      </c>
      <c r="AT16" s="9">
        <v>33</v>
      </c>
      <c r="AU16" s="9">
        <v>10.759</v>
      </c>
      <c r="AV16" s="9">
        <v>22.241</v>
      </c>
      <c r="AW16" s="9">
        <v>15.068</v>
      </c>
      <c r="AX16" s="9">
        <v>3.8359999999999999</v>
      </c>
      <c r="AY16" s="9">
        <v>11.231999999999999</v>
      </c>
      <c r="AZ16" s="9">
        <v>17.931999999999999</v>
      </c>
      <c r="BA16" s="9">
        <v>6.923</v>
      </c>
      <c r="BB16" s="9">
        <v>11.009</v>
      </c>
      <c r="BC16" s="9">
        <v>19.951000000000001</v>
      </c>
      <c r="BD16" s="9">
        <v>7.22</v>
      </c>
      <c r="BE16" s="9">
        <v>12.731</v>
      </c>
      <c r="BF16" s="9">
        <v>7.1340000000000003</v>
      </c>
      <c r="BG16" s="9">
        <v>3.0819999999999999</v>
      </c>
      <c r="BH16" s="9">
        <v>4.0519999999999996</v>
      </c>
      <c r="BI16" s="9">
        <v>12.817</v>
      </c>
      <c r="BJ16" s="9">
        <v>4.1379999999999999</v>
      </c>
      <c r="BK16" s="9">
        <v>8.6790000000000003</v>
      </c>
      <c r="BL16" s="9">
        <v>236.75200000000001</v>
      </c>
      <c r="BM16" s="9">
        <v>83.302000000000007</v>
      </c>
      <c r="BN16" s="9">
        <v>153.44999999999999</v>
      </c>
      <c r="BO16" s="9">
        <v>225.40700000000001</v>
      </c>
      <c r="BP16" s="9">
        <v>81.144000000000005</v>
      </c>
      <c r="BQ16" s="9">
        <v>144.26300000000001</v>
      </c>
      <c r="BR16" s="9">
        <v>99.207999999999998</v>
      </c>
      <c r="BS16" s="9">
        <v>34.076000000000001</v>
      </c>
      <c r="BT16" s="9">
        <v>65.132000000000005</v>
      </c>
      <c r="BU16" s="9">
        <v>126.19799999999999</v>
      </c>
      <c r="BV16" s="9">
        <v>47.067</v>
      </c>
      <c r="BW16" s="9">
        <v>79.131</v>
      </c>
      <c r="BX16" s="9">
        <v>207.53700000000001</v>
      </c>
      <c r="BY16" s="9">
        <v>76.156000000000006</v>
      </c>
      <c r="BZ16" s="9">
        <v>131.381</v>
      </c>
      <c r="CA16" s="9">
        <v>91.966999999999999</v>
      </c>
      <c r="CB16" s="9">
        <v>32.715000000000003</v>
      </c>
      <c r="CC16" s="9">
        <v>59.252000000000002</v>
      </c>
      <c r="CD16" s="9">
        <v>115.57</v>
      </c>
      <c r="CE16" s="9">
        <v>43.441000000000003</v>
      </c>
      <c r="CF16" s="9">
        <v>72.129000000000005</v>
      </c>
      <c r="CG16" s="9">
        <v>17.869</v>
      </c>
      <c r="CH16" s="9">
        <v>4.9880000000000004</v>
      </c>
      <c r="CI16" s="9">
        <v>12.882</v>
      </c>
      <c r="CJ16" s="9">
        <v>7.2409999999999997</v>
      </c>
      <c r="CK16" s="9">
        <v>1.3620000000000001</v>
      </c>
      <c r="CL16" s="9">
        <v>5.88</v>
      </c>
      <c r="CM16" s="9">
        <v>10.628</v>
      </c>
      <c r="CN16" s="9">
        <v>3.6259999999999999</v>
      </c>
      <c r="CO16" s="9">
        <v>7.0019999999999998</v>
      </c>
      <c r="CP16" s="9">
        <v>11.346</v>
      </c>
      <c r="CQ16" s="9">
        <v>2.1589999999999998</v>
      </c>
      <c r="CR16" s="9">
        <v>9.1869999999999994</v>
      </c>
      <c r="CS16" s="9">
        <v>1.4319999999999999</v>
      </c>
      <c r="CT16" s="9">
        <v>0</v>
      </c>
      <c r="CU16" s="9">
        <v>1.4319999999999999</v>
      </c>
      <c r="CV16" s="9">
        <v>9.9130000000000003</v>
      </c>
      <c r="CW16" s="9">
        <v>2.1589999999999998</v>
      </c>
      <c r="CX16" s="9">
        <v>7.7549999999999999</v>
      </c>
      <c r="CY16" s="9">
        <v>88.325000000000003</v>
      </c>
      <c r="CZ16" s="9">
        <v>34.185000000000002</v>
      </c>
      <c r="DA16" s="9">
        <v>54.14</v>
      </c>
      <c r="DB16" s="9">
        <v>83.131</v>
      </c>
      <c r="DC16" s="9">
        <v>32.061</v>
      </c>
      <c r="DD16" s="9">
        <v>51.07</v>
      </c>
      <c r="DE16" s="9">
        <v>40.634999999999998</v>
      </c>
      <c r="DF16" s="9">
        <v>15.968999999999999</v>
      </c>
      <c r="DG16" s="9">
        <v>24.666</v>
      </c>
      <c r="DH16" s="9">
        <v>42.494999999999997</v>
      </c>
      <c r="DI16" s="9">
        <v>16.091000000000001</v>
      </c>
      <c r="DJ16" s="9">
        <v>26.404</v>
      </c>
      <c r="DK16" s="9">
        <v>76.194999999999993</v>
      </c>
      <c r="DL16" s="9">
        <v>30.369</v>
      </c>
      <c r="DM16" s="9">
        <v>45.825000000000003</v>
      </c>
      <c r="DN16" s="9">
        <v>37.567</v>
      </c>
      <c r="DO16" s="9">
        <v>15.153</v>
      </c>
      <c r="DP16" s="9">
        <v>22.414999999999999</v>
      </c>
      <c r="DQ16" s="9">
        <v>38.627000000000002</v>
      </c>
      <c r="DR16" s="9">
        <v>15.217000000000001</v>
      </c>
      <c r="DS16" s="9">
        <v>23.411000000000001</v>
      </c>
      <c r="DT16" s="9">
        <v>6.9359999999999999</v>
      </c>
      <c r="DU16" s="9">
        <v>1.6919999999999999</v>
      </c>
      <c r="DV16" s="9">
        <v>5.2450000000000001</v>
      </c>
      <c r="DW16" s="9">
        <v>3.0680000000000001</v>
      </c>
      <c r="DX16" s="9">
        <v>0.81699999999999995</v>
      </c>
      <c r="DY16" s="9">
        <v>2.2509999999999999</v>
      </c>
      <c r="DZ16" s="9">
        <v>3.8679999999999999</v>
      </c>
      <c r="EA16" s="9">
        <v>0.875</v>
      </c>
      <c r="EB16" s="9">
        <v>2.9929999999999999</v>
      </c>
      <c r="EC16" s="9">
        <v>5.1950000000000003</v>
      </c>
      <c r="ED16" s="9">
        <v>2.1240000000000001</v>
      </c>
      <c r="EE16" s="9">
        <v>3.0710000000000002</v>
      </c>
      <c r="EF16" s="9">
        <v>0.98699999999999999</v>
      </c>
      <c r="EG16" s="9">
        <v>0.70699999999999996</v>
      </c>
      <c r="EH16" s="9">
        <v>0.28000000000000003</v>
      </c>
      <c r="EI16" s="9">
        <v>4.2080000000000002</v>
      </c>
      <c r="EJ16" s="9">
        <v>1.417</v>
      </c>
      <c r="EK16" s="9">
        <v>2.79</v>
      </c>
      <c r="EL16" s="9">
        <v>129.03200000000001</v>
      </c>
      <c r="EM16" s="9">
        <v>51.48</v>
      </c>
      <c r="EN16" s="9">
        <v>77.552000000000007</v>
      </c>
      <c r="EO16" s="9">
        <v>120.76600000000001</v>
      </c>
      <c r="EP16" s="9">
        <v>48.664999999999999</v>
      </c>
      <c r="EQ16" s="9">
        <v>72.100999999999999</v>
      </c>
      <c r="ER16" s="9">
        <v>62.381999999999998</v>
      </c>
      <c r="ES16" s="9">
        <v>24.870999999999999</v>
      </c>
      <c r="ET16" s="9">
        <v>37.51</v>
      </c>
      <c r="EU16" s="9">
        <v>58.384</v>
      </c>
      <c r="EV16" s="9">
        <v>23.794</v>
      </c>
      <c r="EW16" s="9">
        <v>34.590000000000003</v>
      </c>
      <c r="EX16" s="9">
        <v>110.762</v>
      </c>
      <c r="EY16" s="9">
        <v>44.213999999999999</v>
      </c>
      <c r="EZ16" s="9">
        <v>66.549000000000007</v>
      </c>
      <c r="FA16" s="9">
        <v>57.247999999999998</v>
      </c>
      <c r="FB16" s="9">
        <v>21.411999999999999</v>
      </c>
      <c r="FC16" s="9">
        <v>35.835999999999999</v>
      </c>
      <c r="FD16" s="9">
        <v>53.515000000000001</v>
      </c>
      <c r="FE16" s="9">
        <v>22.802</v>
      </c>
      <c r="FF16" s="9">
        <v>30.713000000000001</v>
      </c>
      <c r="FG16" s="9">
        <v>10.004</v>
      </c>
      <c r="FH16" s="9">
        <v>4.452</v>
      </c>
      <c r="FI16" s="9">
        <v>5.5519999999999996</v>
      </c>
      <c r="FJ16" s="9">
        <v>5.1340000000000003</v>
      </c>
      <c r="FK16" s="9">
        <v>3.4590000000000001</v>
      </c>
      <c r="FL16" s="9">
        <v>1.675</v>
      </c>
      <c r="FM16" s="9">
        <v>4.87</v>
      </c>
      <c r="FN16" s="9">
        <v>0.99199999999999999</v>
      </c>
      <c r="FO16" s="9">
        <v>3.8769999999999998</v>
      </c>
      <c r="FP16" s="9">
        <v>8.266</v>
      </c>
      <c r="FQ16" s="9">
        <v>2.8149999999999999</v>
      </c>
      <c r="FR16" s="9">
        <v>5.4509999999999996</v>
      </c>
      <c r="FS16" s="9">
        <v>2.8239999999999998</v>
      </c>
      <c r="FT16" s="9">
        <v>0.70899999999999996</v>
      </c>
      <c r="FU16" s="9">
        <v>2.1139999999999999</v>
      </c>
      <c r="FV16" s="9">
        <v>5.4420000000000002</v>
      </c>
      <c r="FW16" s="9">
        <v>2.105</v>
      </c>
      <c r="FX16" s="9">
        <v>3.3370000000000002</v>
      </c>
      <c r="FY16" s="9">
        <v>30.170999999999999</v>
      </c>
      <c r="FZ16" s="9">
        <v>10.901</v>
      </c>
      <c r="GA16" s="9">
        <v>19.27</v>
      </c>
      <c r="GB16" s="9">
        <v>29.071999999999999</v>
      </c>
      <c r="GC16" s="9">
        <v>10.404</v>
      </c>
      <c r="GD16" s="9">
        <v>18.667999999999999</v>
      </c>
      <c r="GE16" s="9">
        <v>16.466000000000001</v>
      </c>
      <c r="GF16" s="9">
        <v>6.6849999999999996</v>
      </c>
      <c r="GG16" s="9">
        <v>9.782</v>
      </c>
      <c r="GH16" s="9">
        <v>12.606</v>
      </c>
      <c r="GI16" s="9">
        <v>3.7189999999999999</v>
      </c>
      <c r="GJ16" s="9">
        <v>8.8870000000000005</v>
      </c>
      <c r="GK16" s="9">
        <v>24.414000000000001</v>
      </c>
      <c r="GL16" s="9">
        <v>8.2729999999999997</v>
      </c>
      <c r="GM16" s="9">
        <v>16.140999999999998</v>
      </c>
      <c r="GN16" s="9">
        <v>14.577999999999999</v>
      </c>
      <c r="GO16" s="9">
        <v>5.5990000000000002</v>
      </c>
      <c r="GP16" s="9">
        <v>8.9789999999999992</v>
      </c>
      <c r="GQ16" s="9">
        <v>9.8350000000000009</v>
      </c>
      <c r="GR16" s="9">
        <v>2.6739999999999999</v>
      </c>
      <c r="GS16" s="9">
        <v>7.1609999999999996</v>
      </c>
      <c r="GT16" s="9">
        <v>4.6580000000000004</v>
      </c>
      <c r="GU16" s="9">
        <v>2.1309999999999998</v>
      </c>
      <c r="GV16" s="9">
        <v>2.528</v>
      </c>
      <c r="GW16" s="9">
        <v>1.8879999999999999</v>
      </c>
      <c r="GX16" s="9">
        <v>1.085</v>
      </c>
      <c r="GY16" s="9">
        <v>0.80200000000000005</v>
      </c>
      <c r="GZ16" s="9">
        <v>2.7709999999999999</v>
      </c>
      <c r="HA16" s="9">
        <v>1.0449999999999999</v>
      </c>
      <c r="HB16" s="9">
        <v>1.7250000000000001</v>
      </c>
      <c r="HC16" s="9">
        <v>1.099</v>
      </c>
      <c r="HD16" s="9">
        <v>0.497</v>
      </c>
      <c r="HE16" s="9">
        <v>0.60099999999999998</v>
      </c>
      <c r="HF16" s="9">
        <v>0.51</v>
      </c>
      <c r="HG16" s="9">
        <v>0.40200000000000002</v>
      </c>
      <c r="HH16" s="9">
        <v>0.107</v>
      </c>
      <c r="HI16" s="9">
        <v>0.58899999999999997</v>
      </c>
      <c r="HJ16" s="9">
        <v>9.5000000000000001E-2</v>
      </c>
      <c r="HK16" s="9">
        <v>0.49399999999999999</v>
      </c>
      <c r="HL16" s="9">
        <v>7.6280000000000001</v>
      </c>
      <c r="HM16" s="9">
        <v>2.8980000000000001</v>
      </c>
      <c r="HN16" s="9">
        <v>4.7300000000000004</v>
      </c>
      <c r="HO16" s="9">
        <v>6.93</v>
      </c>
      <c r="HP16" s="9">
        <v>2.6139999999999999</v>
      </c>
      <c r="HQ16" s="9">
        <v>4.3159999999999998</v>
      </c>
      <c r="HR16" s="9">
        <v>3.4020000000000001</v>
      </c>
      <c r="HS16" s="9">
        <v>0.76300000000000001</v>
      </c>
      <c r="HT16" s="9">
        <v>2.6379999999999999</v>
      </c>
      <c r="HU16" s="9">
        <v>3.5289999999999999</v>
      </c>
      <c r="HV16" s="9">
        <v>1.851</v>
      </c>
      <c r="HW16" s="9">
        <v>1.6779999999999999</v>
      </c>
      <c r="HX16" s="9">
        <v>6.5220000000000002</v>
      </c>
      <c r="HY16" s="9">
        <v>2.3079999999999998</v>
      </c>
      <c r="HZ16" s="9">
        <v>4.2140000000000004</v>
      </c>
      <c r="IA16" s="9">
        <v>3.4020000000000001</v>
      </c>
      <c r="IB16" s="9">
        <v>0.76300000000000001</v>
      </c>
      <c r="IC16" s="9">
        <v>2.6379999999999999</v>
      </c>
      <c r="ID16" s="9">
        <v>3.12</v>
      </c>
      <c r="IE16" s="9">
        <v>1.5449999999999999</v>
      </c>
      <c r="IF16" s="9">
        <v>1.5760000000000001</v>
      </c>
      <c r="IG16" s="9">
        <v>0.40799999999999997</v>
      </c>
      <c r="IH16" s="9">
        <v>0.30599999999999999</v>
      </c>
      <c r="II16" s="9">
        <v>0.10199999999999999</v>
      </c>
      <c r="IJ16" s="9">
        <v>0</v>
      </c>
      <c r="IK16" s="9">
        <v>0</v>
      </c>
      <c r="IL16" s="9">
        <v>0</v>
      </c>
      <c r="IM16" s="9">
        <v>0.40799999999999997</v>
      </c>
      <c r="IN16" s="9">
        <v>0.30599999999999999</v>
      </c>
      <c r="IO16" s="9">
        <v>0.10199999999999999</v>
      </c>
      <c r="IP16" s="9">
        <v>0.69799999999999995</v>
      </c>
      <c r="IQ16" s="9">
        <v>0.28399999999999997</v>
      </c>
    </row>
    <row r="17" spans="1:251">
      <c r="A17" s="10">
        <v>44228</v>
      </c>
      <c r="B17" s="9">
        <v>54.91</v>
      </c>
      <c r="C17" s="9">
        <v>69.277000000000001</v>
      </c>
      <c r="D17" s="9">
        <v>153.071</v>
      </c>
      <c r="E17" s="9">
        <v>69.638999999999996</v>
      </c>
      <c r="F17" s="9">
        <v>83.432000000000002</v>
      </c>
      <c r="G17" s="9">
        <v>34.110999999999997</v>
      </c>
      <c r="H17" s="9">
        <v>10.65</v>
      </c>
      <c r="I17" s="9">
        <v>23.460999999999999</v>
      </c>
      <c r="J17" s="9">
        <v>15.448</v>
      </c>
      <c r="K17" s="9">
        <v>4.968</v>
      </c>
      <c r="L17" s="9">
        <v>10.48</v>
      </c>
      <c r="M17" s="9">
        <v>18.663</v>
      </c>
      <c r="N17" s="9">
        <v>5.6820000000000004</v>
      </c>
      <c r="O17" s="9">
        <v>12.981</v>
      </c>
      <c r="P17" s="9">
        <v>18.667999999999999</v>
      </c>
      <c r="Q17" s="9">
        <v>3.4710000000000001</v>
      </c>
      <c r="R17" s="9">
        <v>15.196</v>
      </c>
      <c r="S17" s="9">
        <v>4.7510000000000003</v>
      </c>
      <c r="T17" s="9">
        <v>1.0229999999999999</v>
      </c>
      <c r="U17" s="9">
        <v>3.7280000000000002</v>
      </c>
      <c r="V17" s="9">
        <v>13.917</v>
      </c>
      <c r="W17" s="9">
        <v>2.448</v>
      </c>
      <c r="X17" s="9">
        <v>11.468</v>
      </c>
      <c r="Y17" s="9">
        <v>283.39999999999998</v>
      </c>
      <c r="Z17" s="9">
        <v>121.747</v>
      </c>
      <c r="AA17" s="9">
        <v>161.65299999999999</v>
      </c>
      <c r="AB17" s="9">
        <v>268.64699999999999</v>
      </c>
      <c r="AC17" s="9">
        <v>119.08</v>
      </c>
      <c r="AD17" s="9">
        <v>149.56800000000001</v>
      </c>
      <c r="AE17" s="9">
        <v>136.26599999999999</v>
      </c>
      <c r="AF17" s="9">
        <v>63.006999999999998</v>
      </c>
      <c r="AG17" s="9">
        <v>73.259</v>
      </c>
      <c r="AH17" s="9">
        <v>132.381</v>
      </c>
      <c r="AI17" s="9">
        <v>56.073</v>
      </c>
      <c r="AJ17" s="9">
        <v>76.308999999999997</v>
      </c>
      <c r="AK17" s="9">
        <v>235.06800000000001</v>
      </c>
      <c r="AL17" s="9">
        <v>107.34099999999999</v>
      </c>
      <c r="AM17" s="9">
        <v>127.727</v>
      </c>
      <c r="AN17" s="9">
        <v>122.01600000000001</v>
      </c>
      <c r="AO17" s="9">
        <v>56.884999999999998</v>
      </c>
      <c r="AP17" s="9">
        <v>65.131</v>
      </c>
      <c r="AQ17" s="9">
        <v>113.05200000000001</v>
      </c>
      <c r="AR17" s="9">
        <v>50.456000000000003</v>
      </c>
      <c r="AS17" s="9">
        <v>62.595999999999997</v>
      </c>
      <c r="AT17" s="9">
        <v>33.579000000000001</v>
      </c>
      <c r="AU17" s="9">
        <v>11.738</v>
      </c>
      <c r="AV17" s="9">
        <v>21.841000000000001</v>
      </c>
      <c r="AW17" s="9">
        <v>14.25</v>
      </c>
      <c r="AX17" s="9">
        <v>6.1219999999999999</v>
      </c>
      <c r="AY17" s="9">
        <v>8.1280000000000001</v>
      </c>
      <c r="AZ17" s="9">
        <v>19.329000000000001</v>
      </c>
      <c r="BA17" s="9">
        <v>5.6159999999999997</v>
      </c>
      <c r="BB17" s="9">
        <v>13.712999999999999</v>
      </c>
      <c r="BC17" s="9">
        <v>14.753</v>
      </c>
      <c r="BD17" s="9">
        <v>2.6680000000000001</v>
      </c>
      <c r="BE17" s="9">
        <v>12.085000000000001</v>
      </c>
      <c r="BF17" s="9">
        <v>6.62</v>
      </c>
      <c r="BG17" s="9">
        <v>0.59799999999999998</v>
      </c>
      <c r="BH17" s="9">
        <v>6.0229999999999997</v>
      </c>
      <c r="BI17" s="9">
        <v>8.1329999999999991</v>
      </c>
      <c r="BJ17" s="9">
        <v>2.0699999999999998</v>
      </c>
      <c r="BK17" s="9">
        <v>6.0629999999999997</v>
      </c>
      <c r="BL17" s="9">
        <v>223.18100000000001</v>
      </c>
      <c r="BM17" s="9">
        <v>88.06</v>
      </c>
      <c r="BN17" s="9">
        <v>135.12100000000001</v>
      </c>
      <c r="BO17" s="9">
        <v>215.60300000000001</v>
      </c>
      <c r="BP17" s="9">
        <v>85.337000000000003</v>
      </c>
      <c r="BQ17" s="9">
        <v>130.267</v>
      </c>
      <c r="BR17" s="9">
        <v>107.709</v>
      </c>
      <c r="BS17" s="9">
        <v>42.444000000000003</v>
      </c>
      <c r="BT17" s="9">
        <v>65.265000000000001</v>
      </c>
      <c r="BU17" s="9">
        <v>107.89400000000001</v>
      </c>
      <c r="BV17" s="9">
        <v>42.893000000000001</v>
      </c>
      <c r="BW17" s="9">
        <v>65.001000000000005</v>
      </c>
      <c r="BX17" s="9">
        <v>189.05199999999999</v>
      </c>
      <c r="BY17" s="9">
        <v>76.39</v>
      </c>
      <c r="BZ17" s="9">
        <v>112.66200000000001</v>
      </c>
      <c r="CA17" s="9">
        <v>94.304000000000002</v>
      </c>
      <c r="CB17" s="9">
        <v>38.756999999999998</v>
      </c>
      <c r="CC17" s="9">
        <v>55.548000000000002</v>
      </c>
      <c r="CD17" s="9">
        <v>94.748000000000005</v>
      </c>
      <c r="CE17" s="9">
        <v>37.633000000000003</v>
      </c>
      <c r="CF17" s="9">
        <v>57.115000000000002</v>
      </c>
      <c r="CG17" s="9">
        <v>26.550999999999998</v>
      </c>
      <c r="CH17" s="9">
        <v>8.9469999999999992</v>
      </c>
      <c r="CI17" s="9">
        <v>17.603999999999999</v>
      </c>
      <c r="CJ17" s="9">
        <v>13.404999999999999</v>
      </c>
      <c r="CK17" s="9">
        <v>3.6869999999999998</v>
      </c>
      <c r="CL17" s="9">
        <v>9.718</v>
      </c>
      <c r="CM17" s="9">
        <v>13.146000000000001</v>
      </c>
      <c r="CN17" s="9">
        <v>5.2590000000000003</v>
      </c>
      <c r="CO17" s="9">
        <v>7.8860000000000001</v>
      </c>
      <c r="CP17" s="9">
        <v>7.5780000000000003</v>
      </c>
      <c r="CQ17" s="9">
        <v>2.7240000000000002</v>
      </c>
      <c r="CR17" s="9">
        <v>4.8540000000000001</v>
      </c>
      <c r="CS17" s="9">
        <v>1.4390000000000001</v>
      </c>
      <c r="CT17" s="9">
        <v>0.73299999999999998</v>
      </c>
      <c r="CU17" s="9">
        <v>0.70599999999999996</v>
      </c>
      <c r="CV17" s="9">
        <v>6.1390000000000002</v>
      </c>
      <c r="CW17" s="9">
        <v>1.9910000000000001</v>
      </c>
      <c r="CX17" s="9">
        <v>4.1479999999999997</v>
      </c>
      <c r="CY17" s="9">
        <v>77.501999999999995</v>
      </c>
      <c r="CZ17" s="9">
        <v>32.557000000000002</v>
      </c>
      <c r="DA17" s="9">
        <v>44.945</v>
      </c>
      <c r="DB17" s="9">
        <v>72.605999999999995</v>
      </c>
      <c r="DC17" s="9">
        <v>29.491</v>
      </c>
      <c r="DD17" s="9">
        <v>43.115000000000002</v>
      </c>
      <c r="DE17" s="9">
        <v>35.128</v>
      </c>
      <c r="DF17" s="9">
        <v>15.318</v>
      </c>
      <c r="DG17" s="9">
        <v>19.809999999999999</v>
      </c>
      <c r="DH17" s="9">
        <v>37.478000000000002</v>
      </c>
      <c r="DI17" s="9">
        <v>14.173</v>
      </c>
      <c r="DJ17" s="9">
        <v>23.305</v>
      </c>
      <c r="DK17" s="9">
        <v>67.156000000000006</v>
      </c>
      <c r="DL17" s="9">
        <v>27.734000000000002</v>
      </c>
      <c r="DM17" s="9">
        <v>39.421999999999997</v>
      </c>
      <c r="DN17" s="9">
        <v>33.314999999999998</v>
      </c>
      <c r="DO17" s="9">
        <v>14.832000000000001</v>
      </c>
      <c r="DP17" s="9">
        <v>18.483000000000001</v>
      </c>
      <c r="DQ17" s="9">
        <v>33.841000000000001</v>
      </c>
      <c r="DR17" s="9">
        <v>12.901999999999999</v>
      </c>
      <c r="DS17" s="9">
        <v>20.939</v>
      </c>
      <c r="DT17" s="9">
        <v>5.45</v>
      </c>
      <c r="DU17" s="9">
        <v>1.7569999999999999</v>
      </c>
      <c r="DV17" s="9">
        <v>3.6930000000000001</v>
      </c>
      <c r="DW17" s="9">
        <v>1.8129999999999999</v>
      </c>
      <c r="DX17" s="9">
        <v>0.48599999999999999</v>
      </c>
      <c r="DY17" s="9">
        <v>1.3280000000000001</v>
      </c>
      <c r="DZ17" s="9">
        <v>3.6360000000000001</v>
      </c>
      <c r="EA17" s="9">
        <v>1.2709999999999999</v>
      </c>
      <c r="EB17" s="9">
        <v>2.3650000000000002</v>
      </c>
      <c r="EC17" s="9">
        <v>4.8959999999999999</v>
      </c>
      <c r="ED17" s="9">
        <v>3.0659999999999998</v>
      </c>
      <c r="EE17" s="9">
        <v>1.829</v>
      </c>
      <c r="EF17" s="9">
        <v>1.841</v>
      </c>
      <c r="EG17" s="9">
        <v>1.02</v>
      </c>
      <c r="EH17" s="9">
        <v>0.82099999999999995</v>
      </c>
      <c r="EI17" s="9">
        <v>3.0550000000000002</v>
      </c>
      <c r="EJ17" s="9">
        <v>2.0459999999999998</v>
      </c>
      <c r="EK17" s="9">
        <v>1.0089999999999999</v>
      </c>
      <c r="EL17" s="9">
        <v>106.613</v>
      </c>
      <c r="EM17" s="9">
        <v>34.713999999999999</v>
      </c>
      <c r="EN17" s="9">
        <v>71.900000000000006</v>
      </c>
      <c r="EO17" s="9">
        <v>101.73699999999999</v>
      </c>
      <c r="EP17" s="9">
        <v>33.213000000000001</v>
      </c>
      <c r="EQ17" s="9">
        <v>68.524000000000001</v>
      </c>
      <c r="ER17" s="9">
        <v>47.701000000000001</v>
      </c>
      <c r="ES17" s="9">
        <v>20.073</v>
      </c>
      <c r="ET17" s="9">
        <v>27.628</v>
      </c>
      <c r="EU17" s="9">
        <v>54.036000000000001</v>
      </c>
      <c r="EV17" s="9">
        <v>13.14</v>
      </c>
      <c r="EW17" s="9">
        <v>40.896000000000001</v>
      </c>
      <c r="EX17" s="9">
        <v>88.5</v>
      </c>
      <c r="EY17" s="9">
        <v>29.762</v>
      </c>
      <c r="EZ17" s="9">
        <v>58.738</v>
      </c>
      <c r="FA17" s="9">
        <v>42.05</v>
      </c>
      <c r="FB17" s="9">
        <v>17.981000000000002</v>
      </c>
      <c r="FC17" s="9">
        <v>24.068999999999999</v>
      </c>
      <c r="FD17" s="9">
        <v>46.45</v>
      </c>
      <c r="FE17" s="9">
        <v>11.781000000000001</v>
      </c>
      <c r="FF17" s="9">
        <v>34.668999999999997</v>
      </c>
      <c r="FG17" s="9">
        <v>13.237</v>
      </c>
      <c r="FH17" s="9">
        <v>3.45</v>
      </c>
      <c r="FI17" s="9">
        <v>9.7859999999999996</v>
      </c>
      <c r="FJ17" s="9">
        <v>5.6509999999999998</v>
      </c>
      <c r="FK17" s="9">
        <v>2.0920000000000001</v>
      </c>
      <c r="FL17" s="9">
        <v>3.5590000000000002</v>
      </c>
      <c r="FM17" s="9">
        <v>7.5860000000000003</v>
      </c>
      <c r="FN17" s="9">
        <v>1.3580000000000001</v>
      </c>
      <c r="FO17" s="9">
        <v>6.2279999999999998</v>
      </c>
      <c r="FP17" s="9">
        <v>4.8760000000000003</v>
      </c>
      <c r="FQ17" s="9">
        <v>1.5009999999999999</v>
      </c>
      <c r="FR17" s="9">
        <v>3.375</v>
      </c>
      <c r="FS17" s="9">
        <v>0.86499999999999999</v>
      </c>
      <c r="FT17" s="9">
        <v>0</v>
      </c>
      <c r="FU17" s="9">
        <v>0.86499999999999999</v>
      </c>
      <c r="FV17" s="9">
        <v>4.0119999999999996</v>
      </c>
      <c r="FW17" s="9">
        <v>1.5009999999999999</v>
      </c>
      <c r="FX17" s="9">
        <v>2.5110000000000001</v>
      </c>
      <c r="FY17" s="9">
        <v>25.288</v>
      </c>
      <c r="FZ17" s="9">
        <v>10.97</v>
      </c>
      <c r="GA17" s="9">
        <v>14.317</v>
      </c>
      <c r="GB17" s="9">
        <v>23.888999999999999</v>
      </c>
      <c r="GC17" s="9">
        <v>10.603</v>
      </c>
      <c r="GD17" s="9">
        <v>13.287000000000001</v>
      </c>
      <c r="GE17" s="9">
        <v>13.359</v>
      </c>
      <c r="GF17" s="9">
        <v>6.0010000000000003</v>
      </c>
      <c r="GG17" s="9">
        <v>7.3579999999999997</v>
      </c>
      <c r="GH17" s="9">
        <v>10.53</v>
      </c>
      <c r="GI17" s="9">
        <v>4.6020000000000003</v>
      </c>
      <c r="GJ17" s="9">
        <v>5.9290000000000003</v>
      </c>
      <c r="GK17" s="9">
        <v>21.288</v>
      </c>
      <c r="GL17" s="9">
        <v>9.5790000000000006</v>
      </c>
      <c r="GM17" s="9">
        <v>11.709</v>
      </c>
      <c r="GN17" s="9">
        <v>11.964</v>
      </c>
      <c r="GO17" s="9">
        <v>5.5149999999999997</v>
      </c>
      <c r="GP17" s="9">
        <v>6.4489999999999998</v>
      </c>
      <c r="GQ17" s="9">
        <v>9.3230000000000004</v>
      </c>
      <c r="GR17" s="9">
        <v>4.0640000000000001</v>
      </c>
      <c r="GS17" s="9">
        <v>5.26</v>
      </c>
      <c r="GT17" s="9">
        <v>2.6019999999999999</v>
      </c>
      <c r="GU17" s="9">
        <v>1.024</v>
      </c>
      <c r="GV17" s="9">
        <v>1.5780000000000001</v>
      </c>
      <c r="GW17" s="9">
        <v>1.395</v>
      </c>
      <c r="GX17" s="9">
        <v>0.48599999999999999</v>
      </c>
      <c r="GY17" s="9">
        <v>0.90900000000000003</v>
      </c>
      <c r="GZ17" s="9">
        <v>1.2070000000000001</v>
      </c>
      <c r="HA17" s="9">
        <v>0.53800000000000003</v>
      </c>
      <c r="HB17" s="9">
        <v>0.66900000000000004</v>
      </c>
      <c r="HC17" s="9">
        <v>1.3979999999999999</v>
      </c>
      <c r="HD17" s="9">
        <v>0.36699999999999999</v>
      </c>
      <c r="HE17" s="9">
        <v>1.0309999999999999</v>
      </c>
      <c r="HF17" s="9">
        <v>0.43</v>
      </c>
      <c r="HG17" s="9">
        <v>0.12</v>
      </c>
      <c r="HH17" s="9">
        <v>0.31</v>
      </c>
      <c r="HI17" s="9">
        <v>0.96799999999999997</v>
      </c>
      <c r="HJ17" s="9">
        <v>0.248</v>
      </c>
      <c r="HK17" s="9">
        <v>0.72099999999999997</v>
      </c>
      <c r="HL17" s="9">
        <v>5.21</v>
      </c>
      <c r="HM17" s="9">
        <v>2.3260000000000001</v>
      </c>
      <c r="HN17" s="9">
        <v>2.8839999999999999</v>
      </c>
      <c r="HO17" s="9">
        <v>4.7930000000000001</v>
      </c>
      <c r="HP17" s="9">
        <v>2.2080000000000002</v>
      </c>
      <c r="HQ17" s="9">
        <v>2.585</v>
      </c>
      <c r="HR17" s="9">
        <v>2.8620000000000001</v>
      </c>
      <c r="HS17" s="9">
        <v>0.96799999999999997</v>
      </c>
      <c r="HT17" s="9">
        <v>1.895</v>
      </c>
      <c r="HU17" s="9">
        <v>1.93</v>
      </c>
      <c r="HV17" s="9">
        <v>1.24</v>
      </c>
      <c r="HW17" s="9">
        <v>0.69</v>
      </c>
      <c r="HX17" s="9">
        <v>4.4139999999999997</v>
      </c>
      <c r="HY17" s="9">
        <v>2.0510000000000002</v>
      </c>
      <c r="HZ17" s="9">
        <v>2.363</v>
      </c>
      <c r="IA17" s="9">
        <v>2.7639999999999998</v>
      </c>
      <c r="IB17" s="9">
        <v>0.86899999999999999</v>
      </c>
      <c r="IC17" s="9">
        <v>1.895</v>
      </c>
      <c r="ID17" s="9">
        <v>1.65</v>
      </c>
      <c r="IE17" s="9">
        <v>1.1819999999999999</v>
      </c>
      <c r="IF17" s="9">
        <v>0.46800000000000003</v>
      </c>
      <c r="IG17" s="9">
        <v>0.379</v>
      </c>
      <c r="IH17" s="9">
        <v>0.157</v>
      </c>
      <c r="II17" s="9">
        <v>0.222</v>
      </c>
      <c r="IJ17" s="9">
        <v>9.9000000000000005E-2</v>
      </c>
      <c r="IK17" s="9">
        <v>9.9000000000000005E-2</v>
      </c>
      <c r="IL17" s="9">
        <v>0</v>
      </c>
      <c r="IM17" s="9">
        <v>0.28000000000000003</v>
      </c>
      <c r="IN17" s="9">
        <v>5.8000000000000003E-2</v>
      </c>
      <c r="IO17" s="9">
        <v>0.222</v>
      </c>
      <c r="IP17" s="9">
        <v>0.41699999999999998</v>
      </c>
      <c r="IQ17" s="9">
        <v>0.11799999999999999</v>
      </c>
    </row>
  </sheetData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U17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47" s="2" customFormat="1" ht="99.95" customHeight="1">
      <c r="B1" s="3" t="s">
        <v>1012</v>
      </c>
      <c r="C1" s="3" t="s">
        <v>1013</v>
      </c>
      <c r="D1" s="3" t="s">
        <v>1014</v>
      </c>
      <c r="E1" s="3" t="s">
        <v>1015</v>
      </c>
      <c r="F1" s="3" t="s">
        <v>1016</v>
      </c>
      <c r="G1" s="3" t="s">
        <v>1017</v>
      </c>
      <c r="H1" s="3" t="s">
        <v>1018</v>
      </c>
      <c r="I1" s="3" t="s">
        <v>1019</v>
      </c>
      <c r="J1" s="3" t="s">
        <v>1020</v>
      </c>
      <c r="K1" s="3" t="s">
        <v>1021</v>
      </c>
      <c r="L1" s="3" t="s">
        <v>1022</v>
      </c>
      <c r="M1" s="3" t="s">
        <v>1023</v>
      </c>
      <c r="N1" s="3" t="s">
        <v>1024</v>
      </c>
      <c r="O1" s="3" t="s">
        <v>1025</v>
      </c>
      <c r="P1" s="3" t="s">
        <v>1026</v>
      </c>
      <c r="Q1" s="3" t="s">
        <v>1027</v>
      </c>
      <c r="R1" s="3" t="s">
        <v>1028</v>
      </c>
      <c r="S1" s="3" t="s">
        <v>1029</v>
      </c>
      <c r="T1" s="3" t="s">
        <v>1030</v>
      </c>
      <c r="U1" s="3" t="s">
        <v>1031</v>
      </c>
      <c r="V1" s="3" t="s">
        <v>1032</v>
      </c>
      <c r="W1" s="3" t="s">
        <v>1033</v>
      </c>
      <c r="X1" s="3" t="s">
        <v>1034</v>
      </c>
      <c r="Y1" s="3" t="s">
        <v>1035</v>
      </c>
      <c r="Z1" s="3" t="s">
        <v>1036</v>
      </c>
      <c r="AA1" s="3" t="s">
        <v>1037</v>
      </c>
      <c r="AB1" s="3" t="s">
        <v>1038</v>
      </c>
      <c r="AC1" s="3" t="s">
        <v>1039</v>
      </c>
      <c r="AD1" s="3" t="s">
        <v>1040</v>
      </c>
      <c r="AE1" s="3" t="s">
        <v>1041</v>
      </c>
      <c r="AF1" s="3" t="s">
        <v>1042</v>
      </c>
      <c r="AG1" s="3" t="s">
        <v>1043</v>
      </c>
      <c r="AH1" s="3" t="s">
        <v>1044</v>
      </c>
      <c r="AI1" s="3" t="s">
        <v>1045</v>
      </c>
      <c r="AJ1" s="3" t="s">
        <v>1046</v>
      </c>
      <c r="AK1" s="3" t="s">
        <v>1047</v>
      </c>
      <c r="AL1" s="3" t="s">
        <v>1048</v>
      </c>
      <c r="AM1" s="3" t="s">
        <v>1049</v>
      </c>
      <c r="AN1" s="3" t="s">
        <v>1050</v>
      </c>
      <c r="AO1" s="3" t="s">
        <v>1051</v>
      </c>
      <c r="AP1" s="3" t="s">
        <v>1052</v>
      </c>
      <c r="AQ1" s="3" t="s">
        <v>1053</v>
      </c>
      <c r="AR1" s="3" t="s">
        <v>1054</v>
      </c>
      <c r="AS1" s="3" t="s">
        <v>1055</v>
      </c>
      <c r="AT1" s="3" t="s">
        <v>1056</v>
      </c>
      <c r="AU1" s="3" t="s">
        <v>1057</v>
      </c>
    </row>
    <row r="2" spans="1:47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</row>
    <row r="3" spans="1:47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</row>
    <row r="4" spans="1:47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</row>
    <row r="5" spans="1:47">
      <c r="A5" s="4" t="s">
        <v>253</v>
      </c>
      <c r="B5" s="8" t="s">
        <v>1113</v>
      </c>
      <c r="C5" s="8" t="s">
        <v>1113</v>
      </c>
      <c r="D5" s="8" t="s">
        <v>1113</v>
      </c>
      <c r="E5" s="8" t="s">
        <v>1113</v>
      </c>
      <c r="F5" s="8" t="s">
        <v>1113</v>
      </c>
      <c r="G5" s="8" t="s">
        <v>1113</v>
      </c>
      <c r="H5" s="8" t="s">
        <v>1113</v>
      </c>
      <c r="I5" s="8" t="s">
        <v>1113</v>
      </c>
      <c r="J5" s="8" t="s">
        <v>1113</v>
      </c>
      <c r="K5" s="8" t="s">
        <v>1113</v>
      </c>
      <c r="L5" s="8" t="s">
        <v>1113</v>
      </c>
      <c r="M5" s="8" t="s">
        <v>1113</v>
      </c>
      <c r="N5" s="8" t="s">
        <v>1113</v>
      </c>
      <c r="O5" s="8" t="s">
        <v>1113</v>
      </c>
      <c r="P5" s="8" t="s">
        <v>1113</v>
      </c>
      <c r="Q5" s="8" t="s">
        <v>1113</v>
      </c>
      <c r="R5" s="8" t="s">
        <v>1113</v>
      </c>
      <c r="S5" s="8" t="s">
        <v>1113</v>
      </c>
      <c r="T5" s="8" t="s">
        <v>1113</v>
      </c>
      <c r="U5" s="8" t="s">
        <v>1113</v>
      </c>
      <c r="V5" s="8" t="s">
        <v>1113</v>
      </c>
      <c r="W5" s="8" t="s">
        <v>1113</v>
      </c>
      <c r="X5" s="8" t="s">
        <v>1113</v>
      </c>
      <c r="Y5" s="8" t="s">
        <v>1113</v>
      </c>
      <c r="Z5" s="8" t="s">
        <v>1113</v>
      </c>
      <c r="AA5" s="8" t="s">
        <v>1113</v>
      </c>
      <c r="AB5" s="8" t="s">
        <v>1113</v>
      </c>
      <c r="AC5" s="8" t="s">
        <v>1113</v>
      </c>
      <c r="AD5" s="8" t="s">
        <v>1113</v>
      </c>
      <c r="AE5" s="8" t="s">
        <v>1113</v>
      </c>
      <c r="AF5" s="8" t="s">
        <v>1113</v>
      </c>
      <c r="AG5" s="8" t="s">
        <v>1113</v>
      </c>
      <c r="AH5" s="8" t="s">
        <v>1113</v>
      </c>
      <c r="AI5" s="8" t="s">
        <v>1113</v>
      </c>
      <c r="AJ5" s="8" t="s">
        <v>1113</v>
      </c>
      <c r="AK5" s="8" t="s">
        <v>1113</v>
      </c>
      <c r="AL5" s="8" t="s">
        <v>1113</v>
      </c>
      <c r="AM5" s="8" t="s">
        <v>1113</v>
      </c>
      <c r="AN5" s="8" t="s">
        <v>1113</v>
      </c>
      <c r="AO5" s="8" t="s">
        <v>1113</v>
      </c>
      <c r="AP5" s="8" t="s">
        <v>1113</v>
      </c>
      <c r="AQ5" s="8" t="s">
        <v>1113</v>
      </c>
      <c r="AR5" s="8" t="s">
        <v>1113</v>
      </c>
      <c r="AS5" s="8" t="s">
        <v>1113</v>
      </c>
      <c r="AT5" s="8" t="s">
        <v>1113</v>
      </c>
      <c r="AU5" s="8" t="s">
        <v>1113</v>
      </c>
    </row>
    <row r="6" spans="1:47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</row>
    <row r="7" spans="1:47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</row>
    <row r="8" spans="1:47" s="6" customFormat="1">
      <c r="A8" s="5" t="s">
        <v>256</v>
      </c>
      <c r="B8" s="6">
        <v>44228</v>
      </c>
      <c r="C8" s="6">
        <v>44228</v>
      </c>
      <c r="D8" s="6">
        <v>44228</v>
      </c>
      <c r="E8" s="6">
        <v>44228</v>
      </c>
      <c r="F8" s="6">
        <v>44228</v>
      </c>
      <c r="G8" s="6">
        <v>44228</v>
      </c>
      <c r="H8" s="6">
        <v>44228</v>
      </c>
      <c r="I8" s="6">
        <v>44228</v>
      </c>
      <c r="J8" s="6">
        <v>44228</v>
      </c>
      <c r="K8" s="6">
        <v>44228</v>
      </c>
      <c r="L8" s="6">
        <v>44228</v>
      </c>
      <c r="M8" s="6">
        <v>44228</v>
      </c>
      <c r="N8" s="6">
        <v>44228</v>
      </c>
      <c r="O8" s="6">
        <v>44228</v>
      </c>
      <c r="P8" s="6">
        <v>44228</v>
      </c>
      <c r="Q8" s="6">
        <v>44228</v>
      </c>
      <c r="R8" s="6">
        <v>44228</v>
      </c>
      <c r="S8" s="6">
        <v>44228</v>
      </c>
      <c r="T8" s="6">
        <v>44228</v>
      </c>
      <c r="U8" s="6">
        <v>44228</v>
      </c>
      <c r="V8" s="6">
        <v>44228</v>
      </c>
      <c r="W8" s="6">
        <v>44228</v>
      </c>
      <c r="X8" s="6">
        <v>44228</v>
      </c>
      <c r="Y8" s="6">
        <v>44228</v>
      </c>
      <c r="Z8" s="6">
        <v>44228</v>
      </c>
      <c r="AA8" s="6">
        <v>44228</v>
      </c>
      <c r="AB8" s="6">
        <v>44228</v>
      </c>
      <c r="AC8" s="6">
        <v>44228</v>
      </c>
      <c r="AD8" s="6">
        <v>44228</v>
      </c>
      <c r="AE8" s="6">
        <v>44228</v>
      </c>
      <c r="AF8" s="6">
        <v>44228</v>
      </c>
      <c r="AG8" s="6">
        <v>44228</v>
      </c>
      <c r="AH8" s="6">
        <v>44228</v>
      </c>
      <c r="AI8" s="6">
        <v>44228</v>
      </c>
      <c r="AJ8" s="6">
        <v>44228</v>
      </c>
      <c r="AK8" s="6">
        <v>44228</v>
      </c>
      <c r="AL8" s="6">
        <v>44228</v>
      </c>
      <c r="AM8" s="6">
        <v>44228</v>
      </c>
      <c r="AN8" s="6">
        <v>44228</v>
      </c>
      <c r="AO8" s="6">
        <v>44228</v>
      </c>
      <c r="AP8" s="6">
        <v>44228</v>
      </c>
      <c r="AQ8" s="6">
        <v>44228</v>
      </c>
      <c r="AR8" s="6">
        <v>44228</v>
      </c>
      <c r="AS8" s="6">
        <v>44228</v>
      </c>
      <c r="AT8" s="6">
        <v>44228</v>
      </c>
      <c r="AU8" s="6">
        <v>44228</v>
      </c>
    </row>
    <row r="9" spans="1:47">
      <c r="A9" s="4" t="s">
        <v>257</v>
      </c>
      <c r="B9" s="1">
        <v>7</v>
      </c>
      <c r="C9" s="1">
        <v>7</v>
      </c>
      <c r="D9" s="1">
        <v>7</v>
      </c>
      <c r="E9" s="1">
        <v>7</v>
      </c>
      <c r="F9" s="1">
        <v>7</v>
      </c>
      <c r="G9" s="1">
        <v>7</v>
      </c>
      <c r="H9" s="1">
        <v>7</v>
      </c>
      <c r="I9" s="1">
        <v>7</v>
      </c>
      <c r="J9" s="1">
        <v>7</v>
      </c>
      <c r="K9" s="1">
        <v>7</v>
      </c>
      <c r="L9" s="1">
        <v>7</v>
      </c>
      <c r="M9" s="1">
        <v>7</v>
      </c>
      <c r="N9" s="1">
        <v>7</v>
      </c>
      <c r="O9" s="1">
        <v>7</v>
      </c>
      <c r="P9" s="1">
        <v>7</v>
      </c>
      <c r="Q9" s="1">
        <v>7</v>
      </c>
      <c r="R9" s="1">
        <v>7</v>
      </c>
      <c r="S9" s="1">
        <v>7</v>
      </c>
      <c r="T9" s="1">
        <v>7</v>
      </c>
      <c r="U9" s="1">
        <v>7</v>
      </c>
      <c r="V9" s="1">
        <v>7</v>
      </c>
      <c r="W9" s="1">
        <v>7</v>
      </c>
      <c r="X9" s="1">
        <v>7</v>
      </c>
      <c r="Y9" s="1">
        <v>7</v>
      </c>
      <c r="Z9" s="1">
        <v>7</v>
      </c>
      <c r="AA9" s="1">
        <v>7</v>
      </c>
      <c r="AB9" s="1">
        <v>7</v>
      </c>
      <c r="AC9" s="1">
        <v>7</v>
      </c>
      <c r="AD9" s="1">
        <v>7</v>
      </c>
      <c r="AE9" s="1">
        <v>7</v>
      </c>
      <c r="AF9" s="1">
        <v>7</v>
      </c>
      <c r="AG9" s="1">
        <v>7</v>
      </c>
      <c r="AH9" s="1">
        <v>7</v>
      </c>
      <c r="AI9" s="1">
        <v>7</v>
      </c>
      <c r="AJ9" s="1">
        <v>7</v>
      </c>
      <c r="AK9" s="1">
        <v>7</v>
      </c>
      <c r="AL9" s="1">
        <v>7</v>
      </c>
      <c r="AM9" s="1">
        <v>7</v>
      </c>
      <c r="AN9" s="1">
        <v>7</v>
      </c>
      <c r="AO9" s="1">
        <v>7</v>
      </c>
      <c r="AP9" s="1">
        <v>7</v>
      </c>
      <c r="AQ9" s="1">
        <v>7</v>
      </c>
      <c r="AR9" s="1">
        <v>7</v>
      </c>
      <c r="AS9" s="1">
        <v>7</v>
      </c>
      <c r="AT9" s="1">
        <v>7</v>
      </c>
      <c r="AU9" s="1">
        <v>7</v>
      </c>
    </row>
    <row r="10" spans="1:47">
      <c r="A10" s="4" t="s">
        <v>258</v>
      </c>
      <c r="B10" s="8" t="s">
        <v>1058</v>
      </c>
      <c r="C10" s="8" t="s">
        <v>1059</v>
      </c>
      <c r="D10" s="8" t="s">
        <v>1060</v>
      </c>
      <c r="E10" s="8" t="s">
        <v>1061</v>
      </c>
      <c r="F10" s="8" t="s">
        <v>1062</v>
      </c>
      <c r="G10" s="8" t="s">
        <v>1063</v>
      </c>
      <c r="H10" s="8" t="s">
        <v>1064</v>
      </c>
      <c r="I10" s="8" t="s">
        <v>1065</v>
      </c>
      <c r="J10" s="8" t="s">
        <v>1066</v>
      </c>
      <c r="K10" s="8" t="s">
        <v>1067</v>
      </c>
      <c r="L10" s="8" t="s">
        <v>1068</v>
      </c>
      <c r="M10" s="8" t="s">
        <v>1069</v>
      </c>
      <c r="N10" s="8" t="s">
        <v>1070</v>
      </c>
      <c r="O10" s="8" t="s">
        <v>1071</v>
      </c>
      <c r="P10" s="8" t="s">
        <v>1072</v>
      </c>
      <c r="Q10" s="8" t="s">
        <v>1073</v>
      </c>
      <c r="R10" s="8" t="s">
        <v>1074</v>
      </c>
      <c r="S10" s="8" t="s">
        <v>1075</v>
      </c>
      <c r="T10" s="8" t="s">
        <v>1076</v>
      </c>
      <c r="U10" s="8" t="s">
        <v>1077</v>
      </c>
      <c r="V10" s="8" t="s">
        <v>1078</v>
      </c>
      <c r="W10" s="8" t="s">
        <v>1079</v>
      </c>
      <c r="X10" s="8" t="s">
        <v>1080</v>
      </c>
      <c r="Y10" s="8" t="s">
        <v>1081</v>
      </c>
      <c r="Z10" s="8" t="s">
        <v>1082</v>
      </c>
      <c r="AA10" s="8" t="s">
        <v>1083</v>
      </c>
      <c r="AB10" s="8" t="s">
        <v>1084</v>
      </c>
      <c r="AC10" s="8" t="s">
        <v>1085</v>
      </c>
      <c r="AD10" s="8" t="s">
        <v>1086</v>
      </c>
      <c r="AE10" s="8" t="s">
        <v>1087</v>
      </c>
      <c r="AF10" s="8" t="s">
        <v>1088</v>
      </c>
      <c r="AG10" s="8" t="s">
        <v>1089</v>
      </c>
      <c r="AH10" s="8" t="s">
        <v>1090</v>
      </c>
      <c r="AI10" s="8" t="s">
        <v>1091</v>
      </c>
      <c r="AJ10" s="8" t="s">
        <v>1092</v>
      </c>
      <c r="AK10" s="8" t="s">
        <v>1093</v>
      </c>
      <c r="AL10" s="8" t="s">
        <v>1094</v>
      </c>
      <c r="AM10" s="8" t="s">
        <v>1095</v>
      </c>
      <c r="AN10" s="8" t="s">
        <v>1096</v>
      </c>
      <c r="AO10" s="8" t="s">
        <v>1097</v>
      </c>
      <c r="AP10" s="8" t="s">
        <v>1098</v>
      </c>
      <c r="AQ10" s="8" t="s">
        <v>1099</v>
      </c>
      <c r="AR10" s="8" t="s">
        <v>1100</v>
      </c>
      <c r="AS10" s="8" t="s">
        <v>1101</v>
      </c>
      <c r="AT10" s="8" t="s">
        <v>1102</v>
      </c>
      <c r="AU10" s="8" t="s">
        <v>1103</v>
      </c>
    </row>
    <row r="11" spans="1:47">
      <c r="A11" s="10">
        <v>42036</v>
      </c>
      <c r="B11" s="9">
        <v>0.28599999999999998</v>
      </c>
      <c r="C11" s="9">
        <v>0</v>
      </c>
      <c r="D11" s="9">
        <v>0</v>
      </c>
      <c r="E11" s="9">
        <v>0</v>
      </c>
      <c r="F11" s="9">
        <v>0.28599999999999998</v>
      </c>
      <c r="G11" s="9">
        <v>0</v>
      </c>
      <c r="H11" s="9">
        <v>0.28599999999999998</v>
      </c>
      <c r="I11" s="9">
        <v>15.555999999999999</v>
      </c>
      <c r="J11" s="9">
        <v>7.7480000000000002</v>
      </c>
      <c r="K11" s="9">
        <v>7.8079999999999998</v>
      </c>
      <c r="L11" s="9">
        <v>14.683999999999999</v>
      </c>
      <c r="M11" s="9">
        <v>7.2160000000000002</v>
      </c>
      <c r="N11" s="9">
        <v>7.4669999999999996</v>
      </c>
      <c r="O11" s="9">
        <v>8.4689999999999994</v>
      </c>
      <c r="P11" s="9">
        <v>3.9750000000000001</v>
      </c>
      <c r="Q11" s="9">
        <v>4.4939999999999998</v>
      </c>
      <c r="R11" s="9">
        <v>6.2149999999999999</v>
      </c>
      <c r="S11" s="9">
        <v>3.2410000000000001</v>
      </c>
      <c r="T11" s="9">
        <v>2.9740000000000002</v>
      </c>
      <c r="U11" s="9">
        <v>13.28</v>
      </c>
      <c r="V11" s="9">
        <v>6.4489999999999998</v>
      </c>
      <c r="W11" s="9">
        <v>6.8310000000000004</v>
      </c>
      <c r="X11" s="9">
        <v>8.2639999999999993</v>
      </c>
      <c r="Y11" s="9">
        <v>3.9750000000000001</v>
      </c>
      <c r="Z11" s="9">
        <v>4.2889999999999997</v>
      </c>
      <c r="AA11" s="9">
        <v>5.016</v>
      </c>
      <c r="AB11" s="9">
        <v>2.4740000000000002</v>
      </c>
      <c r="AC11" s="9">
        <v>2.5419999999999998</v>
      </c>
      <c r="AD11" s="9">
        <v>1.4039999999999999</v>
      </c>
      <c r="AE11" s="9">
        <v>0.76700000000000002</v>
      </c>
      <c r="AF11" s="9">
        <v>0.63700000000000001</v>
      </c>
      <c r="AG11" s="9">
        <v>0.20499999999999999</v>
      </c>
      <c r="AH11" s="9">
        <v>0</v>
      </c>
      <c r="AI11" s="9">
        <v>0.20499999999999999</v>
      </c>
      <c r="AJ11" s="9">
        <v>1.1990000000000001</v>
      </c>
      <c r="AK11" s="9">
        <v>0.76700000000000002</v>
      </c>
      <c r="AL11" s="9">
        <v>0.432</v>
      </c>
      <c r="AM11" s="9">
        <v>0.873</v>
      </c>
      <c r="AN11" s="9">
        <v>0.53200000000000003</v>
      </c>
      <c r="AO11" s="9">
        <v>0.34</v>
      </c>
      <c r="AP11" s="9">
        <v>0</v>
      </c>
      <c r="AQ11" s="9">
        <v>0</v>
      </c>
      <c r="AR11" s="9">
        <v>0</v>
      </c>
      <c r="AS11" s="9">
        <v>0.873</v>
      </c>
      <c r="AT11" s="9">
        <v>0.53200000000000003</v>
      </c>
      <c r="AU11" s="9">
        <v>0.34</v>
      </c>
    </row>
    <row r="12" spans="1:47">
      <c r="A12" s="10">
        <v>42401</v>
      </c>
      <c r="B12" s="9">
        <v>0.14599999999999999</v>
      </c>
      <c r="C12" s="9">
        <v>0</v>
      </c>
      <c r="D12" s="9">
        <v>0</v>
      </c>
      <c r="E12" s="9">
        <v>0</v>
      </c>
      <c r="F12" s="9">
        <v>0.214</v>
      </c>
      <c r="G12" s="9">
        <v>6.8000000000000005E-2</v>
      </c>
      <c r="H12" s="9">
        <v>0.14599999999999999</v>
      </c>
      <c r="I12" s="9">
        <v>13.92</v>
      </c>
      <c r="J12" s="9">
        <v>5.1210000000000004</v>
      </c>
      <c r="K12" s="9">
        <v>8.7989999999999995</v>
      </c>
      <c r="L12" s="9">
        <v>12.625999999999999</v>
      </c>
      <c r="M12" s="9">
        <v>4.7839999999999998</v>
      </c>
      <c r="N12" s="9">
        <v>7.8419999999999996</v>
      </c>
      <c r="O12" s="9">
        <v>7.319</v>
      </c>
      <c r="P12" s="9">
        <v>3.0579999999999998</v>
      </c>
      <c r="Q12" s="9">
        <v>4.2610000000000001</v>
      </c>
      <c r="R12" s="9">
        <v>5.3070000000000004</v>
      </c>
      <c r="S12" s="9">
        <v>1.726</v>
      </c>
      <c r="T12" s="9">
        <v>3.581</v>
      </c>
      <c r="U12" s="9">
        <v>11.581</v>
      </c>
      <c r="V12" s="9">
        <v>4.5590000000000002</v>
      </c>
      <c r="W12" s="9">
        <v>7.0229999999999997</v>
      </c>
      <c r="X12" s="9">
        <v>6.7729999999999997</v>
      </c>
      <c r="Y12" s="9">
        <v>2.8330000000000002</v>
      </c>
      <c r="Z12" s="9">
        <v>3.94</v>
      </c>
      <c r="AA12" s="9">
        <v>4.8079999999999998</v>
      </c>
      <c r="AB12" s="9">
        <v>1.726</v>
      </c>
      <c r="AC12" s="9">
        <v>3.0819999999999999</v>
      </c>
      <c r="AD12" s="9">
        <v>1.0449999999999999</v>
      </c>
      <c r="AE12" s="9">
        <v>0.22500000000000001</v>
      </c>
      <c r="AF12" s="9">
        <v>0.81899999999999995</v>
      </c>
      <c r="AG12" s="9">
        <v>0.54600000000000004</v>
      </c>
      <c r="AH12" s="9">
        <v>0.22500000000000001</v>
      </c>
      <c r="AI12" s="9">
        <v>0.32100000000000001</v>
      </c>
      <c r="AJ12" s="9">
        <v>0.498</v>
      </c>
      <c r="AK12" s="9">
        <v>0</v>
      </c>
      <c r="AL12" s="9">
        <v>0.498</v>
      </c>
      <c r="AM12" s="9">
        <v>1.294</v>
      </c>
      <c r="AN12" s="9">
        <v>0.33700000000000002</v>
      </c>
      <c r="AO12" s="9">
        <v>0.95699999999999996</v>
      </c>
      <c r="AP12" s="9">
        <v>0.189</v>
      </c>
      <c r="AQ12" s="9">
        <v>0.189</v>
      </c>
      <c r="AR12" s="9">
        <v>0</v>
      </c>
      <c r="AS12" s="9">
        <v>1.105</v>
      </c>
      <c r="AT12" s="9">
        <v>0.14799999999999999</v>
      </c>
      <c r="AU12" s="9">
        <v>0.95699999999999996</v>
      </c>
    </row>
    <row r="13" spans="1:47">
      <c r="A13" s="10">
        <v>42767</v>
      </c>
      <c r="B13" s="9">
        <v>7.4999999999999997E-2</v>
      </c>
      <c r="C13" s="9">
        <v>0.13700000000000001</v>
      </c>
      <c r="D13" s="9">
        <v>0.13700000000000001</v>
      </c>
      <c r="E13" s="9">
        <v>0</v>
      </c>
      <c r="F13" s="9">
        <v>0.35499999999999998</v>
      </c>
      <c r="G13" s="9">
        <v>0.28000000000000003</v>
      </c>
      <c r="H13" s="9">
        <v>7.4999999999999997E-2</v>
      </c>
      <c r="I13" s="9">
        <v>15.176</v>
      </c>
      <c r="J13" s="9">
        <v>5.274</v>
      </c>
      <c r="K13" s="9">
        <v>9.9019999999999992</v>
      </c>
      <c r="L13" s="9">
        <v>13.565</v>
      </c>
      <c r="M13" s="9">
        <v>5.274</v>
      </c>
      <c r="N13" s="9">
        <v>8.2910000000000004</v>
      </c>
      <c r="O13" s="9">
        <v>7.3490000000000002</v>
      </c>
      <c r="P13" s="9">
        <v>3.0070000000000001</v>
      </c>
      <c r="Q13" s="9">
        <v>4.3419999999999996</v>
      </c>
      <c r="R13" s="9">
        <v>6.2160000000000002</v>
      </c>
      <c r="S13" s="9">
        <v>2.2669999999999999</v>
      </c>
      <c r="T13" s="9">
        <v>3.9489999999999998</v>
      </c>
      <c r="U13" s="9">
        <v>10.894</v>
      </c>
      <c r="V13" s="9">
        <v>5.032</v>
      </c>
      <c r="W13" s="9">
        <v>5.8620000000000001</v>
      </c>
      <c r="X13" s="9">
        <v>6.4160000000000004</v>
      </c>
      <c r="Y13" s="9">
        <v>3.0070000000000001</v>
      </c>
      <c r="Z13" s="9">
        <v>3.4089999999999998</v>
      </c>
      <c r="AA13" s="9">
        <v>4.4779999999999998</v>
      </c>
      <c r="AB13" s="9">
        <v>2.0249999999999999</v>
      </c>
      <c r="AC13" s="9">
        <v>2.4529999999999998</v>
      </c>
      <c r="AD13" s="9">
        <v>2.6709999999999998</v>
      </c>
      <c r="AE13" s="9">
        <v>0.24199999999999999</v>
      </c>
      <c r="AF13" s="9">
        <v>2.4289999999999998</v>
      </c>
      <c r="AG13" s="9">
        <v>0.93300000000000005</v>
      </c>
      <c r="AH13" s="9">
        <v>0</v>
      </c>
      <c r="AI13" s="9">
        <v>0.93300000000000005</v>
      </c>
      <c r="AJ13" s="9">
        <v>1.738</v>
      </c>
      <c r="AK13" s="9">
        <v>0.24199999999999999</v>
      </c>
      <c r="AL13" s="9">
        <v>1.496</v>
      </c>
      <c r="AM13" s="9">
        <v>1.61</v>
      </c>
      <c r="AN13" s="9">
        <v>0</v>
      </c>
      <c r="AO13" s="9">
        <v>1.61</v>
      </c>
      <c r="AP13" s="9">
        <v>0</v>
      </c>
      <c r="AQ13" s="9">
        <v>0</v>
      </c>
      <c r="AR13" s="9">
        <v>0</v>
      </c>
      <c r="AS13" s="9">
        <v>1.61</v>
      </c>
      <c r="AT13" s="9">
        <v>0</v>
      </c>
      <c r="AU13" s="9">
        <v>1.61</v>
      </c>
    </row>
    <row r="14" spans="1:47">
      <c r="A14" s="10">
        <v>43132</v>
      </c>
      <c r="B14" s="9">
        <v>0.51700000000000002</v>
      </c>
      <c r="C14" s="9">
        <v>0</v>
      </c>
      <c r="D14" s="9">
        <v>0</v>
      </c>
      <c r="E14" s="9">
        <v>0</v>
      </c>
      <c r="F14" s="9">
        <v>0.60599999999999998</v>
      </c>
      <c r="G14" s="9">
        <v>8.8999999999999996E-2</v>
      </c>
      <c r="H14" s="9">
        <v>0.51700000000000002</v>
      </c>
      <c r="I14" s="9">
        <v>15.983000000000001</v>
      </c>
      <c r="J14" s="9">
        <v>6.226</v>
      </c>
      <c r="K14" s="9">
        <v>9.7569999999999997</v>
      </c>
      <c r="L14" s="9">
        <v>13.513999999999999</v>
      </c>
      <c r="M14" s="9">
        <v>4.8620000000000001</v>
      </c>
      <c r="N14" s="9">
        <v>8.6509999999999998</v>
      </c>
      <c r="O14" s="9">
        <v>8.7750000000000004</v>
      </c>
      <c r="P14" s="9">
        <v>2.827</v>
      </c>
      <c r="Q14" s="9">
        <v>5.9480000000000004</v>
      </c>
      <c r="R14" s="9">
        <v>4.7389999999999999</v>
      </c>
      <c r="S14" s="9">
        <v>2.0350000000000001</v>
      </c>
      <c r="T14" s="9">
        <v>2.7040000000000002</v>
      </c>
      <c r="U14" s="9">
        <v>10.497999999999999</v>
      </c>
      <c r="V14" s="9">
        <v>3.6779999999999999</v>
      </c>
      <c r="W14" s="9">
        <v>6.82</v>
      </c>
      <c r="X14" s="9">
        <v>7.0460000000000003</v>
      </c>
      <c r="Y14" s="9">
        <v>2.1840000000000002</v>
      </c>
      <c r="Z14" s="9">
        <v>4.8620000000000001</v>
      </c>
      <c r="AA14" s="9">
        <v>3.452</v>
      </c>
      <c r="AB14" s="9">
        <v>1.494</v>
      </c>
      <c r="AC14" s="9">
        <v>1.958</v>
      </c>
      <c r="AD14" s="9">
        <v>3.016</v>
      </c>
      <c r="AE14" s="9">
        <v>1.1839999999999999</v>
      </c>
      <c r="AF14" s="9">
        <v>1.8320000000000001</v>
      </c>
      <c r="AG14" s="9">
        <v>1.7290000000000001</v>
      </c>
      <c r="AH14" s="9">
        <v>0.64300000000000002</v>
      </c>
      <c r="AI14" s="9">
        <v>1.0860000000000001</v>
      </c>
      <c r="AJ14" s="9">
        <v>1.2869999999999999</v>
      </c>
      <c r="AK14" s="9">
        <v>0.54100000000000004</v>
      </c>
      <c r="AL14" s="9">
        <v>0.746</v>
      </c>
      <c r="AM14" s="9">
        <v>2.4689999999999999</v>
      </c>
      <c r="AN14" s="9">
        <v>1.3640000000000001</v>
      </c>
      <c r="AO14" s="9">
        <v>1.1060000000000001</v>
      </c>
      <c r="AP14" s="9">
        <v>0.73799999999999999</v>
      </c>
      <c r="AQ14" s="9">
        <v>0.27800000000000002</v>
      </c>
      <c r="AR14" s="9">
        <v>0.46</v>
      </c>
      <c r="AS14" s="9">
        <v>1.7310000000000001</v>
      </c>
      <c r="AT14" s="9">
        <v>1.085</v>
      </c>
      <c r="AU14" s="9">
        <v>0.64600000000000002</v>
      </c>
    </row>
    <row r="15" spans="1:47">
      <c r="A15" s="10">
        <v>43497</v>
      </c>
      <c r="B15" s="9">
        <v>0.20200000000000001</v>
      </c>
      <c r="C15" s="9">
        <v>0.30199999999999999</v>
      </c>
      <c r="D15" s="9">
        <v>0.1</v>
      </c>
      <c r="E15" s="9">
        <v>0.20200000000000001</v>
      </c>
      <c r="F15" s="9">
        <v>0.109</v>
      </c>
      <c r="G15" s="9">
        <v>0.109</v>
      </c>
      <c r="H15" s="9">
        <v>0</v>
      </c>
      <c r="I15" s="9">
        <v>15.339</v>
      </c>
      <c r="J15" s="9">
        <v>5.9669999999999996</v>
      </c>
      <c r="K15" s="9">
        <v>9.3719999999999999</v>
      </c>
      <c r="L15" s="9">
        <v>14.417</v>
      </c>
      <c r="M15" s="9">
        <v>5.9669999999999996</v>
      </c>
      <c r="N15" s="9">
        <v>8.4499999999999993</v>
      </c>
      <c r="O15" s="9">
        <v>7.9569999999999999</v>
      </c>
      <c r="P15" s="9">
        <v>2.948</v>
      </c>
      <c r="Q15" s="9">
        <v>5.0090000000000003</v>
      </c>
      <c r="R15" s="9">
        <v>6.46</v>
      </c>
      <c r="S15" s="9">
        <v>3.0190000000000001</v>
      </c>
      <c r="T15" s="9">
        <v>3.4409999999999998</v>
      </c>
      <c r="U15" s="9">
        <v>13.252000000000001</v>
      </c>
      <c r="V15" s="9">
        <v>5.7409999999999997</v>
      </c>
      <c r="W15" s="9">
        <v>7.5110000000000001</v>
      </c>
      <c r="X15" s="9">
        <v>6.7919999999999998</v>
      </c>
      <c r="Y15" s="9">
        <v>2.722</v>
      </c>
      <c r="Z15" s="9">
        <v>4.069</v>
      </c>
      <c r="AA15" s="9">
        <v>6.46</v>
      </c>
      <c r="AB15" s="9">
        <v>3.0190000000000001</v>
      </c>
      <c r="AC15" s="9">
        <v>3.4409999999999998</v>
      </c>
      <c r="AD15" s="9">
        <v>1.165</v>
      </c>
      <c r="AE15" s="9">
        <v>0.22600000000000001</v>
      </c>
      <c r="AF15" s="9">
        <v>0.94</v>
      </c>
      <c r="AG15" s="9">
        <v>1.165</v>
      </c>
      <c r="AH15" s="9">
        <v>0.22600000000000001</v>
      </c>
      <c r="AI15" s="9">
        <v>0.94</v>
      </c>
      <c r="AJ15" s="9">
        <v>0</v>
      </c>
      <c r="AK15" s="9">
        <v>0</v>
      </c>
      <c r="AL15" s="9">
        <v>0</v>
      </c>
      <c r="AM15" s="9">
        <v>0.92200000000000004</v>
      </c>
      <c r="AN15" s="9">
        <v>0</v>
      </c>
      <c r="AO15" s="9">
        <v>0.92200000000000004</v>
      </c>
      <c r="AP15" s="9">
        <v>0.45700000000000002</v>
      </c>
      <c r="AQ15" s="9">
        <v>0</v>
      </c>
      <c r="AR15" s="9">
        <v>0.45700000000000002</v>
      </c>
      <c r="AS15" s="9">
        <v>0.46500000000000002</v>
      </c>
      <c r="AT15" s="9">
        <v>0</v>
      </c>
      <c r="AU15" s="9">
        <v>0.46500000000000002</v>
      </c>
    </row>
    <row r="16" spans="1:47">
      <c r="A16" s="10">
        <v>43862</v>
      </c>
      <c r="B16" s="9">
        <v>0.41399999999999998</v>
      </c>
      <c r="C16" s="9">
        <v>0</v>
      </c>
      <c r="D16" s="9">
        <v>0</v>
      </c>
      <c r="E16" s="9">
        <v>0</v>
      </c>
      <c r="F16" s="9">
        <v>0.69799999999999995</v>
      </c>
      <c r="G16" s="9">
        <v>0.28399999999999997</v>
      </c>
      <c r="H16" s="9">
        <v>0.41399999999999998</v>
      </c>
      <c r="I16" s="9">
        <v>14.404999999999999</v>
      </c>
      <c r="J16" s="9">
        <v>4.9720000000000004</v>
      </c>
      <c r="K16" s="9">
        <v>9.4329999999999998</v>
      </c>
      <c r="L16" s="9">
        <v>12.132999999999999</v>
      </c>
      <c r="M16" s="9">
        <v>4.4729999999999999</v>
      </c>
      <c r="N16" s="9">
        <v>7.66</v>
      </c>
      <c r="O16" s="9">
        <v>6.4240000000000004</v>
      </c>
      <c r="P16" s="9">
        <v>2.4820000000000002</v>
      </c>
      <c r="Q16" s="9">
        <v>3.9430000000000001</v>
      </c>
      <c r="R16" s="9">
        <v>5.7080000000000002</v>
      </c>
      <c r="S16" s="9">
        <v>1.9910000000000001</v>
      </c>
      <c r="T16" s="9">
        <v>3.7170000000000001</v>
      </c>
      <c r="U16" s="9">
        <v>9.923</v>
      </c>
      <c r="V16" s="9">
        <v>3.915</v>
      </c>
      <c r="W16" s="9">
        <v>6.008</v>
      </c>
      <c r="X16" s="9">
        <v>5.234</v>
      </c>
      <c r="Y16" s="9">
        <v>2.2109999999999999</v>
      </c>
      <c r="Z16" s="9">
        <v>3.0230000000000001</v>
      </c>
      <c r="AA16" s="9">
        <v>4.6890000000000001</v>
      </c>
      <c r="AB16" s="9">
        <v>1.704</v>
      </c>
      <c r="AC16" s="9">
        <v>2.9849999999999999</v>
      </c>
      <c r="AD16" s="9">
        <v>2.21</v>
      </c>
      <c r="AE16" s="9">
        <v>0.55800000000000005</v>
      </c>
      <c r="AF16" s="9">
        <v>1.6519999999999999</v>
      </c>
      <c r="AG16" s="9">
        <v>1.1910000000000001</v>
      </c>
      <c r="AH16" s="9">
        <v>0.27100000000000002</v>
      </c>
      <c r="AI16" s="9">
        <v>0.92</v>
      </c>
      <c r="AJ16" s="9">
        <v>1.0189999999999999</v>
      </c>
      <c r="AK16" s="9">
        <v>0.28699999999999998</v>
      </c>
      <c r="AL16" s="9">
        <v>0.73199999999999998</v>
      </c>
      <c r="AM16" s="9">
        <v>2.2719999999999998</v>
      </c>
      <c r="AN16" s="9">
        <v>0.499</v>
      </c>
      <c r="AO16" s="9">
        <v>1.7729999999999999</v>
      </c>
      <c r="AP16" s="9">
        <v>0.63500000000000001</v>
      </c>
      <c r="AQ16" s="9">
        <v>0</v>
      </c>
      <c r="AR16" s="9">
        <v>0.63500000000000001</v>
      </c>
      <c r="AS16" s="9">
        <v>1.637</v>
      </c>
      <c r="AT16" s="9">
        <v>0.499</v>
      </c>
      <c r="AU16" s="9">
        <v>1.139</v>
      </c>
    </row>
    <row r="17" spans="1:47">
      <c r="A17" s="10">
        <v>44228</v>
      </c>
      <c r="B17" s="9">
        <v>0.29899999999999999</v>
      </c>
      <c r="C17" s="9">
        <v>0.129</v>
      </c>
      <c r="D17" s="9">
        <v>4.2999999999999997E-2</v>
      </c>
      <c r="E17" s="9">
        <v>8.5999999999999993E-2</v>
      </c>
      <c r="F17" s="9">
        <v>0.28799999999999998</v>
      </c>
      <c r="G17" s="9">
        <v>7.4999999999999997E-2</v>
      </c>
      <c r="H17" s="9">
        <v>0.21299999999999999</v>
      </c>
      <c r="I17" s="9">
        <v>13.146000000000001</v>
      </c>
      <c r="J17" s="9">
        <v>7.1769999999999996</v>
      </c>
      <c r="K17" s="9">
        <v>5.9690000000000003</v>
      </c>
      <c r="L17" s="9">
        <v>11.555</v>
      </c>
      <c r="M17" s="9">
        <v>6.2720000000000002</v>
      </c>
      <c r="N17" s="9">
        <v>5.2839999999999998</v>
      </c>
      <c r="O17" s="9">
        <v>5.4530000000000003</v>
      </c>
      <c r="P17" s="9">
        <v>3.165</v>
      </c>
      <c r="Q17" s="9">
        <v>2.2879999999999998</v>
      </c>
      <c r="R17" s="9">
        <v>6.1020000000000003</v>
      </c>
      <c r="S17" s="9">
        <v>3.1059999999999999</v>
      </c>
      <c r="T17" s="9">
        <v>2.996</v>
      </c>
      <c r="U17" s="9">
        <v>9.8049999999999997</v>
      </c>
      <c r="V17" s="9">
        <v>5.4080000000000004</v>
      </c>
      <c r="W17" s="9">
        <v>4.3970000000000002</v>
      </c>
      <c r="X17" s="9">
        <v>4.5890000000000004</v>
      </c>
      <c r="Y17" s="9">
        <v>2.302</v>
      </c>
      <c r="Z17" s="9">
        <v>2.2879999999999998</v>
      </c>
      <c r="AA17" s="9">
        <v>5.2149999999999999</v>
      </c>
      <c r="AB17" s="9">
        <v>3.1059999999999999</v>
      </c>
      <c r="AC17" s="9">
        <v>2.109</v>
      </c>
      <c r="AD17" s="9">
        <v>1.75</v>
      </c>
      <c r="AE17" s="9">
        <v>0.86399999999999999</v>
      </c>
      <c r="AF17" s="9">
        <v>0.88700000000000001</v>
      </c>
      <c r="AG17" s="9">
        <v>0.86399999999999999</v>
      </c>
      <c r="AH17" s="9">
        <v>0.86399999999999999</v>
      </c>
      <c r="AI17" s="9">
        <v>0</v>
      </c>
      <c r="AJ17" s="9">
        <v>0.88700000000000001</v>
      </c>
      <c r="AK17" s="9">
        <v>0</v>
      </c>
      <c r="AL17" s="9">
        <v>0.88700000000000001</v>
      </c>
      <c r="AM17" s="9">
        <v>1.591</v>
      </c>
      <c r="AN17" s="9">
        <v>0.90500000000000003</v>
      </c>
      <c r="AO17" s="9">
        <v>0.68500000000000005</v>
      </c>
      <c r="AP17" s="9">
        <v>1.05</v>
      </c>
      <c r="AQ17" s="9">
        <v>0.52500000000000002</v>
      </c>
      <c r="AR17" s="9">
        <v>0.52500000000000002</v>
      </c>
      <c r="AS17" s="9">
        <v>0.54</v>
      </c>
      <c r="AT17" s="9">
        <v>0.38</v>
      </c>
      <c r="AU17" s="9">
        <v>0.16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1640</vt:i4>
      </vt:variant>
    </vt:vector>
  </HeadingPairs>
  <TitlesOfParts>
    <vt:vector size="1647" baseType="lpstr">
      <vt:lpstr>Contents</vt:lpstr>
      <vt:lpstr>Table 4.1</vt:lpstr>
      <vt:lpstr>Table 4.2</vt:lpstr>
      <vt:lpstr>Index</vt:lpstr>
      <vt:lpstr>Data1</vt:lpstr>
      <vt:lpstr>Data2</vt:lpstr>
      <vt:lpstr>Data3</vt:lpstr>
      <vt:lpstr>A125197158V</vt:lpstr>
      <vt:lpstr>A125197158V_Data</vt:lpstr>
      <vt:lpstr>A125197158V_Latest</vt:lpstr>
      <vt:lpstr>A125197162K</vt:lpstr>
      <vt:lpstr>A125197162K_Data</vt:lpstr>
      <vt:lpstr>A125197162K_Latest</vt:lpstr>
      <vt:lpstr>A125197166V</vt:lpstr>
      <vt:lpstr>A125197166V_Data</vt:lpstr>
      <vt:lpstr>A125197166V_Latest</vt:lpstr>
      <vt:lpstr>A125197170K</vt:lpstr>
      <vt:lpstr>A125197170K_Data</vt:lpstr>
      <vt:lpstr>A125197170K_Latest</vt:lpstr>
      <vt:lpstr>A125197174V</vt:lpstr>
      <vt:lpstr>A125197174V_Data</vt:lpstr>
      <vt:lpstr>A125197174V_Latest</vt:lpstr>
      <vt:lpstr>A125197178C</vt:lpstr>
      <vt:lpstr>A125197178C_Data</vt:lpstr>
      <vt:lpstr>A125197178C_Latest</vt:lpstr>
      <vt:lpstr>A125197182V</vt:lpstr>
      <vt:lpstr>A125197182V_Data</vt:lpstr>
      <vt:lpstr>A125197182V_Latest</vt:lpstr>
      <vt:lpstr>A125197186C</vt:lpstr>
      <vt:lpstr>A125197186C_Data</vt:lpstr>
      <vt:lpstr>A125197186C_Latest</vt:lpstr>
      <vt:lpstr>A125197190V</vt:lpstr>
      <vt:lpstr>A125197190V_Data</vt:lpstr>
      <vt:lpstr>A125197190V_Latest</vt:lpstr>
      <vt:lpstr>A125197194C</vt:lpstr>
      <vt:lpstr>A125197194C_Data</vt:lpstr>
      <vt:lpstr>A125197194C_Latest</vt:lpstr>
      <vt:lpstr>A125197198L</vt:lpstr>
      <vt:lpstr>A125197198L_Data</vt:lpstr>
      <vt:lpstr>A125197198L_Latest</vt:lpstr>
      <vt:lpstr>A125197202T</vt:lpstr>
      <vt:lpstr>A125197202T_Data</vt:lpstr>
      <vt:lpstr>A125197202T_Latest</vt:lpstr>
      <vt:lpstr>A125197206A</vt:lpstr>
      <vt:lpstr>A125197206A_Data</vt:lpstr>
      <vt:lpstr>A125197206A_Latest</vt:lpstr>
      <vt:lpstr>A125197210T</vt:lpstr>
      <vt:lpstr>A125197210T_Data</vt:lpstr>
      <vt:lpstr>A125197210T_Latest</vt:lpstr>
      <vt:lpstr>A125197214A</vt:lpstr>
      <vt:lpstr>A125197214A_Data</vt:lpstr>
      <vt:lpstr>A125197214A_Latest</vt:lpstr>
      <vt:lpstr>A125197218K</vt:lpstr>
      <vt:lpstr>A125197218K_Data</vt:lpstr>
      <vt:lpstr>A125197218K_Latest</vt:lpstr>
      <vt:lpstr>A125197222A</vt:lpstr>
      <vt:lpstr>A125197222A_Data</vt:lpstr>
      <vt:lpstr>A125197222A_Latest</vt:lpstr>
      <vt:lpstr>A125197226K</vt:lpstr>
      <vt:lpstr>A125197226K_Data</vt:lpstr>
      <vt:lpstr>A125197226K_Latest</vt:lpstr>
      <vt:lpstr>A125197230A</vt:lpstr>
      <vt:lpstr>A125197230A_Data</vt:lpstr>
      <vt:lpstr>A125197230A_Latest</vt:lpstr>
      <vt:lpstr>A125197234K</vt:lpstr>
      <vt:lpstr>A125197234K_Data</vt:lpstr>
      <vt:lpstr>A125197234K_Latest</vt:lpstr>
      <vt:lpstr>A125197238V</vt:lpstr>
      <vt:lpstr>A125197238V_Data</vt:lpstr>
      <vt:lpstr>A125197238V_Latest</vt:lpstr>
      <vt:lpstr>A125197242K</vt:lpstr>
      <vt:lpstr>A125197242K_Data</vt:lpstr>
      <vt:lpstr>A125197242K_Latest</vt:lpstr>
      <vt:lpstr>A125197246V</vt:lpstr>
      <vt:lpstr>A125197246V_Data</vt:lpstr>
      <vt:lpstr>A125197246V_Latest</vt:lpstr>
      <vt:lpstr>A125197250K</vt:lpstr>
      <vt:lpstr>A125197250K_Data</vt:lpstr>
      <vt:lpstr>A125197250K_Latest</vt:lpstr>
      <vt:lpstr>A125197254V</vt:lpstr>
      <vt:lpstr>A125197254V_Data</vt:lpstr>
      <vt:lpstr>A125197254V_Latest</vt:lpstr>
      <vt:lpstr>A125197258C</vt:lpstr>
      <vt:lpstr>A125197258C_Data</vt:lpstr>
      <vt:lpstr>A125197258C_Latest</vt:lpstr>
      <vt:lpstr>A125197262V</vt:lpstr>
      <vt:lpstr>A125197262V_Data</vt:lpstr>
      <vt:lpstr>A125197262V_Latest</vt:lpstr>
      <vt:lpstr>A125197266C</vt:lpstr>
      <vt:lpstr>A125197266C_Data</vt:lpstr>
      <vt:lpstr>A125197266C_Latest</vt:lpstr>
      <vt:lpstr>A125197270V</vt:lpstr>
      <vt:lpstr>A125197270V_Data</vt:lpstr>
      <vt:lpstr>A125197270V_Latest</vt:lpstr>
      <vt:lpstr>A125197274C</vt:lpstr>
      <vt:lpstr>A125197274C_Data</vt:lpstr>
      <vt:lpstr>A125197274C_Latest</vt:lpstr>
      <vt:lpstr>A125197278L</vt:lpstr>
      <vt:lpstr>A125197278L_Data</vt:lpstr>
      <vt:lpstr>A125197278L_Latest</vt:lpstr>
      <vt:lpstr>A125197282C</vt:lpstr>
      <vt:lpstr>A125197282C_Data</vt:lpstr>
      <vt:lpstr>A125197282C_Latest</vt:lpstr>
      <vt:lpstr>A125197286L</vt:lpstr>
      <vt:lpstr>A125197286L_Data</vt:lpstr>
      <vt:lpstr>A125197286L_Latest</vt:lpstr>
      <vt:lpstr>A125197290C</vt:lpstr>
      <vt:lpstr>A125197290C_Data</vt:lpstr>
      <vt:lpstr>A125197290C_Latest</vt:lpstr>
      <vt:lpstr>A125197294L</vt:lpstr>
      <vt:lpstr>A125197294L_Data</vt:lpstr>
      <vt:lpstr>A125197294L_Latest</vt:lpstr>
      <vt:lpstr>A125197298W</vt:lpstr>
      <vt:lpstr>A125197298W_Data</vt:lpstr>
      <vt:lpstr>A125197298W_Latest</vt:lpstr>
      <vt:lpstr>A125197302A</vt:lpstr>
      <vt:lpstr>A125197302A_Data</vt:lpstr>
      <vt:lpstr>A125197302A_Latest</vt:lpstr>
      <vt:lpstr>A125197306K</vt:lpstr>
      <vt:lpstr>A125197306K_Data</vt:lpstr>
      <vt:lpstr>A125197306K_Latest</vt:lpstr>
      <vt:lpstr>A125197310A</vt:lpstr>
      <vt:lpstr>A125197310A_Data</vt:lpstr>
      <vt:lpstr>A125197310A_Latest</vt:lpstr>
      <vt:lpstr>A125197314K</vt:lpstr>
      <vt:lpstr>A125197314K_Data</vt:lpstr>
      <vt:lpstr>A125197314K_Latest</vt:lpstr>
      <vt:lpstr>A125197318V</vt:lpstr>
      <vt:lpstr>A125197318V_Data</vt:lpstr>
      <vt:lpstr>A125197318V_Latest</vt:lpstr>
      <vt:lpstr>A125197322K</vt:lpstr>
      <vt:lpstr>A125197322K_Data</vt:lpstr>
      <vt:lpstr>A125197322K_Latest</vt:lpstr>
      <vt:lpstr>A125197326V</vt:lpstr>
      <vt:lpstr>A125197326V_Data</vt:lpstr>
      <vt:lpstr>A125197326V_Latest</vt:lpstr>
      <vt:lpstr>A125197330K</vt:lpstr>
      <vt:lpstr>A125197330K_Data</vt:lpstr>
      <vt:lpstr>A125197330K_Latest</vt:lpstr>
      <vt:lpstr>A125197334V</vt:lpstr>
      <vt:lpstr>A125197334V_Data</vt:lpstr>
      <vt:lpstr>A125197334V_Latest</vt:lpstr>
      <vt:lpstr>A125197338C</vt:lpstr>
      <vt:lpstr>A125197338C_Data</vt:lpstr>
      <vt:lpstr>A125197338C_Latest</vt:lpstr>
      <vt:lpstr>A125197342V</vt:lpstr>
      <vt:lpstr>A125197342V_Data</vt:lpstr>
      <vt:lpstr>A125197342V_Latest</vt:lpstr>
      <vt:lpstr>A125197346C</vt:lpstr>
      <vt:lpstr>A125197346C_Data</vt:lpstr>
      <vt:lpstr>A125197346C_Latest</vt:lpstr>
      <vt:lpstr>A125197350V</vt:lpstr>
      <vt:lpstr>A125197350V_Data</vt:lpstr>
      <vt:lpstr>A125197350V_Latest</vt:lpstr>
      <vt:lpstr>A125197354C</vt:lpstr>
      <vt:lpstr>A125197354C_Data</vt:lpstr>
      <vt:lpstr>A125197354C_Latest</vt:lpstr>
      <vt:lpstr>A125197358L</vt:lpstr>
      <vt:lpstr>A125197358L_Data</vt:lpstr>
      <vt:lpstr>A125197358L_Latest</vt:lpstr>
      <vt:lpstr>A125197362C</vt:lpstr>
      <vt:lpstr>A125197362C_Data</vt:lpstr>
      <vt:lpstr>A125197362C_Latest</vt:lpstr>
      <vt:lpstr>A125197366L</vt:lpstr>
      <vt:lpstr>A125197366L_Data</vt:lpstr>
      <vt:lpstr>A125197366L_Latest</vt:lpstr>
      <vt:lpstr>A125197370C</vt:lpstr>
      <vt:lpstr>A125197370C_Data</vt:lpstr>
      <vt:lpstr>A125197370C_Latest</vt:lpstr>
      <vt:lpstr>A125197374L</vt:lpstr>
      <vt:lpstr>A125197374L_Data</vt:lpstr>
      <vt:lpstr>A125197374L_Latest</vt:lpstr>
      <vt:lpstr>A125197378W</vt:lpstr>
      <vt:lpstr>A125197378W_Data</vt:lpstr>
      <vt:lpstr>A125197378W_Latest</vt:lpstr>
      <vt:lpstr>A125197382L</vt:lpstr>
      <vt:lpstr>A125197382L_Data</vt:lpstr>
      <vt:lpstr>A125197382L_Latest</vt:lpstr>
      <vt:lpstr>A125197386W</vt:lpstr>
      <vt:lpstr>A125197386W_Data</vt:lpstr>
      <vt:lpstr>A125197386W_Latest</vt:lpstr>
      <vt:lpstr>A125197390L</vt:lpstr>
      <vt:lpstr>A125197390L_Data</vt:lpstr>
      <vt:lpstr>A125197390L_Latest</vt:lpstr>
      <vt:lpstr>A125197394W</vt:lpstr>
      <vt:lpstr>A125197394W_Data</vt:lpstr>
      <vt:lpstr>A125197394W_Latest</vt:lpstr>
      <vt:lpstr>A125197398F</vt:lpstr>
      <vt:lpstr>A125197398F_Data</vt:lpstr>
      <vt:lpstr>A125197398F_Latest</vt:lpstr>
      <vt:lpstr>A125197402K</vt:lpstr>
      <vt:lpstr>A125197402K_Data</vt:lpstr>
      <vt:lpstr>A125197402K_Latest</vt:lpstr>
      <vt:lpstr>A125197406V</vt:lpstr>
      <vt:lpstr>A125197406V_Data</vt:lpstr>
      <vt:lpstr>A125197406V_Latest</vt:lpstr>
      <vt:lpstr>A125197410K</vt:lpstr>
      <vt:lpstr>A125197410K_Data</vt:lpstr>
      <vt:lpstr>A125197410K_Latest</vt:lpstr>
      <vt:lpstr>A125197414V</vt:lpstr>
      <vt:lpstr>A125197414V_Data</vt:lpstr>
      <vt:lpstr>A125197414V_Latest</vt:lpstr>
      <vt:lpstr>A125197418C</vt:lpstr>
      <vt:lpstr>A125197418C_Data</vt:lpstr>
      <vt:lpstr>A125197418C_Latest</vt:lpstr>
      <vt:lpstr>A125197422V</vt:lpstr>
      <vt:lpstr>A125197422V_Data</vt:lpstr>
      <vt:lpstr>A125197422V_Latest</vt:lpstr>
      <vt:lpstr>A125197426C</vt:lpstr>
      <vt:lpstr>A125197426C_Data</vt:lpstr>
      <vt:lpstr>A125197426C_Latest</vt:lpstr>
      <vt:lpstr>A125197430V</vt:lpstr>
      <vt:lpstr>A125197430V_Data</vt:lpstr>
      <vt:lpstr>A125197430V_Latest</vt:lpstr>
      <vt:lpstr>A125197434C</vt:lpstr>
      <vt:lpstr>A125197434C_Data</vt:lpstr>
      <vt:lpstr>A125197434C_Latest</vt:lpstr>
      <vt:lpstr>A125197438L</vt:lpstr>
      <vt:lpstr>A125197438L_Data</vt:lpstr>
      <vt:lpstr>A125197438L_Latest</vt:lpstr>
      <vt:lpstr>A125197442C</vt:lpstr>
      <vt:lpstr>A125197442C_Data</vt:lpstr>
      <vt:lpstr>A125197442C_Latest</vt:lpstr>
      <vt:lpstr>A125197446L</vt:lpstr>
      <vt:lpstr>A125197446L_Data</vt:lpstr>
      <vt:lpstr>A125197446L_Latest</vt:lpstr>
      <vt:lpstr>A125197450C</vt:lpstr>
      <vt:lpstr>A125197450C_Data</vt:lpstr>
      <vt:lpstr>A125197450C_Latest</vt:lpstr>
      <vt:lpstr>A125197454L</vt:lpstr>
      <vt:lpstr>A125197454L_Data</vt:lpstr>
      <vt:lpstr>A125197454L_Latest</vt:lpstr>
      <vt:lpstr>A125197458W</vt:lpstr>
      <vt:lpstr>A125197458W_Data</vt:lpstr>
      <vt:lpstr>A125197458W_Latest</vt:lpstr>
      <vt:lpstr>A125197462L</vt:lpstr>
      <vt:lpstr>A125197462L_Data</vt:lpstr>
      <vt:lpstr>A125197462L_Latest</vt:lpstr>
      <vt:lpstr>A125197466W</vt:lpstr>
      <vt:lpstr>A125197466W_Data</vt:lpstr>
      <vt:lpstr>A125197466W_Latest</vt:lpstr>
      <vt:lpstr>A125197470L</vt:lpstr>
      <vt:lpstr>A125197470L_Data</vt:lpstr>
      <vt:lpstr>A125197470L_Latest</vt:lpstr>
      <vt:lpstr>A125197474W</vt:lpstr>
      <vt:lpstr>A125197474W_Data</vt:lpstr>
      <vt:lpstr>A125197474W_Latest</vt:lpstr>
      <vt:lpstr>A125197478F</vt:lpstr>
      <vt:lpstr>A125197478F_Data</vt:lpstr>
      <vt:lpstr>A125197478F_Latest</vt:lpstr>
      <vt:lpstr>A125197482W</vt:lpstr>
      <vt:lpstr>A125197482W_Data</vt:lpstr>
      <vt:lpstr>A125197482W_Latest</vt:lpstr>
      <vt:lpstr>A125197486F</vt:lpstr>
      <vt:lpstr>A125197486F_Data</vt:lpstr>
      <vt:lpstr>A125197486F_Latest</vt:lpstr>
      <vt:lpstr>A125197490W</vt:lpstr>
      <vt:lpstr>A125197490W_Data</vt:lpstr>
      <vt:lpstr>A125197490W_Latest</vt:lpstr>
      <vt:lpstr>A125197494F</vt:lpstr>
      <vt:lpstr>A125197494F_Data</vt:lpstr>
      <vt:lpstr>A125197494F_Latest</vt:lpstr>
      <vt:lpstr>A125197498R</vt:lpstr>
      <vt:lpstr>A125197498R_Data</vt:lpstr>
      <vt:lpstr>A125197498R_Latest</vt:lpstr>
      <vt:lpstr>A125197502V</vt:lpstr>
      <vt:lpstr>A125197502V_Data</vt:lpstr>
      <vt:lpstr>A125197502V_Latest</vt:lpstr>
      <vt:lpstr>A125197506C</vt:lpstr>
      <vt:lpstr>A125197506C_Data</vt:lpstr>
      <vt:lpstr>A125197506C_Latest</vt:lpstr>
      <vt:lpstr>A125197510V</vt:lpstr>
      <vt:lpstr>A125197510V_Data</vt:lpstr>
      <vt:lpstr>A125197510V_Latest</vt:lpstr>
      <vt:lpstr>A125197514C</vt:lpstr>
      <vt:lpstr>A125197514C_Data</vt:lpstr>
      <vt:lpstr>A125197514C_Latest</vt:lpstr>
      <vt:lpstr>A125197518L</vt:lpstr>
      <vt:lpstr>A125197518L_Data</vt:lpstr>
      <vt:lpstr>A125197518L_Latest</vt:lpstr>
      <vt:lpstr>A125197522C</vt:lpstr>
      <vt:lpstr>A125197522C_Data</vt:lpstr>
      <vt:lpstr>A125197522C_Latest</vt:lpstr>
      <vt:lpstr>A125197526L</vt:lpstr>
      <vt:lpstr>A125197526L_Data</vt:lpstr>
      <vt:lpstr>A125197526L_Latest</vt:lpstr>
      <vt:lpstr>A125197530C</vt:lpstr>
      <vt:lpstr>A125197530C_Data</vt:lpstr>
      <vt:lpstr>A125197530C_Latest</vt:lpstr>
      <vt:lpstr>A125197534L</vt:lpstr>
      <vt:lpstr>A125197534L_Data</vt:lpstr>
      <vt:lpstr>A125197534L_Latest</vt:lpstr>
      <vt:lpstr>A125197538W</vt:lpstr>
      <vt:lpstr>A125197538W_Data</vt:lpstr>
      <vt:lpstr>A125197538W_Latest</vt:lpstr>
      <vt:lpstr>A125197542L</vt:lpstr>
      <vt:lpstr>A125197542L_Data</vt:lpstr>
      <vt:lpstr>A125197542L_Latest</vt:lpstr>
      <vt:lpstr>A125197546W</vt:lpstr>
      <vt:lpstr>A125197546W_Data</vt:lpstr>
      <vt:lpstr>A125197546W_Latest</vt:lpstr>
      <vt:lpstr>A125197550L</vt:lpstr>
      <vt:lpstr>A125197550L_Data</vt:lpstr>
      <vt:lpstr>A125197550L_Latest</vt:lpstr>
      <vt:lpstr>A125197554W</vt:lpstr>
      <vt:lpstr>A125197554W_Data</vt:lpstr>
      <vt:lpstr>A125197554W_Latest</vt:lpstr>
      <vt:lpstr>A125197558F</vt:lpstr>
      <vt:lpstr>A125197558F_Data</vt:lpstr>
      <vt:lpstr>A125197558F_Latest</vt:lpstr>
      <vt:lpstr>A125197562W</vt:lpstr>
      <vt:lpstr>A125197562W_Data</vt:lpstr>
      <vt:lpstr>A125197562W_Latest</vt:lpstr>
      <vt:lpstr>A125197566F</vt:lpstr>
      <vt:lpstr>A125197566F_Data</vt:lpstr>
      <vt:lpstr>A125197566F_Latest</vt:lpstr>
      <vt:lpstr>A125197570W</vt:lpstr>
      <vt:lpstr>A125197570W_Data</vt:lpstr>
      <vt:lpstr>A125197570W_Latest</vt:lpstr>
      <vt:lpstr>A125197574F</vt:lpstr>
      <vt:lpstr>A125197574F_Data</vt:lpstr>
      <vt:lpstr>A125197574F_Latest</vt:lpstr>
      <vt:lpstr>A125197578R</vt:lpstr>
      <vt:lpstr>A125197578R_Data</vt:lpstr>
      <vt:lpstr>A125197578R_Latest</vt:lpstr>
      <vt:lpstr>A125197582F</vt:lpstr>
      <vt:lpstr>A125197582F_Data</vt:lpstr>
      <vt:lpstr>A125197582F_Latest</vt:lpstr>
      <vt:lpstr>A125197586R</vt:lpstr>
      <vt:lpstr>A125197586R_Data</vt:lpstr>
      <vt:lpstr>A125197586R_Latest</vt:lpstr>
      <vt:lpstr>A125197590F</vt:lpstr>
      <vt:lpstr>A125197590F_Data</vt:lpstr>
      <vt:lpstr>A125197590F_Latest</vt:lpstr>
      <vt:lpstr>A125197594R</vt:lpstr>
      <vt:lpstr>A125197594R_Data</vt:lpstr>
      <vt:lpstr>A125197594R_Latest</vt:lpstr>
      <vt:lpstr>A125197598X</vt:lpstr>
      <vt:lpstr>A125197598X_Data</vt:lpstr>
      <vt:lpstr>A125197598X_Latest</vt:lpstr>
      <vt:lpstr>A125197602C</vt:lpstr>
      <vt:lpstr>A125197602C_Data</vt:lpstr>
      <vt:lpstr>A125197602C_Latest</vt:lpstr>
      <vt:lpstr>A125197606L</vt:lpstr>
      <vt:lpstr>A125197606L_Data</vt:lpstr>
      <vt:lpstr>A125197606L_Latest</vt:lpstr>
      <vt:lpstr>A125197610C</vt:lpstr>
      <vt:lpstr>A125197610C_Data</vt:lpstr>
      <vt:lpstr>A125197610C_Latest</vt:lpstr>
      <vt:lpstr>A125197614L</vt:lpstr>
      <vt:lpstr>A125197614L_Data</vt:lpstr>
      <vt:lpstr>A125197614L_Latest</vt:lpstr>
      <vt:lpstr>A125197618W</vt:lpstr>
      <vt:lpstr>A125197618W_Data</vt:lpstr>
      <vt:lpstr>A125197618W_Latest</vt:lpstr>
      <vt:lpstr>A125197622L</vt:lpstr>
      <vt:lpstr>A125197622L_Data</vt:lpstr>
      <vt:lpstr>A125197622L_Latest</vt:lpstr>
      <vt:lpstr>A125197626W</vt:lpstr>
      <vt:lpstr>A125197626W_Data</vt:lpstr>
      <vt:lpstr>A125197626W_Latest</vt:lpstr>
      <vt:lpstr>A125197630L</vt:lpstr>
      <vt:lpstr>A125197630L_Data</vt:lpstr>
      <vt:lpstr>A125197630L_Latest</vt:lpstr>
      <vt:lpstr>A125197634W</vt:lpstr>
      <vt:lpstr>A125197634W_Data</vt:lpstr>
      <vt:lpstr>A125197634W_Latest</vt:lpstr>
      <vt:lpstr>A125197638F</vt:lpstr>
      <vt:lpstr>A125197638F_Data</vt:lpstr>
      <vt:lpstr>A125197638F_Latest</vt:lpstr>
      <vt:lpstr>A125197642W</vt:lpstr>
      <vt:lpstr>A125197642W_Data</vt:lpstr>
      <vt:lpstr>A125197642W_Latest</vt:lpstr>
      <vt:lpstr>A125197646F</vt:lpstr>
      <vt:lpstr>A125197646F_Data</vt:lpstr>
      <vt:lpstr>A125197646F_Latest</vt:lpstr>
      <vt:lpstr>A125197650W</vt:lpstr>
      <vt:lpstr>A125197650W_Data</vt:lpstr>
      <vt:lpstr>A125197650W_Latest</vt:lpstr>
      <vt:lpstr>A125197654F</vt:lpstr>
      <vt:lpstr>A125197654F_Data</vt:lpstr>
      <vt:lpstr>A125197654F_Latest</vt:lpstr>
      <vt:lpstr>A125197658R</vt:lpstr>
      <vt:lpstr>A125197658R_Data</vt:lpstr>
      <vt:lpstr>A125197658R_Latest</vt:lpstr>
      <vt:lpstr>A125197662F</vt:lpstr>
      <vt:lpstr>A125197662F_Data</vt:lpstr>
      <vt:lpstr>A125197662F_Latest</vt:lpstr>
      <vt:lpstr>A125197666R</vt:lpstr>
      <vt:lpstr>A125197666R_Data</vt:lpstr>
      <vt:lpstr>A125197666R_Latest</vt:lpstr>
      <vt:lpstr>A125197670F</vt:lpstr>
      <vt:lpstr>A125197670F_Data</vt:lpstr>
      <vt:lpstr>A125197670F_Latest</vt:lpstr>
      <vt:lpstr>A125197674R</vt:lpstr>
      <vt:lpstr>A125197674R_Data</vt:lpstr>
      <vt:lpstr>A125197674R_Latest</vt:lpstr>
      <vt:lpstr>A125198094L</vt:lpstr>
      <vt:lpstr>A125198094L_Data</vt:lpstr>
      <vt:lpstr>A125198094L_Latest</vt:lpstr>
      <vt:lpstr>A125198098W</vt:lpstr>
      <vt:lpstr>A125198098W_Data</vt:lpstr>
      <vt:lpstr>A125198098W_Latest</vt:lpstr>
      <vt:lpstr>A125198102A</vt:lpstr>
      <vt:lpstr>A125198102A_Data</vt:lpstr>
      <vt:lpstr>A125198102A_Latest</vt:lpstr>
      <vt:lpstr>A125198106K</vt:lpstr>
      <vt:lpstr>A125198106K_Data</vt:lpstr>
      <vt:lpstr>A125198106K_Latest</vt:lpstr>
      <vt:lpstr>A125198110A</vt:lpstr>
      <vt:lpstr>A125198110A_Data</vt:lpstr>
      <vt:lpstr>A125198110A_Latest</vt:lpstr>
      <vt:lpstr>A125198114K</vt:lpstr>
      <vt:lpstr>A125198114K_Data</vt:lpstr>
      <vt:lpstr>A125198114K_Latest</vt:lpstr>
      <vt:lpstr>A125198118V</vt:lpstr>
      <vt:lpstr>A125198118V_Data</vt:lpstr>
      <vt:lpstr>A125198118V_Latest</vt:lpstr>
      <vt:lpstr>A125198122K</vt:lpstr>
      <vt:lpstr>A125198122K_Data</vt:lpstr>
      <vt:lpstr>A125198122K_Latest</vt:lpstr>
      <vt:lpstr>A125198126V</vt:lpstr>
      <vt:lpstr>A125198126V_Data</vt:lpstr>
      <vt:lpstr>A125198126V_Latest</vt:lpstr>
      <vt:lpstr>A125198130K</vt:lpstr>
      <vt:lpstr>A125198130K_Data</vt:lpstr>
      <vt:lpstr>A125198130K_Latest</vt:lpstr>
      <vt:lpstr>A125198134V</vt:lpstr>
      <vt:lpstr>A125198134V_Data</vt:lpstr>
      <vt:lpstr>A125198134V_Latest</vt:lpstr>
      <vt:lpstr>A125198138C</vt:lpstr>
      <vt:lpstr>A125198138C_Data</vt:lpstr>
      <vt:lpstr>A125198138C_Latest</vt:lpstr>
      <vt:lpstr>A125198142V</vt:lpstr>
      <vt:lpstr>A125198142V_Data</vt:lpstr>
      <vt:lpstr>A125198142V_Latest</vt:lpstr>
      <vt:lpstr>A125198562R</vt:lpstr>
      <vt:lpstr>A125198562R_Data</vt:lpstr>
      <vt:lpstr>A125198562R_Latest</vt:lpstr>
      <vt:lpstr>A125198566X</vt:lpstr>
      <vt:lpstr>A125198566X_Data</vt:lpstr>
      <vt:lpstr>A125198566X_Latest</vt:lpstr>
      <vt:lpstr>A125198570R</vt:lpstr>
      <vt:lpstr>A125198570R_Data</vt:lpstr>
      <vt:lpstr>A125198570R_Latest</vt:lpstr>
      <vt:lpstr>A125198574X</vt:lpstr>
      <vt:lpstr>A125198574X_Data</vt:lpstr>
      <vt:lpstr>A125198574X_Latest</vt:lpstr>
      <vt:lpstr>A125198578J</vt:lpstr>
      <vt:lpstr>A125198578J_Data</vt:lpstr>
      <vt:lpstr>A125198578J_Latest</vt:lpstr>
      <vt:lpstr>A125198582X</vt:lpstr>
      <vt:lpstr>A125198582X_Data</vt:lpstr>
      <vt:lpstr>A125198582X_Latest</vt:lpstr>
      <vt:lpstr>A125198586J</vt:lpstr>
      <vt:lpstr>A125198586J_Data</vt:lpstr>
      <vt:lpstr>A125198586J_Latest</vt:lpstr>
      <vt:lpstr>A125198590X</vt:lpstr>
      <vt:lpstr>A125198590X_Data</vt:lpstr>
      <vt:lpstr>A125198590X_Latest</vt:lpstr>
      <vt:lpstr>A125198594J</vt:lpstr>
      <vt:lpstr>A125198594J_Data</vt:lpstr>
      <vt:lpstr>A125198594J_Latest</vt:lpstr>
      <vt:lpstr>A125198598T</vt:lpstr>
      <vt:lpstr>A125198598T_Data</vt:lpstr>
      <vt:lpstr>A125198598T_Latest</vt:lpstr>
      <vt:lpstr>A125198602W</vt:lpstr>
      <vt:lpstr>A125198602W_Data</vt:lpstr>
      <vt:lpstr>A125198602W_Latest</vt:lpstr>
      <vt:lpstr>A125198606F</vt:lpstr>
      <vt:lpstr>A125198606F_Data</vt:lpstr>
      <vt:lpstr>A125198606F_Latest</vt:lpstr>
      <vt:lpstr>A125198610W</vt:lpstr>
      <vt:lpstr>A125198610W_Data</vt:lpstr>
      <vt:lpstr>A125198610W_Latest</vt:lpstr>
      <vt:lpstr>A125199030V</vt:lpstr>
      <vt:lpstr>A125199030V_Data</vt:lpstr>
      <vt:lpstr>A125199030V_Latest</vt:lpstr>
      <vt:lpstr>A125199034C</vt:lpstr>
      <vt:lpstr>A125199034C_Data</vt:lpstr>
      <vt:lpstr>A125199034C_Latest</vt:lpstr>
      <vt:lpstr>A125199038L</vt:lpstr>
      <vt:lpstr>A125199038L_Data</vt:lpstr>
      <vt:lpstr>A125199038L_Latest</vt:lpstr>
      <vt:lpstr>A125199042C</vt:lpstr>
      <vt:lpstr>A125199042C_Data</vt:lpstr>
      <vt:lpstr>A125199042C_Latest</vt:lpstr>
      <vt:lpstr>A125199046L</vt:lpstr>
      <vt:lpstr>A125199046L_Data</vt:lpstr>
      <vt:lpstr>A125199046L_Latest</vt:lpstr>
      <vt:lpstr>A125199050C</vt:lpstr>
      <vt:lpstr>A125199050C_Data</vt:lpstr>
      <vt:lpstr>A125199050C_Latest</vt:lpstr>
      <vt:lpstr>A125199054L</vt:lpstr>
      <vt:lpstr>A125199054L_Data</vt:lpstr>
      <vt:lpstr>A125199054L_Latest</vt:lpstr>
      <vt:lpstr>A125199058W</vt:lpstr>
      <vt:lpstr>A125199058W_Data</vt:lpstr>
      <vt:lpstr>A125199058W_Latest</vt:lpstr>
      <vt:lpstr>A125199062L</vt:lpstr>
      <vt:lpstr>A125199062L_Data</vt:lpstr>
      <vt:lpstr>A125199062L_Latest</vt:lpstr>
      <vt:lpstr>A125199066W</vt:lpstr>
      <vt:lpstr>A125199066W_Data</vt:lpstr>
      <vt:lpstr>A125199066W_Latest</vt:lpstr>
      <vt:lpstr>A125199070L</vt:lpstr>
      <vt:lpstr>A125199070L_Data</vt:lpstr>
      <vt:lpstr>A125199070L_Latest</vt:lpstr>
      <vt:lpstr>A125199074W</vt:lpstr>
      <vt:lpstr>A125199074W_Data</vt:lpstr>
      <vt:lpstr>A125199074W_Latest</vt:lpstr>
      <vt:lpstr>A125199078F</vt:lpstr>
      <vt:lpstr>A125199078F_Data</vt:lpstr>
      <vt:lpstr>A125199078F_Latest</vt:lpstr>
      <vt:lpstr>A125199498A</vt:lpstr>
      <vt:lpstr>A125199498A_Data</vt:lpstr>
      <vt:lpstr>A125199498A_Latest</vt:lpstr>
      <vt:lpstr>A125199502F</vt:lpstr>
      <vt:lpstr>A125199502F_Data</vt:lpstr>
      <vt:lpstr>A125199502F_Latest</vt:lpstr>
      <vt:lpstr>A125199506R</vt:lpstr>
      <vt:lpstr>A125199506R_Data</vt:lpstr>
      <vt:lpstr>A125199506R_Latest</vt:lpstr>
      <vt:lpstr>A125199510F</vt:lpstr>
      <vt:lpstr>A125199510F_Data</vt:lpstr>
      <vt:lpstr>A125199510F_Latest</vt:lpstr>
      <vt:lpstr>A125199514R</vt:lpstr>
      <vt:lpstr>A125199514R_Data</vt:lpstr>
      <vt:lpstr>A125199514R_Latest</vt:lpstr>
      <vt:lpstr>A125199518X</vt:lpstr>
      <vt:lpstr>A125199518X_Data</vt:lpstr>
      <vt:lpstr>A125199518X_Latest</vt:lpstr>
      <vt:lpstr>A125199522R</vt:lpstr>
      <vt:lpstr>A125199522R_Data</vt:lpstr>
      <vt:lpstr>A125199522R_Latest</vt:lpstr>
      <vt:lpstr>A125199526X</vt:lpstr>
      <vt:lpstr>A125199526X_Data</vt:lpstr>
      <vt:lpstr>A125199526X_Latest</vt:lpstr>
      <vt:lpstr>A125199530R</vt:lpstr>
      <vt:lpstr>A125199530R_Data</vt:lpstr>
      <vt:lpstr>A125199530R_Latest</vt:lpstr>
      <vt:lpstr>A125199534X</vt:lpstr>
      <vt:lpstr>A125199534X_Data</vt:lpstr>
      <vt:lpstr>A125199534X_Latest</vt:lpstr>
      <vt:lpstr>A125199538J</vt:lpstr>
      <vt:lpstr>A125199538J_Data</vt:lpstr>
      <vt:lpstr>A125199538J_Latest</vt:lpstr>
      <vt:lpstr>A125199542X</vt:lpstr>
      <vt:lpstr>A125199542X_Data</vt:lpstr>
      <vt:lpstr>A125199542X_Latest</vt:lpstr>
      <vt:lpstr>A125199546J</vt:lpstr>
      <vt:lpstr>A125199546J_Data</vt:lpstr>
      <vt:lpstr>A125199546J_Latest</vt:lpstr>
      <vt:lpstr>A125199966C</vt:lpstr>
      <vt:lpstr>A125199966C_Data</vt:lpstr>
      <vt:lpstr>A125199966C_Latest</vt:lpstr>
      <vt:lpstr>A125199970V</vt:lpstr>
      <vt:lpstr>A125199970V_Data</vt:lpstr>
      <vt:lpstr>A125199970V_Latest</vt:lpstr>
      <vt:lpstr>A125199974C</vt:lpstr>
      <vt:lpstr>A125199974C_Data</vt:lpstr>
      <vt:lpstr>A125199974C_Latest</vt:lpstr>
      <vt:lpstr>A125199978L</vt:lpstr>
      <vt:lpstr>A125199978L_Data</vt:lpstr>
      <vt:lpstr>A125199978L_Latest</vt:lpstr>
      <vt:lpstr>A125199982C</vt:lpstr>
      <vt:lpstr>A125199982C_Data</vt:lpstr>
      <vt:lpstr>A125199982C_Latest</vt:lpstr>
      <vt:lpstr>A125199986L</vt:lpstr>
      <vt:lpstr>A125199986L_Data</vt:lpstr>
      <vt:lpstr>A125199986L_Latest</vt:lpstr>
      <vt:lpstr>A125199990C</vt:lpstr>
      <vt:lpstr>A125199990C_Data</vt:lpstr>
      <vt:lpstr>A125199990C_Latest</vt:lpstr>
      <vt:lpstr>A125199994L</vt:lpstr>
      <vt:lpstr>A125199994L_Data</vt:lpstr>
      <vt:lpstr>A125199994L_Latest</vt:lpstr>
      <vt:lpstr>A125199998W</vt:lpstr>
      <vt:lpstr>A125199998W_Data</vt:lpstr>
      <vt:lpstr>A125199998W_Latest</vt:lpstr>
      <vt:lpstr>A125200002T</vt:lpstr>
      <vt:lpstr>A125200002T_Data</vt:lpstr>
      <vt:lpstr>A125200002T_Latest</vt:lpstr>
      <vt:lpstr>A125200006A</vt:lpstr>
      <vt:lpstr>A125200006A_Data</vt:lpstr>
      <vt:lpstr>A125200006A_Latest</vt:lpstr>
      <vt:lpstr>A125200010T</vt:lpstr>
      <vt:lpstr>A125200010T_Data</vt:lpstr>
      <vt:lpstr>A125200010T_Latest</vt:lpstr>
      <vt:lpstr>A125200014A</vt:lpstr>
      <vt:lpstr>A125200014A_Data</vt:lpstr>
      <vt:lpstr>A125200014A_Latest</vt:lpstr>
      <vt:lpstr>A125200018K</vt:lpstr>
      <vt:lpstr>A125200018K_Data</vt:lpstr>
      <vt:lpstr>A125200018K_Latest</vt:lpstr>
      <vt:lpstr>A125200022A</vt:lpstr>
      <vt:lpstr>A125200022A_Data</vt:lpstr>
      <vt:lpstr>A125200022A_Latest</vt:lpstr>
      <vt:lpstr>A125200026K</vt:lpstr>
      <vt:lpstr>A125200026K_Data</vt:lpstr>
      <vt:lpstr>A125200026K_Latest</vt:lpstr>
      <vt:lpstr>A125200030A</vt:lpstr>
      <vt:lpstr>A125200030A_Data</vt:lpstr>
      <vt:lpstr>A125200030A_Latest</vt:lpstr>
      <vt:lpstr>A125200034K</vt:lpstr>
      <vt:lpstr>A125200034K_Data</vt:lpstr>
      <vt:lpstr>A125200034K_Latest</vt:lpstr>
      <vt:lpstr>A125200038V</vt:lpstr>
      <vt:lpstr>A125200038V_Data</vt:lpstr>
      <vt:lpstr>A125200038V_Latest</vt:lpstr>
      <vt:lpstr>A125200042K</vt:lpstr>
      <vt:lpstr>A125200042K_Data</vt:lpstr>
      <vt:lpstr>A125200042K_Latest</vt:lpstr>
      <vt:lpstr>A125200046V</vt:lpstr>
      <vt:lpstr>A125200046V_Data</vt:lpstr>
      <vt:lpstr>A125200046V_Latest</vt:lpstr>
      <vt:lpstr>A125200050K</vt:lpstr>
      <vt:lpstr>A125200050K_Data</vt:lpstr>
      <vt:lpstr>A125200050K_Latest</vt:lpstr>
      <vt:lpstr>A125200054V</vt:lpstr>
      <vt:lpstr>A125200054V_Data</vt:lpstr>
      <vt:lpstr>A125200054V_Latest</vt:lpstr>
      <vt:lpstr>A125200058C</vt:lpstr>
      <vt:lpstr>A125200058C_Data</vt:lpstr>
      <vt:lpstr>A125200058C_Latest</vt:lpstr>
      <vt:lpstr>A125200062V</vt:lpstr>
      <vt:lpstr>A125200062V_Data</vt:lpstr>
      <vt:lpstr>A125200062V_Latest</vt:lpstr>
      <vt:lpstr>A125200066C</vt:lpstr>
      <vt:lpstr>A125200066C_Data</vt:lpstr>
      <vt:lpstr>A125200066C_Latest</vt:lpstr>
      <vt:lpstr>A125200070V</vt:lpstr>
      <vt:lpstr>A125200070V_Data</vt:lpstr>
      <vt:lpstr>A125200070V_Latest</vt:lpstr>
      <vt:lpstr>A125200074C</vt:lpstr>
      <vt:lpstr>A125200074C_Data</vt:lpstr>
      <vt:lpstr>A125200074C_Latest</vt:lpstr>
      <vt:lpstr>A125200078L</vt:lpstr>
      <vt:lpstr>A125200078L_Data</vt:lpstr>
      <vt:lpstr>A125200078L_Latest</vt:lpstr>
      <vt:lpstr>A125200082C</vt:lpstr>
      <vt:lpstr>A125200082C_Data</vt:lpstr>
      <vt:lpstr>A125200082C_Latest</vt:lpstr>
      <vt:lpstr>A125200086L</vt:lpstr>
      <vt:lpstr>A125200086L_Data</vt:lpstr>
      <vt:lpstr>A125200086L_Latest</vt:lpstr>
      <vt:lpstr>A125200090C</vt:lpstr>
      <vt:lpstr>A125200090C_Data</vt:lpstr>
      <vt:lpstr>A125200090C_Latest</vt:lpstr>
      <vt:lpstr>A125200094L</vt:lpstr>
      <vt:lpstr>A125200094L_Data</vt:lpstr>
      <vt:lpstr>A125200094L_Latest</vt:lpstr>
      <vt:lpstr>A125200098W</vt:lpstr>
      <vt:lpstr>A125200098W_Data</vt:lpstr>
      <vt:lpstr>A125200098W_Latest</vt:lpstr>
      <vt:lpstr>A125200102A</vt:lpstr>
      <vt:lpstr>A125200102A_Data</vt:lpstr>
      <vt:lpstr>A125200102A_Latest</vt:lpstr>
      <vt:lpstr>A125200106K</vt:lpstr>
      <vt:lpstr>A125200106K_Data</vt:lpstr>
      <vt:lpstr>A125200106K_Latest</vt:lpstr>
      <vt:lpstr>A125200110A</vt:lpstr>
      <vt:lpstr>A125200110A_Data</vt:lpstr>
      <vt:lpstr>A125200110A_Latest</vt:lpstr>
      <vt:lpstr>A125200114K</vt:lpstr>
      <vt:lpstr>A125200114K_Data</vt:lpstr>
      <vt:lpstr>A125200114K_Latest</vt:lpstr>
      <vt:lpstr>A125200118V</vt:lpstr>
      <vt:lpstr>A125200118V_Data</vt:lpstr>
      <vt:lpstr>A125200118V_Latest</vt:lpstr>
      <vt:lpstr>A125200122K</vt:lpstr>
      <vt:lpstr>A125200122K_Data</vt:lpstr>
      <vt:lpstr>A125200122K_Latest</vt:lpstr>
      <vt:lpstr>A125200126V</vt:lpstr>
      <vt:lpstr>A125200126V_Data</vt:lpstr>
      <vt:lpstr>A125200126V_Latest</vt:lpstr>
      <vt:lpstr>A125200130K</vt:lpstr>
      <vt:lpstr>A125200130K_Data</vt:lpstr>
      <vt:lpstr>A125200130K_Latest</vt:lpstr>
      <vt:lpstr>A125200134V</vt:lpstr>
      <vt:lpstr>A125200134V_Data</vt:lpstr>
      <vt:lpstr>A125200134V_Latest</vt:lpstr>
      <vt:lpstr>A125200138C</vt:lpstr>
      <vt:lpstr>A125200138C_Data</vt:lpstr>
      <vt:lpstr>A125200138C_Latest</vt:lpstr>
      <vt:lpstr>A125200142V</vt:lpstr>
      <vt:lpstr>A125200142V_Data</vt:lpstr>
      <vt:lpstr>A125200142V_Latest</vt:lpstr>
      <vt:lpstr>A125200146C</vt:lpstr>
      <vt:lpstr>A125200146C_Data</vt:lpstr>
      <vt:lpstr>A125200146C_Latest</vt:lpstr>
      <vt:lpstr>A125200150V</vt:lpstr>
      <vt:lpstr>A125200150V_Data</vt:lpstr>
      <vt:lpstr>A125200150V_Latest</vt:lpstr>
      <vt:lpstr>A125200154C</vt:lpstr>
      <vt:lpstr>A125200154C_Data</vt:lpstr>
      <vt:lpstr>A125200154C_Latest</vt:lpstr>
      <vt:lpstr>A125200158L</vt:lpstr>
      <vt:lpstr>A125200158L_Data</vt:lpstr>
      <vt:lpstr>A125200158L_Latest</vt:lpstr>
      <vt:lpstr>A125200162C</vt:lpstr>
      <vt:lpstr>A125200162C_Data</vt:lpstr>
      <vt:lpstr>A125200162C_Latest</vt:lpstr>
      <vt:lpstr>A125200166L</vt:lpstr>
      <vt:lpstr>A125200166L_Data</vt:lpstr>
      <vt:lpstr>A125200166L_Latest</vt:lpstr>
      <vt:lpstr>A125200170C</vt:lpstr>
      <vt:lpstr>A125200170C_Data</vt:lpstr>
      <vt:lpstr>A125200170C_Latest</vt:lpstr>
      <vt:lpstr>A125200174L</vt:lpstr>
      <vt:lpstr>A125200174L_Data</vt:lpstr>
      <vt:lpstr>A125200174L_Latest</vt:lpstr>
      <vt:lpstr>A125200178W</vt:lpstr>
      <vt:lpstr>A125200178W_Data</vt:lpstr>
      <vt:lpstr>A125200178W_Latest</vt:lpstr>
      <vt:lpstr>A125200182L</vt:lpstr>
      <vt:lpstr>A125200182L_Data</vt:lpstr>
      <vt:lpstr>A125200182L_Latest</vt:lpstr>
      <vt:lpstr>A125200186W</vt:lpstr>
      <vt:lpstr>A125200186W_Data</vt:lpstr>
      <vt:lpstr>A125200186W_Latest</vt:lpstr>
      <vt:lpstr>A125200190L</vt:lpstr>
      <vt:lpstr>A125200190L_Data</vt:lpstr>
      <vt:lpstr>A125200190L_Latest</vt:lpstr>
      <vt:lpstr>A125200194W</vt:lpstr>
      <vt:lpstr>A125200194W_Data</vt:lpstr>
      <vt:lpstr>A125200194W_Latest</vt:lpstr>
      <vt:lpstr>A125200198F</vt:lpstr>
      <vt:lpstr>A125200198F_Data</vt:lpstr>
      <vt:lpstr>A125200198F_Latest</vt:lpstr>
      <vt:lpstr>A125200202K</vt:lpstr>
      <vt:lpstr>A125200202K_Data</vt:lpstr>
      <vt:lpstr>A125200202K_Latest</vt:lpstr>
      <vt:lpstr>A125200206V</vt:lpstr>
      <vt:lpstr>A125200206V_Data</vt:lpstr>
      <vt:lpstr>A125200206V_Latest</vt:lpstr>
      <vt:lpstr>A125200210K</vt:lpstr>
      <vt:lpstr>A125200210K_Data</vt:lpstr>
      <vt:lpstr>A125200210K_Latest</vt:lpstr>
      <vt:lpstr>A125200214V</vt:lpstr>
      <vt:lpstr>A125200214V_Data</vt:lpstr>
      <vt:lpstr>A125200214V_Latest</vt:lpstr>
      <vt:lpstr>A125200218C</vt:lpstr>
      <vt:lpstr>A125200218C_Data</vt:lpstr>
      <vt:lpstr>A125200218C_Latest</vt:lpstr>
      <vt:lpstr>A125200222V</vt:lpstr>
      <vt:lpstr>A125200222V_Data</vt:lpstr>
      <vt:lpstr>A125200222V_Latest</vt:lpstr>
      <vt:lpstr>A125200226C</vt:lpstr>
      <vt:lpstr>A125200226C_Data</vt:lpstr>
      <vt:lpstr>A125200226C_Latest</vt:lpstr>
      <vt:lpstr>A125200230V</vt:lpstr>
      <vt:lpstr>A125200230V_Data</vt:lpstr>
      <vt:lpstr>A125200230V_Latest</vt:lpstr>
      <vt:lpstr>A125200234C</vt:lpstr>
      <vt:lpstr>A125200234C_Data</vt:lpstr>
      <vt:lpstr>A125200234C_Latest</vt:lpstr>
      <vt:lpstr>A125200238L</vt:lpstr>
      <vt:lpstr>A125200238L_Data</vt:lpstr>
      <vt:lpstr>A125200238L_Latest</vt:lpstr>
      <vt:lpstr>A125200242C</vt:lpstr>
      <vt:lpstr>A125200242C_Data</vt:lpstr>
      <vt:lpstr>A125200242C_Latest</vt:lpstr>
      <vt:lpstr>A125200246L</vt:lpstr>
      <vt:lpstr>A125200246L_Data</vt:lpstr>
      <vt:lpstr>A125200246L_Latest</vt:lpstr>
      <vt:lpstr>A125200250C</vt:lpstr>
      <vt:lpstr>A125200250C_Data</vt:lpstr>
      <vt:lpstr>A125200250C_Latest</vt:lpstr>
      <vt:lpstr>A125200254L</vt:lpstr>
      <vt:lpstr>A125200254L_Data</vt:lpstr>
      <vt:lpstr>A125200254L_Latest</vt:lpstr>
      <vt:lpstr>A125200258W</vt:lpstr>
      <vt:lpstr>A125200258W_Data</vt:lpstr>
      <vt:lpstr>A125200258W_Latest</vt:lpstr>
      <vt:lpstr>A125200262L</vt:lpstr>
      <vt:lpstr>A125200262L_Data</vt:lpstr>
      <vt:lpstr>A125200262L_Latest</vt:lpstr>
      <vt:lpstr>A125200266W</vt:lpstr>
      <vt:lpstr>A125200266W_Data</vt:lpstr>
      <vt:lpstr>A125200266W_Latest</vt:lpstr>
      <vt:lpstr>A125200270L</vt:lpstr>
      <vt:lpstr>A125200270L_Data</vt:lpstr>
      <vt:lpstr>A125200270L_Latest</vt:lpstr>
      <vt:lpstr>A125200274W</vt:lpstr>
      <vt:lpstr>A125200274W_Data</vt:lpstr>
      <vt:lpstr>A125200274W_Latest</vt:lpstr>
      <vt:lpstr>A125200278F</vt:lpstr>
      <vt:lpstr>A125200278F_Data</vt:lpstr>
      <vt:lpstr>A125200278F_Latest</vt:lpstr>
      <vt:lpstr>A125200282W</vt:lpstr>
      <vt:lpstr>A125200282W_Data</vt:lpstr>
      <vt:lpstr>A125200282W_Latest</vt:lpstr>
      <vt:lpstr>A125200286F</vt:lpstr>
      <vt:lpstr>A125200286F_Data</vt:lpstr>
      <vt:lpstr>A125200286F_Latest</vt:lpstr>
      <vt:lpstr>A125200290W</vt:lpstr>
      <vt:lpstr>A125200290W_Data</vt:lpstr>
      <vt:lpstr>A125200290W_Latest</vt:lpstr>
      <vt:lpstr>A125200294F</vt:lpstr>
      <vt:lpstr>A125200294F_Data</vt:lpstr>
      <vt:lpstr>A125200294F_Latest</vt:lpstr>
      <vt:lpstr>A125200298R</vt:lpstr>
      <vt:lpstr>A125200298R_Data</vt:lpstr>
      <vt:lpstr>A125200298R_Latest</vt:lpstr>
      <vt:lpstr>A125200302V</vt:lpstr>
      <vt:lpstr>A125200302V_Data</vt:lpstr>
      <vt:lpstr>A125200302V_Latest</vt:lpstr>
      <vt:lpstr>A125200306C</vt:lpstr>
      <vt:lpstr>A125200306C_Data</vt:lpstr>
      <vt:lpstr>A125200306C_Latest</vt:lpstr>
      <vt:lpstr>A125200310V</vt:lpstr>
      <vt:lpstr>A125200310V_Data</vt:lpstr>
      <vt:lpstr>A125200310V_Latest</vt:lpstr>
      <vt:lpstr>A125200314C</vt:lpstr>
      <vt:lpstr>A125200314C_Data</vt:lpstr>
      <vt:lpstr>A125200314C_Latest</vt:lpstr>
      <vt:lpstr>A125200318L</vt:lpstr>
      <vt:lpstr>A125200318L_Data</vt:lpstr>
      <vt:lpstr>A125200318L_Latest</vt:lpstr>
      <vt:lpstr>A125200322C</vt:lpstr>
      <vt:lpstr>A125200322C_Data</vt:lpstr>
      <vt:lpstr>A125200322C_Latest</vt:lpstr>
      <vt:lpstr>A125200326L</vt:lpstr>
      <vt:lpstr>A125200326L_Data</vt:lpstr>
      <vt:lpstr>A125200326L_Latest</vt:lpstr>
      <vt:lpstr>A125200330C</vt:lpstr>
      <vt:lpstr>A125200330C_Data</vt:lpstr>
      <vt:lpstr>A125200330C_Latest</vt:lpstr>
      <vt:lpstr>A125200334L</vt:lpstr>
      <vt:lpstr>A125200334L_Data</vt:lpstr>
      <vt:lpstr>A125200334L_Latest</vt:lpstr>
      <vt:lpstr>A125200338W</vt:lpstr>
      <vt:lpstr>A125200338W_Data</vt:lpstr>
      <vt:lpstr>A125200338W_Latest</vt:lpstr>
      <vt:lpstr>A125200342L</vt:lpstr>
      <vt:lpstr>A125200342L_Data</vt:lpstr>
      <vt:lpstr>A125200342L_Latest</vt:lpstr>
      <vt:lpstr>A125200346W</vt:lpstr>
      <vt:lpstr>A125200346W_Data</vt:lpstr>
      <vt:lpstr>A125200346W_Latest</vt:lpstr>
      <vt:lpstr>A125200350L</vt:lpstr>
      <vt:lpstr>A125200350L_Data</vt:lpstr>
      <vt:lpstr>A125200350L_Latest</vt:lpstr>
      <vt:lpstr>A125200354W</vt:lpstr>
      <vt:lpstr>A125200354W_Data</vt:lpstr>
      <vt:lpstr>A125200354W_Latest</vt:lpstr>
      <vt:lpstr>A125200358F</vt:lpstr>
      <vt:lpstr>A125200358F_Data</vt:lpstr>
      <vt:lpstr>A125200358F_Latest</vt:lpstr>
      <vt:lpstr>A125200362W</vt:lpstr>
      <vt:lpstr>A125200362W_Data</vt:lpstr>
      <vt:lpstr>A125200362W_Latest</vt:lpstr>
      <vt:lpstr>A125200366F</vt:lpstr>
      <vt:lpstr>A125200366F_Data</vt:lpstr>
      <vt:lpstr>A125200366F_Latest</vt:lpstr>
      <vt:lpstr>A125200370W</vt:lpstr>
      <vt:lpstr>A125200370W_Data</vt:lpstr>
      <vt:lpstr>A125200370W_Latest</vt:lpstr>
      <vt:lpstr>A125200374F</vt:lpstr>
      <vt:lpstr>A125200374F_Data</vt:lpstr>
      <vt:lpstr>A125200374F_Latest</vt:lpstr>
      <vt:lpstr>A125200378R</vt:lpstr>
      <vt:lpstr>A125200378R_Data</vt:lpstr>
      <vt:lpstr>A125200378R_Latest</vt:lpstr>
      <vt:lpstr>A125200382F</vt:lpstr>
      <vt:lpstr>A125200382F_Data</vt:lpstr>
      <vt:lpstr>A125200382F_Latest</vt:lpstr>
      <vt:lpstr>A125200386R</vt:lpstr>
      <vt:lpstr>A125200386R_Data</vt:lpstr>
      <vt:lpstr>A125200386R_Latest</vt:lpstr>
      <vt:lpstr>A125200390F</vt:lpstr>
      <vt:lpstr>A125200390F_Data</vt:lpstr>
      <vt:lpstr>A125200390F_Latest</vt:lpstr>
      <vt:lpstr>A125200394R</vt:lpstr>
      <vt:lpstr>A125200394R_Data</vt:lpstr>
      <vt:lpstr>A125200394R_Latest</vt:lpstr>
      <vt:lpstr>A125200398X</vt:lpstr>
      <vt:lpstr>A125200398X_Data</vt:lpstr>
      <vt:lpstr>A125200398X_Latest</vt:lpstr>
      <vt:lpstr>A125200402C</vt:lpstr>
      <vt:lpstr>A125200402C_Data</vt:lpstr>
      <vt:lpstr>A125200402C_Latest</vt:lpstr>
      <vt:lpstr>A125200406L</vt:lpstr>
      <vt:lpstr>A125200406L_Data</vt:lpstr>
      <vt:lpstr>A125200406L_Latest</vt:lpstr>
      <vt:lpstr>A125200410C</vt:lpstr>
      <vt:lpstr>A125200410C_Data</vt:lpstr>
      <vt:lpstr>A125200410C_Latest</vt:lpstr>
      <vt:lpstr>A125200414L</vt:lpstr>
      <vt:lpstr>A125200414L_Data</vt:lpstr>
      <vt:lpstr>A125200414L_Latest</vt:lpstr>
      <vt:lpstr>A125200418W</vt:lpstr>
      <vt:lpstr>A125200418W_Data</vt:lpstr>
      <vt:lpstr>A125200418W_Latest</vt:lpstr>
      <vt:lpstr>A125200422L</vt:lpstr>
      <vt:lpstr>A125200422L_Data</vt:lpstr>
      <vt:lpstr>A125200422L_Latest</vt:lpstr>
      <vt:lpstr>A125200426W</vt:lpstr>
      <vt:lpstr>A125200426W_Data</vt:lpstr>
      <vt:lpstr>A125200426W_Latest</vt:lpstr>
      <vt:lpstr>A125200430L</vt:lpstr>
      <vt:lpstr>A125200430L_Data</vt:lpstr>
      <vt:lpstr>A125200430L_Latest</vt:lpstr>
      <vt:lpstr>A125200434W</vt:lpstr>
      <vt:lpstr>A125200434W_Data</vt:lpstr>
      <vt:lpstr>A125200434W_Latest</vt:lpstr>
      <vt:lpstr>A125200438F</vt:lpstr>
      <vt:lpstr>A125200438F_Data</vt:lpstr>
      <vt:lpstr>A125200438F_Latest</vt:lpstr>
      <vt:lpstr>A125200442W</vt:lpstr>
      <vt:lpstr>A125200442W_Data</vt:lpstr>
      <vt:lpstr>A125200442W_Latest</vt:lpstr>
      <vt:lpstr>A125200446F</vt:lpstr>
      <vt:lpstr>A125200446F_Data</vt:lpstr>
      <vt:lpstr>A125200446F_Latest</vt:lpstr>
      <vt:lpstr>A125200450W</vt:lpstr>
      <vt:lpstr>A125200450W_Data</vt:lpstr>
      <vt:lpstr>A125200450W_Latest</vt:lpstr>
      <vt:lpstr>A125200454F</vt:lpstr>
      <vt:lpstr>A125200454F_Data</vt:lpstr>
      <vt:lpstr>A125200454F_Latest</vt:lpstr>
      <vt:lpstr>A125200458R</vt:lpstr>
      <vt:lpstr>A125200458R_Data</vt:lpstr>
      <vt:lpstr>A125200458R_Latest</vt:lpstr>
      <vt:lpstr>A125200462F</vt:lpstr>
      <vt:lpstr>A125200462F_Data</vt:lpstr>
      <vt:lpstr>A125200462F_Latest</vt:lpstr>
      <vt:lpstr>A125200466R</vt:lpstr>
      <vt:lpstr>A125200466R_Data</vt:lpstr>
      <vt:lpstr>A125200466R_Latest</vt:lpstr>
      <vt:lpstr>A125200470F</vt:lpstr>
      <vt:lpstr>A125200470F_Data</vt:lpstr>
      <vt:lpstr>A125200470F_Latest</vt:lpstr>
      <vt:lpstr>A125200474R</vt:lpstr>
      <vt:lpstr>A125200474R_Data</vt:lpstr>
      <vt:lpstr>A125200474R_Latest</vt:lpstr>
      <vt:lpstr>A125200478X</vt:lpstr>
      <vt:lpstr>A125200478X_Data</vt:lpstr>
      <vt:lpstr>A125200478X_Latest</vt:lpstr>
      <vt:lpstr>A125200482R</vt:lpstr>
      <vt:lpstr>A125200482R_Data</vt:lpstr>
      <vt:lpstr>A125200482R_Latest</vt:lpstr>
      <vt:lpstr>A125200902X</vt:lpstr>
      <vt:lpstr>A125200902X_Data</vt:lpstr>
      <vt:lpstr>A125200902X_Latest</vt:lpstr>
      <vt:lpstr>A125200906J</vt:lpstr>
      <vt:lpstr>A125200906J_Data</vt:lpstr>
      <vt:lpstr>A125200906J_Latest</vt:lpstr>
      <vt:lpstr>A125200910X</vt:lpstr>
      <vt:lpstr>A125200910X_Data</vt:lpstr>
      <vt:lpstr>A125200910X_Latest</vt:lpstr>
      <vt:lpstr>A125200914J</vt:lpstr>
      <vt:lpstr>A125200914J_Data</vt:lpstr>
      <vt:lpstr>A125200914J_Latest</vt:lpstr>
      <vt:lpstr>A125200918T</vt:lpstr>
      <vt:lpstr>A125200918T_Data</vt:lpstr>
      <vt:lpstr>A125200918T_Latest</vt:lpstr>
      <vt:lpstr>A125200922J</vt:lpstr>
      <vt:lpstr>A125200922J_Data</vt:lpstr>
      <vt:lpstr>A125200922J_Latest</vt:lpstr>
      <vt:lpstr>A125200926T</vt:lpstr>
      <vt:lpstr>A125200926T_Data</vt:lpstr>
      <vt:lpstr>A125200926T_Latest</vt:lpstr>
      <vt:lpstr>A125200930J</vt:lpstr>
      <vt:lpstr>A125200930J_Data</vt:lpstr>
      <vt:lpstr>A125200930J_Latest</vt:lpstr>
      <vt:lpstr>A125200934T</vt:lpstr>
      <vt:lpstr>A125200934T_Data</vt:lpstr>
      <vt:lpstr>A125200934T_Latest</vt:lpstr>
      <vt:lpstr>A125200938A</vt:lpstr>
      <vt:lpstr>A125200938A_Data</vt:lpstr>
      <vt:lpstr>A125200938A_Latest</vt:lpstr>
      <vt:lpstr>A125200942T</vt:lpstr>
      <vt:lpstr>A125200942T_Data</vt:lpstr>
      <vt:lpstr>A125200942T_Latest</vt:lpstr>
      <vt:lpstr>A125200946A</vt:lpstr>
      <vt:lpstr>A125200946A_Data</vt:lpstr>
      <vt:lpstr>A125200946A_Latest</vt:lpstr>
      <vt:lpstr>A125200950T</vt:lpstr>
      <vt:lpstr>A125200950T_Data</vt:lpstr>
      <vt:lpstr>A125200950T_Latest</vt:lpstr>
      <vt:lpstr>A125201370R</vt:lpstr>
      <vt:lpstr>A125201370R_Data</vt:lpstr>
      <vt:lpstr>A125201370R_Latest</vt:lpstr>
      <vt:lpstr>A125201374X</vt:lpstr>
      <vt:lpstr>A125201374X_Data</vt:lpstr>
      <vt:lpstr>A125201374X_Latest</vt:lpstr>
      <vt:lpstr>A125201378J</vt:lpstr>
      <vt:lpstr>A125201378J_Data</vt:lpstr>
      <vt:lpstr>A125201378J_Latest</vt:lpstr>
      <vt:lpstr>A125201382X</vt:lpstr>
      <vt:lpstr>A125201382X_Data</vt:lpstr>
      <vt:lpstr>A125201382X_Latest</vt:lpstr>
      <vt:lpstr>A125201386J</vt:lpstr>
      <vt:lpstr>A125201386J_Data</vt:lpstr>
      <vt:lpstr>A125201386J_Latest</vt:lpstr>
      <vt:lpstr>A125201390X</vt:lpstr>
      <vt:lpstr>A125201390X_Data</vt:lpstr>
      <vt:lpstr>A125201390X_Latest</vt:lpstr>
      <vt:lpstr>A125201394J</vt:lpstr>
      <vt:lpstr>A125201394J_Data</vt:lpstr>
      <vt:lpstr>A125201394J_Latest</vt:lpstr>
      <vt:lpstr>A125201398T</vt:lpstr>
      <vt:lpstr>A125201398T_Data</vt:lpstr>
      <vt:lpstr>A125201398T_Latest</vt:lpstr>
      <vt:lpstr>A125201402W</vt:lpstr>
      <vt:lpstr>A125201402W_Data</vt:lpstr>
      <vt:lpstr>A125201402W_Latest</vt:lpstr>
      <vt:lpstr>A125201406F</vt:lpstr>
      <vt:lpstr>A125201406F_Data</vt:lpstr>
      <vt:lpstr>A125201406F_Latest</vt:lpstr>
      <vt:lpstr>A125201410W</vt:lpstr>
      <vt:lpstr>A125201410W_Data</vt:lpstr>
      <vt:lpstr>A125201410W_Latest</vt:lpstr>
      <vt:lpstr>A125201414F</vt:lpstr>
      <vt:lpstr>A125201414F_Data</vt:lpstr>
      <vt:lpstr>A125201414F_Latest</vt:lpstr>
      <vt:lpstr>A125201418R</vt:lpstr>
      <vt:lpstr>A125201418R_Data</vt:lpstr>
      <vt:lpstr>A125201418R_Latest</vt:lpstr>
      <vt:lpstr>A125201838K</vt:lpstr>
      <vt:lpstr>A125201838K_Data</vt:lpstr>
      <vt:lpstr>A125201838K_Latest</vt:lpstr>
      <vt:lpstr>A125201842A</vt:lpstr>
      <vt:lpstr>A125201842A_Data</vt:lpstr>
      <vt:lpstr>A125201842A_Latest</vt:lpstr>
      <vt:lpstr>A125201846K</vt:lpstr>
      <vt:lpstr>A125201846K_Data</vt:lpstr>
      <vt:lpstr>A125201846K_Latest</vt:lpstr>
      <vt:lpstr>A125201850A</vt:lpstr>
      <vt:lpstr>A125201850A_Data</vt:lpstr>
      <vt:lpstr>A125201850A_Latest</vt:lpstr>
      <vt:lpstr>A125201854K</vt:lpstr>
      <vt:lpstr>A125201854K_Data</vt:lpstr>
      <vt:lpstr>A125201854K_Latest</vt:lpstr>
      <vt:lpstr>A125201858V</vt:lpstr>
      <vt:lpstr>A125201858V_Data</vt:lpstr>
      <vt:lpstr>A125201858V_Latest</vt:lpstr>
      <vt:lpstr>A125201862K</vt:lpstr>
      <vt:lpstr>A125201862K_Data</vt:lpstr>
      <vt:lpstr>A125201862K_Latest</vt:lpstr>
      <vt:lpstr>A125201866V</vt:lpstr>
      <vt:lpstr>A125201866V_Data</vt:lpstr>
      <vt:lpstr>A125201866V_Latest</vt:lpstr>
      <vt:lpstr>A125201870K</vt:lpstr>
      <vt:lpstr>A125201870K_Data</vt:lpstr>
      <vt:lpstr>A125201870K_Latest</vt:lpstr>
      <vt:lpstr>A125201874V</vt:lpstr>
      <vt:lpstr>A125201874V_Data</vt:lpstr>
      <vt:lpstr>A125201874V_Latest</vt:lpstr>
      <vt:lpstr>A125201878C</vt:lpstr>
      <vt:lpstr>A125201878C_Data</vt:lpstr>
      <vt:lpstr>A125201878C_Latest</vt:lpstr>
      <vt:lpstr>A125201882V</vt:lpstr>
      <vt:lpstr>A125201882V_Data</vt:lpstr>
      <vt:lpstr>A125201882V_Latest</vt:lpstr>
      <vt:lpstr>A125201886C</vt:lpstr>
      <vt:lpstr>A125201886C_Data</vt:lpstr>
      <vt:lpstr>A125201886C_Latest</vt:lpstr>
      <vt:lpstr>A125202306R</vt:lpstr>
      <vt:lpstr>A125202306R_Data</vt:lpstr>
      <vt:lpstr>A125202306R_Latest</vt:lpstr>
      <vt:lpstr>A125202310F</vt:lpstr>
      <vt:lpstr>A125202310F_Data</vt:lpstr>
      <vt:lpstr>A125202310F_Latest</vt:lpstr>
      <vt:lpstr>A125202314R</vt:lpstr>
      <vt:lpstr>A125202314R_Data</vt:lpstr>
      <vt:lpstr>A125202314R_Latest</vt:lpstr>
      <vt:lpstr>A125202318X</vt:lpstr>
      <vt:lpstr>A125202318X_Data</vt:lpstr>
      <vt:lpstr>A125202318X_Latest</vt:lpstr>
      <vt:lpstr>A125202322R</vt:lpstr>
      <vt:lpstr>A125202322R_Data</vt:lpstr>
      <vt:lpstr>A125202322R_Latest</vt:lpstr>
      <vt:lpstr>A125202326X</vt:lpstr>
      <vt:lpstr>A125202326X_Data</vt:lpstr>
      <vt:lpstr>A125202326X_Latest</vt:lpstr>
      <vt:lpstr>A125202330R</vt:lpstr>
      <vt:lpstr>A125202330R_Data</vt:lpstr>
      <vt:lpstr>A125202330R_Latest</vt:lpstr>
      <vt:lpstr>A125202334X</vt:lpstr>
      <vt:lpstr>A125202334X_Data</vt:lpstr>
      <vt:lpstr>A125202334X_Latest</vt:lpstr>
      <vt:lpstr>A125202338J</vt:lpstr>
      <vt:lpstr>A125202338J_Data</vt:lpstr>
      <vt:lpstr>A125202338J_Latest</vt:lpstr>
      <vt:lpstr>A125202342X</vt:lpstr>
      <vt:lpstr>A125202342X_Data</vt:lpstr>
      <vt:lpstr>A125202342X_Latest</vt:lpstr>
      <vt:lpstr>A125202346J</vt:lpstr>
      <vt:lpstr>A125202346J_Data</vt:lpstr>
      <vt:lpstr>A125202346J_Latest</vt:lpstr>
      <vt:lpstr>A125202350X</vt:lpstr>
      <vt:lpstr>A125202350X_Data</vt:lpstr>
      <vt:lpstr>A125202350X_Latest</vt:lpstr>
      <vt:lpstr>A125202354J</vt:lpstr>
      <vt:lpstr>A125202354J_Data</vt:lpstr>
      <vt:lpstr>A125202354J_Latest</vt:lpstr>
      <vt:lpstr>A125202774C</vt:lpstr>
      <vt:lpstr>A125202774C_Data</vt:lpstr>
      <vt:lpstr>A125202774C_Latest</vt:lpstr>
      <vt:lpstr>A125202778L</vt:lpstr>
      <vt:lpstr>A125202778L_Data</vt:lpstr>
      <vt:lpstr>A125202778L_Latest</vt:lpstr>
      <vt:lpstr>A125202782C</vt:lpstr>
      <vt:lpstr>A125202782C_Data</vt:lpstr>
      <vt:lpstr>A125202782C_Latest</vt:lpstr>
      <vt:lpstr>A125202786L</vt:lpstr>
      <vt:lpstr>A125202786L_Data</vt:lpstr>
      <vt:lpstr>A125202786L_Latest</vt:lpstr>
      <vt:lpstr>A125202790C</vt:lpstr>
      <vt:lpstr>A125202790C_Data</vt:lpstr>
      <vt:lpstr>A125202790C_Latest</vt:lpstr>
      <vt:lpstr>A125202794L</vt:lpstr>
      <vt:lpstr>A125202794L_Data</vt:lpstr>
      <vt:lpstr>A125202794L_Latest</vt:lpstr>
      <vt:lpstr>A125202798W</vt:lpstr>
      <vt:lpstr>A125202798W_Data</vt:lpstr>
      <vt:lpstr>A125202798W_Latest</vt:lpstr>
      <vt:lpstr>A125202802A</vt:lpstr>
      <vt:lpstr>A125202802A_Data</vt:lpstr>
      <vt:lpstr>A125202802A_Latest</vt:lpstr>
      <vt:lpstr>A125202806K</vt:lpstr>
      <vt:lpstr>A125202806K_Data</vt:lpstr>
      <vt:lpstr>A125202806K_Latest</vt:lpstr>
      <vt:lpstr>A125202810A</vt:lpstr>
      <vt:lpstr>A125202810A_Data</vt:lpstr>
      <vt:lpstr>A125202810A_Latest</vt:lpstr>
      <vt:lpstr>A125202814K</vt:lpstr>
      <vt:lpstr>A125202814K_Data</vt:lpstr>
      <vt:lpstr>A125202814K_Latest</vt:lpstr>
      <vt:lpstr>A125202818V</vt:lpstr>
      <vt:lpstr>A125202818V_Data</vt:lpstr>
      <vt:lpstr>A125202818V_Latest</vt:lpstr>
      <vt:lpstr>A125202822K</vt:lpstr>
      <vt:lpstr>A125202822K_Data</vt:lpstr>
      <vt:lpstr>A125202822K_Latest</vt:lpstr>
      <vt:lpstr>A125202826V</vt:lpstr>
      <vt:lpstr>A125202826V_Data</vt:lpstr>
      <vt:lpstr>A125202826V_Latest</vt:lpstr>
      <vt:lpstr>A125202830K</vt:lpstr>
      <vt:lpstr>A125202830K_Data</vt:lpstr>
      <vt:lpstr>A125202830K_Latest</vt:lpstr>
      <vt:lpstr>A125202834V</vt:lpstr>
      <vt:lpstr>A125202834V_Data</vt:lpstr>
      <vt:lpstr>A125202834V_Latest</vt:lpstr>
      <vt:lpstr>A125202838C</vt:lpstr>
      <vt:lpstr>A125202838C_Data</vt:lpstr>
      <vt:lpstr>A125202838C_Latest</vt:lpstr>
      <vt:lpstr>A125202842V</vt:lpstr>
      <vt:lpstr>A125202842V_Data</vt:lpstr>
      <vt:lpstr>A125202842V_Latest</vt:lpstr>
      <vt:lpstr>A125202846C</vt:lpstr>
      <vt:lpstr>A125202846C_Data</vt:lpstr>
      <vt:lpstr>A125202846C_Latest</vt:lpstr>
      <vt:lpstr>A125202850V</vt:lpstr>
      <vt:lpstr>A125202850V_Data</vt:lpstr>
      <vt:lpstr>A125202850V_Latest</vt:lpstr>
      <vt:lpstr>A125202854C</vt:lpstr>
      <vt:lpstr>A125202854C_Data</vt:lpstr>
      <vt:lpstr>A125202854C_Latest</vt:lpstr>
      <vt:lpstr>A125202858L</vt:lpstr>
      <vt:lpstr>A125202858L_Data</vt:lpstr>
      <vt:lpstr>A125202858L_Latest</vt:lpstr>
      <vt:lpstr>A125202862C</vt:lpstr>
      <vt:lpstr>A125202862C_Data</vt:lpstr>
      <vt:lpstr>A125202862C_Latest</vt:lpstr>
      <vt:lpstr>A125202866L</vt:lpstr>
      <vt:lpstr>A125202866L_Data</vt:lpstr>
      <vt:lpstr>A125202866L_Latest</vt:lpstr>
      <vt:lpstr>A125202870C</vt:lpstr>
      <vt:lpstr>A125202870C_Data</vt:lpstr>
      <vt:lpstr>A125202870C_Latest</vt:lpstr>
      <vt:lpstr>A125202874L</vt:lpstr>
      <vt:lpstr>A125202874L_Data</vt:lpstr>
      <vt:lpstr>A125202874L_Latest</vt:lpstr>
      <vt:lpstr>A125202878W</vt:lpstr>
      <vt:lpstr>A125202878W_Data</vt:lpstr>
      <vt:lpstr>A125202878W_Latest</vt:lpstr>
      <vt:lpstr>A125202882L</vt:lpstr>
      <vt:lpstr>A125202882L_Data</vt:lpstr>
      <vt:lpstr>A125202882L_Latest</vt:lpstr>
      <vt:lpstr>A125202886W</vt:lpstr>
      <vt:lpstr>A125202886W_Data</vt:lpstr>
      <vt:lpstr>A125202886W_Latest</vt:lpstr>
      <vt:lpstr>A125202890L</vt:lpstr>
      <vt:lpstr>A125202890L_Data</vt:lpstr>
      <vt:lpstr>A125202890L_Latest</vt:lpstr>
      <vt:lpstr>A125202894W</vt:lpstr>
      <vt:lpstr>A125202894W_Data</vt:lpstr>
      <vt:lpstr>A125202894W_Latest</vt:lpstr>
      <vt:lpstr>A125202898F</vt:lpstr>
      <vt:lpstr>A125202898F_Data</vt:lpstr>
      <vt:lpstr>A125202898F_Latest</vt:lpstr>
      <vt:lpstr>A125202902K</vt:lpstr>
      <vt:lpstr>A125202902K_Data</vt:lpstr>
      <vt:lpstr>A125202902K_Latest</vt:lpstr>
      <vt:lpstr>A125202906V</vt:lpstr>
      <vt:lpstr>A125202906V_Data</vt:lpstr>
      <vt:lpstr>A125202906V_Latest</vt:lpstr>
      <vt:lpstr>A125202910K</vt:lpstr>
      <vt:lpstr>A125202910K_Data</vt:lpstr>
      <vt:lpstr>A125202910K_Latest</vt:lpstr>
      <vt:lpstr>A125202914V</vt:lpstr>
      <vt:lpstr>A125202914V_Data</vt:lpstr>
      <vt:lpstr>A125202914V_Latest</vt:lpstr>
      <vt:lpstr>A125202918C</vt:lpstr>
      <vt:lpstr>A125202918C_Data</vt:lpstr>
      <vt:lpstr>A125202918C_Latest</vt:lpstr>
      <vt:lpstr>A125202922V</vt:lpstr>
      <vt:lpstr>A125202922V_Data</vt:lpstr>
      <vt:lpstr>A125202922V_Latest</vt:lpstr>
      <vt:lpstr>A125202926C</vt:lpstr>
      <vt:lpstr>A125202926C_Data</vt:lpstr>
      <vt:lpstr>A125202926C_Latest</vt:lpstr>
      <vt:lpstr>A125202930V</vt:lpstr>
      <vt:lpstr>A125202930V_Data</vt:lpstr>
      <vt:lpstr>A125202930V_Latest</vt:lpstr>
      <vt:lpstr>A125202934C</vt:lpstr>
      <vt:lpstr>A125202934C_Data</vt:lpstr>
      <vt:lpstr>A125202934C_Latest</vt:lpstr>
      <vt:lpstr>A125202938L</vt:lpstr>
      <vt:lpstr>A125202938L_Data</vt:lpstr>
      <vt:lpstr>A125202938L_Latest</vt:lpstr>
      <vt:lpstr>A125202942C</vt:lpstr>
      <vt:lpstr>A125202942C_Data</vt:lpstr>
      <vt:lpstr>A125202942C_Latest</vt:lpstr>
      <vt:lpstr>A125202946L</vt:lpstr>
      <vt:lpstr>A125202946L_Data</vt:lpstr>
      <vt:lpstr>A125202946L_Latest</vt:lpstr>
      <vt:lpstr>A125202950C</vt:lpstr>
      <vt:lpstr>A125202950C_Data</vt:lpstr>
      <vt:lpstr>A125202950C_Latest</vt:lpstr>
      <vt:lpstr>A125202954L</vt:lpstr>
      <vt:lpstr>A125202954L_Data</vt:lpstr>
      <vt:lpstr>A125202954L_Latest</vt:lpstr>
      <vt:lpstr>A125202958W</vt:lpstr>
      <vt:lpstr>A125202958W_Data</vt:lpstr>
      <vt:lpstr>A125202958W_Latest</vt:lpstr>
      <vt:lpstr>A125202962L</vt:lpstr>
      <vt:lpstr>A125202962L_Data</vt:lpstr>
      <vt:lpstr>A125202962L_Latest</vt:lpstr>
      <vt:lpstr>A125202966W</vt:lpstr>
      <vt:lpstr>A125202966W_Data</vt:lpstr>
      <vt:lpstr>A125202966W_Latest</vt:lpstr>
      <vt:lpstr>A125202970L</vt:lpstr>
      <vt:lpstr>A125202970L_Data</vt:lpstr>
      <vt:lpstr>A125202970L_Latest</vt:lpstr>
      <vt:lpstr>A125202974W</vt:lpstr>
      <vt:lpstr>A125202974W_Data</vt:lpstr>
      <vt:lpstr>A125202974W_Latest</vt:lpstr>
      <vt:lpstr>A125202978F</vt:lpstr>
      <vt:lpstr>A125202978F_Data</vt:lpstr>
      <vt:lpstr>A125202978F_Latest</vt:lpstr>
      <vt:lpstr>A125202982W</vt:lpstr>
      <vt:lpstr>A125202982W_Data</vt:lpstr>
      <vt:lpstr>A125202982W_Latest</vt:lpstr>
      <vt:lpstr>A125202986F</vt:lpstr>
      <vt:lpstr>A125202986F_Data</vt:lpstr>
      <vt:lpstr>A125202986F_Latest</vt:lpstr>
      <vt:lpstr>A125202990W</vt:lpstr>
      <vt:lpstr>A125202990W_Data</vt:lpstr>
      <vt:lpstr>A125202990W_Latest</vt:lpstr>
      <vt:lpstr>A125202994F</vt:lpstr>
      <vt:lpstr>A125202994F_Data</vt:lpstr>
      <vt:lpstr>A125202994F_Latest</vt:lpstr>
      <vt:lpstr>A125202998R</vt:lpstr>
      <vt:lpstr>A125202998R_Data</vt:lpstr>
      <vt:lpstr>A125202998R_Latest</vt:lpstr>
      <vt:lpstr>A125203002W</vt:lpstr>
      <vt:lpstr>A125203002W_Data</vt:lpstr>
      <vt:lpstr>A125203002W_Latest</vt:lpstr>
      <vt:lpstr>A125203006F</vt:lpstr>
      <vt:lpstr>A125203006F_Data</vt:lpstr>
      <vt:lpstr>A125203006F_Latest</vt:lpstr>
      <vt:lpstr>A125203010W</vt:lpstr>
      <vt:lpstr>A125203010W_Data</vt:lpstr>
      <vt:lpstr>A125203010W_Latest</vt:lpstr>
      <vt:lpstr>A125203014F</vt:lpstr>
      <vt:lpstr>A125203014F_Data</vt:lpstr>
      <vt:lpstr>A125203014F_Latest</vt:lpstr>
      <vt:lpstr>A125203018R</vt:lpstr>
      <vt:lpstr>A125203018R_Data</vt:lpstr>
      <vt:lpstr>A125203018R_Latest</vt:lpstr>
      <vt:lpstr>A125203022F</vt:lpstr>
      <vt:lpstr>A125203022F_Data</vt:lpstr>
      <vt:lpstr>A125203022F_Latest</vt:lpstr>
      <vt:lpstr>A125203026R</vt:lpstr>
      <vt:lpstr>A125203026R_Data</vt:lpstr>
      <vt:lpstr>A125203026R_Latest</vt:lpstr>
      <vt:lpstr>A125203030F</vt:lpstr>
      <vt:lpstr>A125203030F_Data</vt:lpstr>
      <vt:lpstr>A125203030F_Latest</vt:lpstr>
      <vt:lpstr>A125203034R</vt:lpstr>
      <vt:lpstr>A125203034R_Data</vt:lpstr>
      <vt:lpstr>A125203034R_Latest</vt:lpstr>
      <vt:lpstr>A125203038X</vt:lpstr>
      <vt:lpstr>A125203038X_Data</vt:lpstr>
      <vt:lpstr>A125203038X_Latest</vt:lpstr>
      <vt:lpstr>A125203042R</vt:lpstr>
      <vt:lpstr>A125203042R_Data</vt:lpstr>
      <vt:lpstr>A125203042R_Latest</vt:lpstr>
      <vt:lpstr>A125203046X</vt:lpstr>
      <vt:lpstr>A125203046X_Data</vt:lpstr>
      <vt:lpstr>A125203046X_Latest</vt:lpstr>
      <vt:lpstr>A125203050R</vt:lpstr>
      <vt:lpstr>A125203050R_Data</vt:lpstr>
      <vt:lpstr>A125203050R_Latest</vt:lpstr>
      <vt:lpstr>A125203054X</vt:lpstr>
      <vt:lpstr>A125203054X_Data</vt:lpstr>
      <vt:lpstr>A125203054X_Latest</vt:lpstr>
      <vt:lpstr>A125203058J</vt:lpstr>
      <vt:lpstr>A125203058J_Data</vt:lpstr>
      <vt:lpstr>A125203058J_Latest</vt:lpstr>
      <vt:lpstr>A125203062X</vt:lpstr>
      <vt:lpstr>A125203062X_Data</vt:lpstr>
      <vt:lpstr>A125203062X_Latest</vt:lpstr>
      <vt:lpstr>A125203066J</vt:lpstr>
      <vt:lpstr>A125203066J_Data</vt:lpstr>
      <vt:lpstr>A125203066J_Latest</vt:lpstr>
      <vt:lpstr>A125203070X</vt:lpstr>
      <vt:lpstr>A125203070X_Data</vt:lpstr>
      <vt:lpstr>A125203070X_Latest</vt:lpstr>
      <vt:lpstr>A125203074J</vt:lpstr>
      <vt:lpstr>A125203074J_Data</vt:lpstr>
      <vt:lpstr>A125203074J_Latest</vt:lpstr>
      <vt:lpstr>A125203078T</vt:lpstr>
      <vt:lpstr>A125203078T_Data</vt:lpstr>
      <vt:lpstr>A125203078T_Latest</vt:lpstr>
      <vt:lpstr>A125203082J</vt:lpstr>
      <vt:lpstr>A125203082J_Data</vt:lpstr>
      <vt:lpstr>A125203082J_Latest</vt:lpstr>
      <vt:lpstr>A125203086T</vt:lpstr>
      <vt:lpstr>A125203086T_Data</vt:lpstr>
      <vt:lpstr>A125203086T_Latest</vt:lpstr>
      <vt:lpstr>A125203090J</vt:lpstr>
      <vt:lpstr>A125203090J_Data</vt:lpstr>
      <vt:lpstr>A125203090J_Latest</vt:lpstr>
      <vt:lpstr>A125203094T</vt:lpstr>
      <vt:lpstr>A125203094T_Data</vt:lpstr>
      <vt:lpstr>A125203094T_Latest</vt:lpstr>
      <vt:lpstr>A125203098A</vt:lpstr>
      <vt:lpstr>A125203098A_Data</vt:lpstr>
      <vt:lpstr>A125203098A_Latest</vt:lpstr>
      <vt:lpstr>A125203102F</vt:lpstr>
      <vt:lpstr>A125203102F_Data</vt:lpstr>
      <vt:lpstr>A125203102F_Latest</vt:lpstr>
      <vt:lpstr>A125203106R</vt:lpstr>
      <vt:lpstr>A125203106R_Data</vt:lpstr>
      <vt:lpstr>A125203106R_Latest</vt:lpstr>
      <vt:lpstr>A125203110F</vt:lpstr>
      <vt:lpstr>A125203110F_Data</vt:lpstr>
      <vt:lpstr>A125203110F_Latest</vt:lpstr>
      <vt:lpstr>A125203114R</vt:lpstr>
      <vt:lpstr>A125203114R_Data</vt:lpstr>
      <vt:lpstr>A125203114R_Latest</vt:lpstr>
      <vt:lpstr>A125203118X</vt:lpstr>
      <vt:lpstr>A125203118X_Data</vt:lpstr>
      <vt:lpstr>A125203118X_Latest</vt:lpstr>
      <vt:lpstr>A125203122R</vt:lpstr>
      <vt:lpstr>A125203122R_Data</vt:lpstr>
      <vt:lpstr>A125203122R_Latest</vt:lpstr>
      <vt:lpstr>A125203126X</vt:lpstr>
      <vt:lpstr>A125203126X_Data</vt:lpstr>
      <vt:lpstr>A125203126X_Latest</vt:lpstr>
      <vt:lpstr>A125203130R</vt:lpstr>
      <vt:lpstr>A125203130R_Data</vt:lpstr>
      <vt:lpstr>A125203130R_Latest</vt:lpstr>
      <vt:lpstr>A125203134X</vt:lpstr>
      <vt:lpstr>A125203134X_Data</vt:lpstr>
      <vt:lpstr>A125203134X_Latest</vt:lpstr>
      <vt:lpstr>A125203138J</vt:lpstr>
      <vt:lpstr>A125203138J_Data</vt:lpstr>
      <vt:lpstr>A125203138J_Latest</vt:lpstr>
      <vt:lpstr>A125203142X</vt:lpstr>
      <vt:lpstr>A125203142X_Data</vt:lpstr>
      <vt:lpstr>A125203142X_Latest</vt:lpstr>
      <vt:lpstr>A125203146J</vt:lpstr>
      <vt:lpstr>A125203146J_Data</vt:lpstr>
      <vt:lpstr>A125203146J_Latest</vt:lpstr>
      <vt:lpstr>A125203150X</vt:lpstr>
      <vt:lpstr>A125203150X_Data</vt:lpstr>
      <vt:lpstr>A125203150X_Latest</vt:lpstr>
      <vt:lpstr>A125203154J</vt:lpstr>
      <vt:lpstr>A125203154J_Data</vt:lpstr>
      <vt:lpstr>A125203154J_Latest</vt:lpstr>
      <vt:lpstr>A125203158T</vt:lpstr>
      <vt:lpstr>A125203158T_Data</vt:lpstr>
      <vt:lpstr>A125203158T_Latest</vt:lpstr>
      <vt:lpstr>A125203162J</vt:lpstr>
      <vt:lpstr>A125203162J_Data</vt:lpstr>
      <vt:lpstr>A125203162J_Latest</vt:lpstr>
      <vt:lpstr>A125203166T</vt:lpstr>
      <vt:lpstr>A125203166T_Data</vt:lpstr>
      <vt:lpstr>A125203166T_Latest</vt:lpstr>
      <vt:lpstr>A125203170J</vt:lpstr>
      <vt:lpstr>A125203170J_Data</vt:lpstr>
      <vt:lpstr>A125203170J_Latest</vt:lpstr>
      <vt:lpstr>A125203174T</vt:lpstr>
      <vt:lpstr>A125203174T_Data</vt:lpstr>
      <vt:lpstr>A125203174T_Latest</vt:lpstr>
      <vt:lpstr>A125203178A</vt:lpstr>
      <vt:lpstr>A125203178A_Data</vt:lpstr>
      <vt:lpstr>A125203178A_Latest</vt:lpstr>
      <vt:lpstr>A125203182T</vt:lpstr>
      <vt:lpstr>A125203182T_Data</vt:lpstr>
      <vt:lpstr>A125203182T_Latest</vt:lpstr>
      <vt:lpstr>A125203186A</vt:lpstr>
      <vt:lpstr>A125203186A_Data</vt:lpstr>
      <vt:lpstr>A125203186A_Latest</vt:lpstr>
      <vt:lpstr>A125203190T</vt:lpstr>
      <vt:lpstr>A125203190T_Data</vt:lpstr>
      <vt:lpstr>A125203190T_Latest</vt:lpstr>
      <vt:lpstr>A125203194A</vt:lpstr>
      <vt:lpstr>A125203194A_Data</vt:lpstr>
      <vt:lpstr>A125203194A_Latest</vt:lpstr>
      <vt:lpstr>A125203198K</vt:lpstr>
      <vt:lpstr>A125203198K_Data</vt:lpstr>
      <vt:lpstr>A125203198K_Latest</vt:lpstr>
      <vt:lpstr>A125203202R</vt:lpstr>
      <vt:lpstr>A125203202R_Data</vt:lpstr>
      <vt:lpstr>A125203202R_Latest</vt:lpstr>
      <vt:lpstr>A125203206X</vt:lpstr>
      <vt:lpstr>A125203206X_Data</vt:lpstr>
      <vt:lpstr>A125203206X_Latest</vt:lpstr>
      <vt:lpstr>A125203210R</vt:lpstr>
      <vt:lpstr>A125203210R_Data</vt:lpstr>
      <vt:lpstr>A125203210R_Latest</vt:lpstr>
      <vt:lpstr>A125203214X</vt:lpstr>
      <vt:lpstr>A125203214X_Data</vt:lpstr>
      <vt:lpstr>A125203214X_Latest</vt:lpstr>
      <vt:lpstr>A125203218J</vt:lpstr>
      <vt:lpstr>A125203218J_Data</vt:lpstr>
      <vt:lpstr>A125203218J_Latest</vt:lpstr>
      <vt:lpstr>A125203222X</vt:lpstr>
      <vt:lpstr>A125203222X_Data</vt:lpstr>
      <vt:lpstr>A125203222X_Latest</vt:lpstr>
      <vt:lpstr>A125203226J</vt:lpstr>
      <vt:lpstr>A125203226J_Data</vt:lpstr>
      <vt:lpstr>A125203226J_Latest</vt:lpstr>
      <vt:lpstr>A125203230X</vt:lpstr>
      <vt:lpstr>A125203230X_Data</vt:lpstr>
      <vt:lpstr>A125203230X_Latest</vt:lpstr>
      <vt:lpstr>A125203234J</vt:lpstr>
      <vt:lpstr>A125203234J_Data</vt:lpstr>
      <vt:lpstr>A125203234J_Latest</vt:lpstr>
      <vt:lpstr>A125203238T</vt:lpstr>
      <vt:lpstr>A125203238T_Data</vt:lpstr>
      <vt:lpstr>A125203238T_Latest</vt:lpstr>
      <vt:lpstr>A125203242J</vt:lpstr>
      <vt:lpstr>A125203242J_Data</vt:lpstr>
      <vt:lpstr>A125203242J_Latest</vt:lpstr>
      <vt:lpstr>A125203246T</vt:lpstr>
      <vt:lpstr>A125203246T_Data</vt:lpstr>
      <vt:lpstr>A125203246T_Latest</vt:lpstr>
      <vt:lpstr>A125203250J</vt:lpstr>
      <vt:lpstr>A125203250J_Data</vt:lpstr>
      <vt:lpstr>A125203250J_Latest</vt:lpstr>
      <vt:lpstr>A125203254T</vt:lpstr>
      <vt:lpstr>A125203254T_Data</vt:lpstr>
      <vt:lpstr>A125203254T_Latest</vt:lpstr>
      <vt:lpstr>A125203258A</vt:lpstr>
      <vt:lpstr>A125203258A_Data</vt:lpstr>
      <vt:lpstr>A125203258A_Latest</vt:lpstr>
      <vt:lpstr>A125203262T</vt:lpstr>
      <vt:lpstr>A125203262T_Data</vt:lpstr>
      <vt:lpstr>A125203262T_Latest</vt:lpstr>
      <vt:lpstr>A125203266A</vt:lpstr>
      <vt:lpstr>A125203266A_Data</vt:lpstr>
      <vt:lpstr>A125203266A_Latest</vt:lpstr>
      <vt:lpstr>A125203270T</vt:lpstr>
      <vt:lpstr>A125203270T_Data</vt:lpstr>
      <vt:lpstr>A125203270T_Latest</vt:lpstr>
      <vt:lpstr>A125203274A</vt:lpstr>
      <vt:lpstr>A125203274A_Data</vt:lpstr>
      <vt:lpstr>A125203274A_Latest</vt:lpstr>
      <vt:lpstr>A125203278K</vt:lpstr>
      <vt:lpstr>A125203278K_Data</vt:lpstr>
      <vt:lpstr>A125203278K_Latest</vt:lpstr>
      <vt:lpstr>A125203282A</vt:lpstr>
      <vt:lpstr>A125203282A_Data</vt:lpstr>
      <vt:lpstr>A125203282A_Latest</vt:lpstr>
      <vt:lpstr>A125203286K</vt:lpstr>
      <vt:lpstr>A125203286K_Data</vt:lpstr>
      <vt:lpstr>A125203286K_Latest</vt:lpstr>
      <vt:lpstr>A125203290A</vt:lpstr>
      <vt:lpstr>A125203290A_Data</vt:lpstr>
      <vt:lpstr>A125203290A_Latest</vt:lpstr>
      <vt:lpstr>A125203710K</vt:lpstr>
      <vt:lpstr>A125203710K_Data</vt:lpstr>
      <vt:lpstr>A125203710K_Latest</vt:lpstr>
      <vt:lpstr>A125203714V</vt:lpstr>
      <vt:lpstr>A125203714V_Data</vt:lpstr>
      <vt:lpstr>A125203714V_Latest</vt:lpstr>
      <vt:lpstr>A125203718C</vt:lpstr>
      <vt:lpstr>A125203718C_Data</vt:lpstr>
      <vt:lpstr>A125203718C_Latest</vt:lpstr>
      <vt:lpstr>A125203722V</vt:lpstr>
      <vt:lpstr>A125203722V_Data</vt:lpstr>
      <vt:lpstr>A125203722V_Latest</vt:lpstr>
      <vt:lpstr>A125203726C</vt:lpstr>
      <vt:lpstr>A125203726C_Data</vt:lpstr>
      <vt:lpstr>A125203726C_Latest</vt:lpstr>
      <vt:lpstr>A125203730V</vt:lpstr>
      <vt:lpstr>A125203730V_Data</vt:lpstr>
      <vt:lpstr>A125203730V_Latest</vt:lpstr>
      <vt:lpstr>A125203734C</vt:lpstr>
      <vt:lpstr>A125203734C_Data</vt:lpstr>
      <vt:lpstr>A125203734C_Latest</vt:lpstr>
      <vt:lpstr>A125203738L</vt:lpstr>
      <vt:lpstr>A125203738L_Data</vt:lpstr>
      <vt:lpstr>A125203738L_Latest</vt:lpstr>
      <vt:lpstr>A125203742C</vt:lpstr>
      <vt:lpstr>A125203742C_Data</vt:lpstr>
      <vt:lpstr>A125203742C_Latest</vt:lpstr>
      <vt:lpstr>A125203746L</vt:lpstr>
      <vt:lpstr>A125203746L_Data</vt:lpstr>
      <vt:lpstr>A125203746L_Latest</vt:lpstr>
      <vt:lpstr>A125203750C</vt:lpstr>
      <vt:lpstr>A125203750C_Data</vt:lpstr>
      <vt:lpstr>A125203750C_Latest</vt:lpstr>
      <vt:lpstr>A125203754L</vt:lpstr>
      <vt:lpstr>A125203754L_Data</vt:lpstr>
      <vt:lpstr>A125203754L_Latest</vt:lpstr>
      <vt:lpstr>A125203758W</vt:lpstr>
      <vt:lpstr>A125203758W_Data</vt:lpstr>
      <vt:lpstr>A125203758W_Latest</vt:lpstr>
      <vt:lpstr>A125204178V</vt:lpstr>
      <vt:lpstr>A125204178V_Data</vt:lpstr>
      <vt:lpstr>A125204178V_Latest</vt:lpstr>
      <vt:lpstr>A125204182K</vt:lpstr>
      <vt:lpstr>A125204182K_Data</vt:lpstr>
      <vt:lpstr>A125204182K_Latest</vt:lpstr>
      <vt:lpstr>A125204186V</vt:lpstr>
      <vt:lpstr>A125204186V_Data</vt:lpstr>
      <vt:lpstr>A125204186V_Latest</vt:lpstr>
      <vt:lpstr>A125204190K</vt:lpstr>
      <vt:lpstr>A125204190K_Data</vt:lpstr>
      <vt:lpstr>A125204190K_Latest</vt:lpstr>
      <vt:lpstr>A125204194V</vt:lpstr>
      <vt:lpstr>A125204194V_Data</vt:lpstr>
      <vt:lpstr>A125204194V_Latest</vt:lpstr>
      <vt:lpstr>A125204198C</vt:lpstr>
      <vt:lpstr>A125204198C_Data</vt:lpstr>
      <vt:lpstr>A125204198C_Latest</vt:lpstr>
      <vt:lpstr>A125204202J</vt:lpstr>
      <vt:lpstr>A125204202J_Data</vt:lpstr>
      <vt:lpstr>A125204202J_Latest</vt:lpstr>
      <vt:lpstr>A125204206T</vt:lpstr>
      <vt:lpstr>A125204206T_Data</vt:lpstr>
      <vt:lpstr>A125204206T_Latest</vt:lpstr>
      <vt:lpstr>A125204210J</vt:lpstr>
      <vt:lpstr>A125204210J_Data</vt:lpstr>
      <vt:lpstr>A125204210J_Latest</vt:lpstr>
      <vt:lpstr>A125204214T</vt:lpstr>
      <vt:lpstr>A125204214T_Data</vt:lpstr>
      <vt:lpstr>A125204214T_Latest</vt:lpstr>
      <vt:lpstr>A125204218A</vt:lpstr>
      <vt:lpstr>A125204218A_Data</vt:lpstr>
      <vt:lpstr>A125204218A_Latest</vt:lpstr>
      <vt:lpstr>A125204222T</vt:lpstr>
      <vt:lpstr>A125204222T_Data</vt:lpstr>
      <vt:lpstr>A125204222T_Latest</vt:lpstr>
      <vt:lpstr>A125204226A</vt:lpstr>
      <vt:lpstr>A125204226A_Data</vt:lpstr>
      <vt:lpstr>A125204226A_Latest</vt:lpstr>
      <vt:lpstr>A125204646W</vt:lpstr>
      <vt:lpstr>A125204646W_Data</vt:lpstr>
      <vt:lpstr>A125204646W_Latest</vt:lpstr>
      <vt:lpstr>A125204650L</vt:lpstr>
      <vt:lpstr>A125204650L_Data</vt:lpstr>
      <vt:lpstr>A125204650L_Latest</vt:lpstr>
      <vt:lpstr>A125204654W</vt:lpstr>
      <vt:lpstr>A125204654W_Data</vt:lpstr>
      <vt:lpstr>A125204654W_Latest</vt:lpstr>
      <vt:lpstr>A125204658F</vt:lpstr>
      <vt:lpstr>A125204658F_Data</vt:lpstr>
      <vt:lpstr>A125204658F_Latest</vt:lpstr>
      <vt:lpstr>A125204662W</vt:lpstr>
      <vt:lpstr>A125204662W_Data</vt:lpstr>
      <vt:lpstr>A125204662W_Latest</vt:lpstr>
      <vt:lpstr>A125204666F</vt:lpstr>
      <vt:lpstr>A125204666F_Data</vt:lpstr>
      <vt:lpstr>A125204666F_Latest</vt:lpstr>
      <vt:lpstr>A125204670W</vt:lpstr>
      <vt:lpstr>A125204670W_Data</vt:lpstr>
      <vt:lpstr>A125204670W_Latest</vt:lpstr>
      <vt:lpstr>A125204674F</vt:lpstr>
      <vt:lpstr>A125204674F_Data</vt:lpstr>
      <vt:lpstr>A125204674F_Latest</vt:lpstr>
      <vt:lpstr>A125204678R</vt:lpstr>
      <vt:lpstr>A125204678R_Data</vt:lpstr>
      <vt:lpstr>A125204678R_Latest</vt:lpstr>
      <vt:lpstr>A125204682F</vt:lpstr>
      <vt:lpstr>A125204682F_Data</vt:lpstr>
      <vt:lpstr>A125204682F_Latest</vt:lpstr>
      <vt:lpstr>A125204686R</vt:lpstr>
      <vt:lpstr>A125204686R_Data</vt:lpstr>
      <vt:lpstr>A125204686R_Latest</vt:lpstr>
      <vt:lpstr>A125204690F</vt:lpstr>
      <vt:lpstr>A125204690F_Data</vt:lpstr>
      <vt:lpstr>A125204690F_Latest</vt:lpstr>
      <vt:lpstr>A125204694R</vt:lpstr>
      <vt:lpstr>A125204694R_Data</vt:lpstr>
      <vt:lpstr>A125204694R_Latest</vt:lpstr>
      <vt:lpstr>A125205114A</vt:lpstr>
      <vt:lpstr>A125205114A_Data</vt:lpstr>
      <vt:lpstr>A125205114A_Latest</vt:lpstr>
      <vt:lpstr>A125205118K</vt:lpstr>
      <vt:lpstr>A125205118K_Data</vt:lpstr>
      <vt:lpstr>A125205118K_Latest</vt:lpstr>
      <vt:lpstr>A125205122A</vt:lpstr>
      <vt:lpstr>A125205122A_Data</vt:lpstr>
      <vt:lpstr>A125205122A_Latest</vt:lpstr>
      <vt:lpstr>A125205126K</vt:lpstr>
      <vt:lpstr>A125205126K_Data</vt:lpstr>
      <vt:lpstr>A125205126K_Latest</vt:lpstr>
      <vt:lpstr>A125205130A</vt:lpstr>
      <vt:lpstr>A125205130A_Data</vt:lpstr>
      <vt:lpstr>A125205130A_Latest</vt:lpstr>
      <vt:lpstr>A125205134K</vt:lpstr>
      <vt:lpstr>A125205134K_Data</vt:lpstr>
      <vt:lpstr>A125205134K_Latest</vt:lpstr>
      <vt:lpstr>A125205138V</vt:lpstr>
      <vt:lpstr>A125205138V_Data</vt:lpstr>
      <vt:lpstr>A125205138V_Latest</vt:lpstr>
      <vt:lpstr>A125205142K</vt:lpstr>
      <vt:lpstr>A125205142K_Data</vt:lpstr>
      <vt:lpstr>A125205142K_Latest</vt:lpstr>
      <vt:lpstr>A125205146V</vt:lpstr>
      <vt:lpstr>A125205146V_Data</vt:lpstr>
      <vt:lpstr>A125205146V_Latest</vt:lpstr>
      <vt:lpstr>A125205150K</vt:lpstr>
      <vt:lpstr>A125205150K_Data</vt:lpstr>
      <vt:lpstr>A125205150K_Latest</vt:lpstr>
      <vt:lpstr>A125205154V</vt:lpstr>
      <vt:lpstr>A125205154V_Data</vt:lpstr>
      <vt:lpstr>A125205154V_Latest</vt:lpstr>
      <vt:lpstr>A125205158C</vt:lpstr>
      <vt:lpstr>A125205158C_Data</vt:lpstr>
      <vt:lpstr>A125205158C_Latest</vt:lpstr>
      <vt:lpstr>A125205162V</vt:lpstr>
      <vt:lpstr>A125205162V_Data</vt:lpstr>
      <vt:lpstr>A125205162V_Latest</vt:lpstr>
      <vt:lpstr>Date_Range</vt:lpstr>
      <vt:lpstr>Date_Range_Data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Scott Marley</cp:lastModifiedBy>
  <dcterms:created xsi:type="dcterms:W3CDTF">2022-03-31T13:50:01Z</dcterms:created>
  <dcterms:modified xsi:type="dcterms:W3CDTF">2022-04-13T05:58:59Z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2022-03-31T21:46:34Z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b2e0d9c8-fd3d-4f69-96df-d4eff4b49a95</vt:lpwstr>
  </property>
  <property fmtid="{D5CDD505-2E9C-101B-9397-08002B2CF9AE}" pid="8" name="MSIP_Label_c8e5a7ee-c283-40b0-98eb-fa437df4c031_ContentBits">
    <vt:lpwstr>0</vt:lpwstr>
  </property>
</Properties>
</file>