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HSF\PJSM22\Timeseries\Final - Feb 2021 re-release\62280 Potential Workers\"/>
    </mc:Choice>
  </mc:AlternateContent>
  <xr:revisionPtr revIDLastSave="0" documentId="13_ncr:1_{4B0F49F3-F75D-47C5-9963-136B8FCD4A92}" xr6:coauthVersionLast="47" xr6:coauthVersionMax="47" xr10:uidLastSave="{00000000-0000-0000-0000-000000000000}"/>
  <bookViews>
    <workbookView xWindow="-120" yWindow="-120" windowWidth="19440" windowHeight="10440" xr2:uid="{00000000-000D-0000-FFFF-FFFF00000000}"/>
  </bookViews>
  <sheets>
    <sheet name="Contents" sheetId="7" r:id="rId1"/>
    <sheet name="Table 4.1" sheetId="8" r:id="rId2"/>
    <sheet name="Table 4.2" sheetId="9" r:id="rId3"/>
    <sheet name="Index" sheetId="6" r:id="rId4"/>
    <sheet name="Data1" sheetId="1" r:id="rId5"/>
    <sheet name="Data2" sheetId="2" r:id="rId6"/>
    <sheet name="Data3" sheetId="3" r:id="rId7"/>
    <sheet name="Data4" sheetId="4" r:id="rId8"/>
  </sheets>
  <definedNames>
    <definedName name="A125943998L">Data1!$AQ$1:$AQ$10,Data1!$AQ$11:$AQ$17</definedName>
    <definedName name="A125943998L_Data">Data1!$AQ$11:$AQ$17</definedName>
    <definedName name="A125943998L_Latest">Data1!$AQ$17</definedName>
    <definedName name="A125944002V">Data1!$BL$1:$BL$10,Data1!$BL$11:$BL$17</definedName>
    <definedName name="A125944002V_Data">Data1!$BL$11:$BL$17</definedName>
    <definedName name="A125944002V_Latest">Data1!$BL$17</definedName>
    <definedName name="A125944006C">Data1!$D$1:$D$10,Data1!$D$11:$D$17</definedName>
    <definedName name="A125944006C_Data">Data1!$D$11:$D$17</definedName>
    <definedName name="A125944006C_Latest">Data1!$D$17</definedName>
    <definedName name="A125944010V">Data1!$AT$1:$AT$10,Data1!$AT$11:$AT$17</definedName>
    <definedName name="A125944010V_Data">Data1!$AT$11:$AT$17</definedName>
    <definedName name="A125944010V_Latest">Data1!$AT$17</definedName>
    <definedName name="A125944014C">Data1!$AZ$1:$AZ$10,Data1!$AZ$11:$AZ$17</definedName>
    <definedName name="A125944014C_Data">Data1!$AZ$11:$AZ$17</definedName>
    <definedName name="A125944014C_Latest">Data1!$AZ$17</definedName>
    <definedName name="A125944018L">Data1!$AB$1:$AB$10,Data1!$AB$11:$AB$17</definedName>
    <definedName name="A125944018L_Data">Data1!$AB$11:$AB$17</definedName>
    <definedName name="A125944018L_Latest">Data1!$AB$17</definedName>
    <definedName name="A125944022C">Data1!$AN$1:$AN$10,Data1!$AN$11:$AN$17</definedName>
    <definedName name="A125944022C_Data">Data1!$AN$11:$AN$17</definedName>
    <definedName name="A125944022C_Latest">Data1!$AN$17</definedName>
    <definedName name="A125944026L">Data1!$J$1:$J$10,Data1!$J$11:$J$17</definedName>
    <definedName name="A125944026L_Data">Data1!$J$11:$J$17</definedName>
    <definedName name="A125944026L_Latest">Data1!$J$17</definedName>
    <definedName name="A125944030C">Data1!$S$1:$S$10,Data1!$S$11:$S$17</definedName>
    <definedName name="A125944030C_Data">Data1!$S$11:$S$17</definedName>
    <definedName name="A125944030C_Latest">Data1!$S$17</definedName>
    <definedName name="A125944034L">Data1!$V$1:$V$10,Data1!$V$11:$V$17</definedName>
    <definedName name="A125944034L_Data">Data1!$V$11:$V$17</definedName>
    <definedName name="A125944034L_Latest">Data1!$V$17</definedName>
    <definedName name="A125944038W">Data1!$AW$1:$AW$10,Data1!$AW$11:$AW$17</definedName>
    <definedName name="A125944038W_Data">Data1!$AW$11:$AW$17</definedName>
    <definedName name="A125944038W_Latest">Data1!$AW$17</definedName>
    <definedName name="A125944042L">Data1!$BC$1:$BC$10,Data1!$BC$11:$BC$17</definedName>
    <definedName name="A125944042L_Data">Data1!$BC$11:$BC$17</definedName>
    <definedName name="A125944042L_Latest">Data1!$BC$17</definedName>
    <definedName name="A125944046W">Data1!$BF$1:$BF$10,Data1!$BF$11:$BF$17</definedName>
    <definedName name="A125944046W_Data">Data1!$BF$11:$BF$17</definedName>
    <definedName name="A125944046W_Latest">Data1!$BF$17</definedName>
    <definedName name="A125944050L">Data1!$Y$1:$Y$10,Data1!$Y$11:$Y$17</definedName>
    <definedName name="A125944050L_Data">Data1!$Y$11:$Y$17</definedName>
    <definedName name="A125944050L_Latest">Data1!$Y$17</definedName>
    <definedName name="A125944054W">Data1!$AH$1:$AH$10,Data1!$AH$11:$AH$17</definedName>
    <definedName name="A125944054W_Data">Data1!$AH$11:$AH$17</definedName>
    <definedName name="A125944054W_Latest">Data1!$AH$17</definedName>
    <definedName name="A125944058F">Data1!$G$1:$G$10,Data1!$G$11:$G$17</definedName>
    <definedName name="A125944058F_Data">Data1!$G$11:$G$17</definedName>
    <definedName name="A125944058F_Latest">Data1!$G$17</definedName>
    <definedName name="A125944062W">Data1!$M$1:$M$10,Data1!$M$11:$M$17</definedName>
    <definedName name="A125944062W_Data">Data1!$M$11:$M$17</definedName>
    <definedName name="A125944062W_Latest">Data1!$M$17</definedName>
    <definedName name="A125944066F">Data1!$P$1:$P$10,Data1!$P$11:$P$17</definedName>
    <definedName name="A125944066F_Data">Data1!$P$11:$P$17</definedName>
    <definedName name="A125944066F_Latest">Data1!$P$17</definedName>
    <definedName name="A125944070W">Data1!$AE$1:$AE$10,Data1!$AE$11:$AE$17</definedName>
    <definedName name="A125944070W_Data">Data1!$AE$11:$AE$17</definedName>
    <definedName name="A125944070W_Latest">Data1!$AE$17</definedName>
    <definedName name="A125944074F">Data1!$BO$1:$BO$10,Data1!$BO$11:$BO$17</definedName>
    <definedName name="A125944074F_Data">Data1!$BO$11:$BO$17</definedName>
    <definedName name="A125944074F_Latest">Data1!$BO$17</definedName>
    <definedName name="A125944078R">Data1!$AK$1:$AK$10,Data1!$AK$11:$AK$17</definedName>
    <definedName name="A125944078R_Data">Data1!$AK$11:$AK$17</definedName>
    <definedName name="A125944078R_Latest">Data1!$AK$17</definedName>
    <definedName name="A125944082F">Data1!$BI$1:$BI$10,Data1!$BI$11:$BI$17</definedName>
    <definedName name="A125944082F_Data">Data1!$BI$11:$BI$17</definedName>
    <definedName name="A125944082F_Latest">Data1!$BI$17</definedName>
    <definedName name="A125944086R">Data4!$EU$1:$EU$10,Data4!$EU$11:$EU$17</definedName>
    <definedName name="A125944086R_Data">Data4!$EU$11:$EU$17</definedName>
    <definedName name="A125944086R_Latest">Data4!$EU$17</definedName>
    <definedName name="A125944090F">Data4!$FP$1:$FP$10,Data4!$FP$11:$FP$17</definedName>
    <definedName name="A125944090F_Data">Data4!$FP$11:$FP$17</definedName>
    <definedName name="A125944090F_Latest">Data4!$FP$17</definedName>
    <definedName name="A125944094R">Data4!$DH$1:$DH$10,Data4!$DH$11:$DH$17</definedName>
    <definedName name="A125944094R_Data">Data4!$DH$11:$DH$17</definedName>
    <definedName name="A125944094R_Latest">Data4!$DH$17</definedName>
    <definedName name="A125944098X">Data4!$EX$1:$EX$10,Data4!$EX$11:$EX$17</definedName>
    <definedName name="A125944098X_Data">Data4!$EX$11:$EX$17</definedName>
    <definedName name="A125944098X_Latest">Data4!$EX$17</definedName>
    <definedName name="A125944102C">Data4!$FD$1:$FD$10,Data4!$FD$11:$FD$17</definedName>
    <definedName name="A125944102C_Data">Data4!$FD$11:$FD$17</definedName>
    <definedName name="A125944102C_Latest">Data4!$FD$17</definedName>
    <definedName name="A125944106L">Data4!$EF$1:$EF$10,Data4!$EF$11:$EF$17</definedName>
    <definedName name="A125944106L_Data">Data4!$EF$11:$EF$17</definedName>
    <definedName name="A125944106L_Latest">Data4!$EF$17</definedName>
    <definedName name="A125944110C">Data4!$ER$1:$ER$10,Data4!$ER$11:$ER$17</definedName>
    <definedName name="A125944110C_Data">Data4!$ER$11:$ER$17</definedName>
    <definedName name="A125944110C_Latest">Data4!$ER$17</definedName>
    <definedName name="A125944114L">Data4!$DN$1:$DN$10,Data4!$DN$11:$DN$17</definedName>
    <definedName name="A125944114L_Data">Data4!$DN$11:$DN$17</definedName>
    <definedName name="A125944114L_Latest">Data4!$DN$17</definedName>
    <definedName name="A125944118W">Data4!$DW$1:$DW$10,Data4!$DW$11:$DW$17</definedName>
    <definedName name="A125944118W_Data">Data4!$DW$11:$DW$17</definedName>
    <definedName name="A125944118W_Latest">Data4!$DW$17</definedName>
    <definedName name="A125944122L">Data4!$DZ$1:$DZ$10,Data4!$DZ$11:$DZ$17</definedName>
    <definedName name="A125944122L_Data">Data4!$DZ$11:$DZ$17</definedName>
    <definedName name="A125944122L_Latest">Data4!$DZ$17</definedName>
    <definedName name="A125944126W">Data4!$FA$1:$FA$10,Data4!$FA$11:$FA$17</definedName>
    <definedName name="A125944126W_Data">Data4!$FA$11:$FA$17</definedName>
    <definedName name="A125944126W_Latest">Data4!$FA$17</definedName>
    <definedName name="A125944130L">Data4!$FG$1:$FG$10,Data4!$FG$11:$FG$17</definedName>
    <definedName name="A125944130L_Data">Data4!$FG$11:$FG$17</definedName>
    <definedName name="A125944130L_Latest">Data4!$FG$17</definedName>
    <definedName name="A125944134W">Data4!$FJ$1:$FJ$10,Data4!$FJ$11:$FJ$17</definedName>
    <definedName name="A125944134W_Data">Data4!$FJ$11:$FJ$17</definedName>
    <definedName name="A125944134W_Latest">Data4!$FJ$17</definedName>
    <definedName name="A125944138F">Data4!$EC$1:$EC$10,Data4!$EC$11:$EC$17</definedName>
    <definedName name="A125944138F_Data">Data4!$EC$11:$EC$17</definedName>
    <definedName name="A125944138F_Latest">Data4!$EC$17</definedName>
    <definedName name="A125944142W">Data4!$EL$1:$EL$10,Data4!$EL$11:$EL$17</definedName>
    <definedName name="A125944142W_Data">Data4!$EL$11:$EL$17</definedName>
    <definedName name="A125944142W_Latest">Data4!$EL$17</definedName>
    <definedName name="A125944146F">Data4!$DK$1:$DK$10,Data4!$DK$11:$DK$17</definedName>
    <definedName name="A125944146F_Data">Data4!$DK$11:$DK$17</definedName>
    <definedName name="A125944146F_Latest">Data4!$DK$17</definedName>
    <definedName name="A125944150W">Data4!$DQ$1:$DQ$10,Data4!$DQ$11:$DQ$17</definedName>
    <definedName name="A125944150W_Data">Data4!$DQ$11:$DQ$17</definedName>
    <definedName name="A125944150W_Latest">Data4!$DQ$17</definedName>
    <definedName name="A125944154F">Data4!$DT$1:$DT$10,Data4!$DT$11:$DT$17</definedName>
    <definedName name="A125944154F_Data">Data4!$DT$11:$DT$17</definedName>
    <definedName name="A125944154F_Latest">Data4!$DT$17</definedName>
    <definedName name="A125944158R">Data4!$EI$1:$EI$10,Data4!$EI$11:$EI$17</definedName>
    <definedName name="A125944158R_Data">Data4!$EI$11:$EI$17</definedName>
    <definedName name="A125944158R_Latest">Data4!$EI$17</definedName>
    <definedName name="A125944162F">Data4!$FS$1:$FS$10,Data4!$FS$11:$FS$17</definedName>
    <definedName name="A125944162F_Data">Data4!$FS$11:$FS$17</definedName>
    <definedName name="A125944162F_Latest">Data4!$FS$17</definedName>
    <definedName name="A125944166R">Data4!$EO$1:$EO$10,Data4!$EO$11:$EO$17</definedName>
    <definedName name="A125944166R_Data">Data4!$EO$11:$EO$17</definedName>
    <definedName name="A125944166R_Latest">Data4!$EO$17</definedName>
    <definedName name="A125944170F">Data4!$FM$1:$FM$10,Data4!$FM$11:$FM$17</definedName>
    <definedName name="A125944170F_Data">Data4!$FM$11:$FM$17</definedName>
    <definedName name="A125944170F_Latest">Data4!$FM$17</definedName>
    <definedName name="A125944174R">Data3!$E$1:$E$10,Data3!$E$11:$E$17</definedName>
    <definedName name="A125944174R_Data">Data3!$E$11:$E$17</definedName>
    <definedName name="A125944174R_Latest">Data3!$E$17</definedName>
    <definedName name="A125944178X">Data3!$Z$1:$Z$10,Data3!$Z$11:$Z$17</definedName>
    <definedName name="A125944178X_Data">Data3!$Z$11:$Z$17</definedName>
    <definedName name="A125944178X_Latest">Data3!$Z$17</definedName>
    <definedName name="A125944182R">Data2!$HH$1:$HH$10,Data2!$HH$11:$HH$17</definedName>
    <definedName name="A125944182R_Data">Data2!$HH$11:$HH$17</definedName>
    <definedName name="A125944182R_Latest">Data2!$HH$17</definedName>
    <definedName name="A125944186X">Data3!$H$1:$H$10,Data3!$H$11:$H$17</definedName>
    <definedName name="A125944186X_Data">Data3!$H$11:$H$17</definedName>
    <definedName name="A125944186X_Latest">Data3!$H$17</definedName>
    <definedName name="A125944190R">Data3!$N$1:$N$10,Data3!$N$11:$N$17</definedName>
    <definedName name="A125944190R_Data">Data3!$N$11:$N$17</definedName>
    <definedName name="A125944190R_Latest">Data3!$N$17</definedName>
    <definedName name="A125944194X">Data2!$IF$1:$IF$10,Data2!$IF$11:$IF$17</definedName>
    <definedName name="A125944194X_Data">Data2!$IF$11:$IF$17</definedName>
    <definedName name="A125944194X_Latest">Data2!$IF$17</definedName>
    <definedName name="A125944198J">Data3!$B$1:$B$10,Data3!$B$11:$B$17</definedName>
    <definedName name="A125944198J_Data">Data3!$B$11:$B$17</definedName>
    <definedName name="A125944198J_Latest">Data3!$B$17</definedName>
    <definedName name="A125944202L">Data2!$HN$1:$HN$10,Data2!$HN$11:$HN$17</definedName>
    <definedName name="A125944202L_Data">Data2!$HN$11:$HN$17</definedName>
    <definedName name="A125944202L_Latest">Data2!$HN$17</definedName>
    <definedName name="A125944206W">Data2!$HW$1:$HW$10,Data2!$HW$11:$HW$17</definedName>
    <definedName name="A125944206W_Data">Data2!$HW$11:$HW$17</definedName>
    <definedName name="A125944206W_Latest">Data2!$HW$17</definedName>
    <definedName name="A125944210L">Data2!$HZ$1:$HZ$10,Data2!$HZ$11:$HZ$17</definedName>
    <definedName name="A125944210L_Data">Data2!$HZ$11:$HZ$17</definedName>
    <definedName name="A125944210L_Latest">Data2!$HZ$17</definedName>
    <definedName name="A125944214W">Data3!$K$1:$K$10,Data3!$K$11:$K$17</definedName>
    <definedName name="A125944214W_Data">Data3!$K$11:$K$17</definedName>
    <definedName name="A125944214W_Latest">Data3!$K$17</definedName>
    <definedName name="A125944218F">Data3!$Q$1:$Q$10,Data3!$Q$11:$Q$17</definedName>
    <definedName name="A125944218F_Data">Data3!$Q$11:$Q$17</definedName>
    <definedName name="A125944218F_Latest">Data3!$Q$17</definedName>
    <definedName name="A125944222W">Data3!$T$1:$T$10,Data3!$T$11:$T$17</definedName>
    <definedName name="A125944222W_Data">Data3!$T$11:$T$17</definedName>
    <definedName name="A125944222W_Latest">Data3!$T$17</definedName>
    <definedName name="A125944226F">Data2!$IC$1:$IC$10,Data2!$IC$11:$IC$17</definedName>
    <definedName name="A125944226F_Data">Data2!$IC$11:$IC$17</definedName>
    <definedName name="A125944226F_Latest">Data2!$IC$17</definedName>
    <definedName name="A125944230W">Data2!$IL$1:$IL$10,Data2!$IL$11:$IL$17</definedName>
    <definedName name="A125944230W_Data">Data2!$IL$11:$IL$17</definedName>
    <definedName name="A125944230W_Latest">Data2!$IL$17</definedName>
    <definedName name="A125944234F">Data2!$HK$1:$HK$10,Data2!$HK$11:$HK$17</definedName>
    <definedName name="A125944234F_Data">Data2!$HK$11:$HK$17</definedName>
    <definedName name="A125944234F_Latest">Data2!$HK$17</definedName>
    <definedName name="A125944238R">Data2!$HQ$1:$HQ$10,Data2!$HQ$11:$HQ$17</definedName>
    <definedName name="A125944238R_Data">Data2!$HQ$11:$HQ$17</definedName>
    <definedName name="A125944238R_Latest">Data2!$HQ$17</definedName>
    <definedName name="A125944242F">Data2!$HT$1:$HT$10,Data2!$HT$11:$HT$17</definedName>
    <definedName name="A125944242F_Data">Data2!$HT$11:$HT$17</definedName>
    <definedName name="A125944242F_Latest">Data2!$HT$17</definedName>
    <definedName name="A125944246R">Data2!$II$1:$II$10,Data2!$II$11:$II$17</definedName>
    <definedName name="A125944246R_Data">Data2!$II$11:$II$17</definedName>
    <definedName name="A125944246R_Latest">Data2!$II$17</definedName>
    <definedName name="A125944250F">Data3!$AC$1:$AC$10,Data3!$AC$11:$AC$17</definedName>
    <definedName name="A125944250F_Data">Data3!$AC$11:$AC$17</definedName>
    <definedName name="A125944250F_Latest">Data3!$AC$17</definedName>
    <definedName name="A125944254R">Data2!$IO$1:$IO$10,Data2!$IO$11:$IO$17</definedName>
    <definedName name="A125944254R_Data">Data2!$IO$11:$IO$17</definedName>
    <definedName name="A125944254R_Latest">Data2!$IO$17</definedName>
    <definedName name="A125944258X">Data3!$W$1:$W$10,Data3!$W$11:$W$17</definedName>
    <definedName name="A125944258X_Data">Data3!$W$11:$W$17</definedName>
    <definedName name="A125944258X_Latest">Data3!$W$17</definedName>
    <definedName name="A125944262R">Data3!$GU$1:$GU$10,Data3!$GU$11:$GU$17</definedName>
    <definedName name="A125944262R_Data">Data3!$GU$11:$GU$17</definedName>
    <definedName name="A125944262R_Latest">Data3!$GU$17</definedName>
    <definedName name="A125944266X">Data3!$HP$1:$HP$10,Data3!$HP$11:$HP$17</definedName>
    <definedName name="A125944266X_Data">Data3!$HP$11:$HP$17</definedName>
    <definedName name="A125944266X_Latest">Data3!$HP$17</definedName>
    <definedName name="A125944270R">Data3!$FH$1:$FH$10,Data3!$FH$11:$FH$17</definedName>
    <definedName name="A125944270R_Data">Data3!$FH$11:$FH$17</definedName>
    <definedName name="A125944270R_Latest">Data3!$FH$17</definedName>
    <definedName name="A125944274X">Data3!$GX$1:$GX$10,Data3!$GX$11:$GX$17</definedName>
    <definedName name="A125944274X_Data">Data3!$GX$11:$GX$17</definedName>
    <definedName name="A125944274X_Latest">Data3!$GX$17</definedName>
    <definedName name="A125944278J">Data3!$HD$1:$HD$10,Data3!$HD$11:$HD$17</definedName>
    <definedName name="A125944278J_Data">Data3!$HD$11:$HD$17</definedName>
    <definedName name="A125944278J_Latest">Data3!$HD$17</definedName>
    <definedName name="A125944282X">Data3!$GF$1:$GF$10,Data3!$GF$11:$GF$17</definedName>
    <definedName name="A125944282X_Data">Data3!$GF$11:$GF$17</definedName>
    <definedName name="A125944282X_Latest">Data3!$GF$17</definedName>
    <definedName name="A125944286J">Data3!$GR$1:$GR$10,Data3!$GR$11:$GR$17</definedName>
    <definedName name="A125944286J_Data">Data3!$GR$11:$GR$17</definedName>
    <definedName name="A125944286J_Latest">Data3!$GR$17</definedName>
    <definedName name="A125944290X">Data3!$FN$1:$FN$10,Data3!$FN$11:$FN$17</definedName>
    <definedName name="A125944290X_Data">Data3!$FN$11:$FN$17</definedName>
    <definedName name="A125944290X_Latest">Data3!$FN$17</definedName>
    <definedName name="A125944294J">Data3!$FW$1:$FW$10,Data3!$FW$11:$FW$17</definedName>
    <definedName name="A125944294J_Data">Data3!$FW$11:$FW$17</definedName>
    <definedName name="A125944294J_Latest">Data3!$FW$17</definedName>
    <definedName name="A125944298T">Data3!$FZ$1:$FZ$10,Data3!$FZ$11:$FZ$17</definedName>
    <definedName name="A125944298T_Data">Data3!$FZ$11:$FZ$17</definedName>
    <definedName name="A125944298T_Latest">Data3!$FZ$17</definedName>
    <definedName name="A125944302W">Data3!$HA$1:$HA$10,Data3!$HA$11:$HA$17</definedName>
    <definedName name="A125944302W_Data">Data3!$HA$11:$HA$17</definedName>
    <definedName name="A125944302W_Latest">Data3!$HA$17</definedName>
    <definedName name="A125944306F">Data3!$HG$1:$HG$10,Data3!$HG$11:$HG$17</definedName>
    <definedName name="A125944306F_Data">Data3!$HG$11:$HG$17</definedName>
    <definedName name="A125944306F_Latest">Data3!$HG$17</definedName>
    <definedName name="A125944310W">Data3!$HJ$1:$HJ$10,Data3!$HJ$11:$HJ$17</definedName>
    <definedName name="A125944310W_Data">Data3!$HJ$11:$HJ$17</definedName>
    <definedName name="A125944310W_Latest">Data3!$HJ$17</definedName>
    <definedName name="A125944314F">Data3!$GC$1:$GC$10,Data3!$GC$11:$GC$17</definedName>
    <definedName name="A125944314F_Data">Data3!$GC$11:$GC$17</definedName>
    <definedName name="A125944314F_Latest">Data3!$GC$17</definedName>
    <definedName name="A125944318R">Data3!$GL$1:$GL$10,Data3!$GL$11:$GL$17</definedName>
    <definedName name="A125944318R_Data">Data3!$GL$11:$GL$17</definedName>
    <definedName name="A125944318R_Latest">Data3!$GL$17</definedName>
    <definedName name="A125944322F">Data3!$FK$1:$FK$10,Data3!$FK$11:$FK$17</definedName>
    <definedName name="A125944322F_Data">Data3!$FK$11:$FK$17</definedName>
    <definedName name="A125944322F_Latest">Data3!$FK$17</definedName>
    <definedName name="A125944326R">Data3!$FQ$1:$FQ$10,Data3!$FQ$11:$FQ$17</definedName>
    <definedName name="A125944326R_Data">Data3!$FQ$11:$FQ$17</definedName>
    <definedName name="A125944326R_Latest">Data3!$FQ$17</definedName>
    <definedName name="A125944330F">Data3!$FT$1:$FT$10,Data3!$FT$11:$FT$17</definedName>
    <definedName name="A125944330F_Data">Data3!$FT$11:$FT$17</definedName>
    <definedName name="A125944330F_Latest">Data3!$FT$17</definedName>
    <definedName name="A125944334R">Data3!$GI$1:$GI$10,Data3!$GI$11:$GI$17</definedName>
    <definedName name="A125944334R_Data">Data3!$GI$11:$GI$17</definedName>
    <definedName name="A125944334R_Latest">Data3!$GI$17</definedName>
    <definedName name="A125944338X">Data3!$HS$1:$HS$10,Data3!$HS$11:$HS$17</definedName>
    <definedName name="A125944338X_Data">Data3!$HS$11:$HS$17</definedName>
    <definedName name="A125944338X_Latest">Data3!$HS$17</definedName>
    <definedName name="A125944342R">Data3!$GO$1:$GO$10,Data3!$GO$11:$GO$17</definedName>
    <definedName name="A125944342R_Data">Data3!$GO$11:$GO$17</definedName>
    <definedName name="A125944342R_Latest">Data3!$GO$17</definedName>
    <definedName name="A125944346X">Data3!$HM$1:$HM$10,Data3!$HM$11:$HM$17</definedName>
    <definedName name="A125944346X_Data">Data3!$HM$11:$HM$17</definedName>
    <definedName name="A125944346X_Latest">Data3!$HM$17</definedName>
    <definedName name="A125944350R">Data4!$S$1:$S$10,Data4!$S$11:$S$17</definedName>
    <definedName name="A125944350R_Data">Data4!$S$11:$S$17</definedName>
    <definedName name="A125944350R_Latest">Data4!$S$17</definedName>
    <definedName name="A125944354X">Data4!$AN$1:$AN$10,Data4!$AN$11:$AN$17</definedName>
    <definedName name="A125944354X_Data">Data4!$AN$11:$AN$17</definedName>
    <definedName name="A125944354X_Latest">Data4!$AN$17</definedName>
    <definedName name="A125944358J">Data3!$HV$1:$HV$10,Data3!$HV$11:$HV$17</definedName>
    <definedName name="A125944358J_Data">Data3!$HV$11:$HV$17</definedName>
    <definedName name="A125944358J_Latest">Data3!$HV$17</definedName>
    <definedName name="A125944362X">Data4!$V$1:$V$10,Data4!$V$11:$V$17</definedName>
    <definedName name="A125944362X_Data">Data4!$V$11:$V$17</definedName>
    <definedName name="A125944362X_Latest">Data4!$V$17</definedName>
    <definedName name="A125944366J">Data4!$AB$1:$AB$10,Data4!$AB$11:$AB$17</definedName>
    <definedName name="A125944366J_Data">Data4!$AB$11:$AB$17</definedName>
    <definedName name="A125944366J_Latest">Data4!$AB$17</definedName>
    <definedName name="A125944370X">Data4!$D$1:$D$10,Data4!$D$11:$D$17</definedName>
    <definedName name="A125944370X_Data">Data4!$D$11:$D$17</definedName>
    <definedName name="A125944370X_Latest">Data4!$D$17</definedName>
    <definedName name="A125944374J">Data4!$P$1:$P$10,Data4!$P$11:$P$17</definedName>
    <definedName name="A125944374J_Data">Data4!$P$11:$P$17</definedName>
    <definedName name="A125944374J_Latest">Data4!$P$17</definedName>
    <definedName name="A125944378T">Data3!$IB$1:$IB$10,Data3!$IB$11:$IB$17</definedName>
    <definedName name="A125944378T_Data">Data3!$IB$11:$IB$17</definedName>
    <definedName name="A125944378T_Latest">Data3!$IB$17</definedName>
    <definedName name="A125944382J">Data3!$IK$1:$IK$10,Data3!$IK$11:$IK$17</definedName>
    <definedName name="A125944382J_Data">Data3!$IK$11:$IK$17</definedName>
    <definedName name="A125944382J_Latest">Data3!$IK$17</definedName>
    <definedName name="A125944386T">Data3!$IN$1:$IN$10,Data3!$IN$11:$IN$17</definedName>
    <definedName name="A125944386T_Data">Data3!$IN$11:$IN$17</definedName>
    <definedName name="A125944386T_Latest">Data3!$IN$17</definedName>
    <definedName name="A125944390J">Data4!$Y$1:$Y$10,Data4!$Y$11:$Y$17</definedName>
    <definedName name="A125944390J_Data">Data4!$Y$11:$Y$17</definedName>
    <definedName name="A125944390J_Latest">Data4!$Y$17</definedName>
    <definedName name="A125944394T">Data4!$AE$1:$AE$10,Data4!$AE$11:$AE$17</definedName>
    <definedName name="A125944394T_Data">Data4!$AE$11:$AE$17</definedName>
    <definedName name="A125944394T_Latest">Data4!$AE$17</definedName>
    <definedName name="A125944398A">Data4!$AH$1:$AH$10,Data4!$AH$11:$AH$17</definedName>
    <definedName name="A125944398A_Data">Data4!$AH$11:$AH$17</definedName>
    <definedName name="A125944398A_Latest">Data4!$AH$17</definedName>
    <definedName name="A125944402F">Data3!$IQ$1:$IQ$10,Data3!$IQ$11:$IQ$17</definedName>
    <definedName name="A125944402F_Data">Data3!$IQ$11:$IQ$17</definedName>
    <definedName name="A125944402F_Latest">Data3!$IQ$17</definedName>
    <definedName name="A125944406R">Data4!$J$1:$J$10,Data4!$J$11:$J$17</definedName>
    <definedName name="A125944406R_Data">Data4!$J$11:$J$17</definedName>
    <definedName name="A125944406R_Latest">Data4!$J$17</definedName>
    <definedName name="A125944410F">Data3!$HY$1:$HY$10,Data3!$HY$11:$HY$17</definedName>
    <definedName name="A125944410F_Data">Data3!$HY$11:$HY$17</definedName>
    <definedName name="A125944410F_Latest">Data3!$HY$17</definedName>
    <definedName name="A125944414R">Data3!$IE$1:$IE$10,Data3!$IE$11:$IE$17</definedName>
    <definedName name="A125944414R_Data">Data3!$IE$11:$IE$17</definedName>
    <definedName name="A125944414R_Latest">Data3!$IE$17</definedName>
    <definedName name="A125944418X">Data3!$IH$1:$IH$10,Data3!$IH$11:$IH$17</definedName>
    <definedName name="A125944418X_Data">Data3!$IH$11:$IH$17</definedName>
    <definedName name="A125944418X_Latest">Data3!$IH$17</definedName>
    <definedName name="A125944422R">Data4!$G$1:$G$10,Data4!$G$11:$G$17</definedName>
    <definedName name="A125944422R_Data">Data4!$G$11:$G$17</definedName>
    <definedName name="A125944422R_Latest">Data4!$G$17</definedName>
    <definedName name="A125944426X">Data4!$AQ$1:$AQ$10,Data4!$AQ$11:$AQ$17</definedName>
    <definedName name="A125944426X_Data">Data4!$AQ$11:$AQ$17</definedName>
    <definedName name="A125944426X_Latest">Data4!$AQ$17</definedName>
    <definedName name="A125944430R">Data4!$M$1:$M$10,Data4!$M$11:$M$17</definedName>
    <definedName name="A125944430R_Data">Data4!$M$11:$M$17</definedName>
    <definedName name="A125944430R_Latest">Data4!$M$17</definedName>
    <definedName name="A125944434X">Data4!$AK$1:$AK$10,Data4!$AK$11:$AK$17</definedName>
    <definedName name="A125944434X_Data">Data4!$AK$11:$AK$17</definedName>
    <definedName name="A125944434X_Latest">Data4!$AK$17</definedName>
    <definedName name="A125944438J">Data4!$CG$1:$CG$10,Data4!$CG$11:$CG$17</definedName>
    <definedName name="A125944438J_Data">Data4!$CG$11:$CG$17</definedName>
    <definedName name="A125944438J_Latest">Data4!$CG$17</definedName>
    <definedName name="A125944442X">Data4!$DB$1:$DB$10,Data4!$DB$11:$DB$17</definedName>
    <definedName name="A125944442X_Data">Data4!$DB$11:$DB$17</definedName>
    <definedName name="A125944442X_Latest">Data4!$DB$17</definedName>
    <definedName name="A125944446J">Data4!$AT$1:$AT$10,Data4!$AT$11:$AT$17</definedName>
    <definedName name="A125944446J_Data">Data4!$AT$11:$AT$17</definedName>
    <definedName name="A125944446J_Latest">Data4!$AT$17</definedName>
    <definedName name="A125944450X">Data4!$CJ$1:$CJ$10,Data4!$CJ$11:$CJ$17</definedName>
    <definedName name="A125944450X_Data">Data4!$CJ$11:$CJ$17</definedName>
    <definedName name="A125944450X_Latest">Data4!$CJ$17</definedName>
    <definedName name="A125944454J">Data4!$CP$1:$CP$10,Data4!$CP$11:$CP$17</definedName>
    <definedName name="A125944454J_Data">Data4!$CP$11:$CP$17</definedName>
    <definedName name="A125944454J_Latest">Data4!$CP$17</definedName>
    <definedName name="A125944458T">Data4!$BR$1:$BR$10,Data4!$BR$11:$BR$17</definedName>
    <definedName name="A125944458T_Data">Data4!$BR$11:$BR$17</definedName>
    <definedName name="A125944458T_Latest">Data4!$BR$17</definedName>
    <definedName name="A125944462J">Data4!$CD$1:$CD$10,Data4!$CD$11:$CD$17</definedName>
    <definedName name="A125944462J_Data">Data4!$CD$11:$CD$17</definedName>
    <definedName name="A125944462J_Latest">Data4!$CD$17</definedName>
    <definedName name="A125944466T">Data4!$AZ$1:$AZ$10,Data4!$AZ$11:$AZ$17</definedName>
    <definedName name="A125944466T_Data">Data4!$AZ$11:$AZ$17</definedName>
    <definedName name="A125944466T_Latest">Data4!$AZ$17</definedName>
    <definedName name="A125944470J">Data4!$BI$1:$BI$10,Data4!$BI$11:$BI$17</definedName>
    <definedName name="A125944470J_Data">Data4!$BI$11:$BI$17</definedName>
    <definedName name="A125944470J_Latest">Data4!$BI$17</definedName>
    <definedName name="A125944474T">Data4!$BL$1:$BL$10,Data4!$BL$11:$BL$17</definedName>
    <definedName name="A125944474T_Data">Data4!$BL$11:$BL$17</definedName>
    <definedName name="A125944474T_Latest">Data4!$BL$17</definedName>
    <definedName name="A125944478A">Data4!$CM$1:$CM$10,Data4!$CM$11:$CM$17</definedName>
    <definedName name="A125944478A_Data">Data4!$CM$11:$CM$17</definedName>
    <definedName name="A125944478A_Latest">Data4!$CM$17</definedName>
    <definedName name="A125944482T">Data4!$CS$1:$CS$10,Data4!$CS$11:$CS$17</definedName>
    <definedName name="A125944482T_Data">Data4!$CS$11:$CS$17</definedName>
    <definedName name="A125944482T_Latest">Data4!$CS$17</definedName>
    <definedName name="A125944486A">Data4!$CV$1:$CV$10,Data4!$CV$11:$CV$17</definedName>
    <definedName name="A125944486A_Data">Data4!$CV$11:$CV$17</definedName>
    <definedName name="A125944486A_Latest">Data4!$CV$17</definedName>
    <definedName name="A125944490T">Data4!$BO$1:$BO$10,Data4!$BO$11:$BO$17</definedName>
    <definedName name="A125944490T_Data">Data4!$BO$11:$BO$17</definedName>
    <definedName name="A125944490T_Latest">Data4!$BO$17</definedName>
    <definedName name="A125944494A">Data4!$BX$1:$BX$10,Data4!$BX$11:$BX$17</definedName>
    <definedName name="A125944494A_Data">Data4!$BX$11:$BX$17</definedName>
    <definedName name="A125944494A_Latest">Data4!$BX$17</definedName>
    <definedName name="A125944498K">Data4!$AW$1:$AW$10,Data4!$AW$11:$AW$17</definedName>
    <definedName name="A125944498K_Data">Data4!$AW$11:$AW$17</definedName>
    <definedName name="A125944498K_Latest">Data4!$AW$17</definedName>
    <definedName name="A125944502R">Data4!$BC$1:$BC$10,Data4!$BC$11:$BC$17</definedName>
    <definedName name="A125944502R_Data">Data4!$BC$11:$BC$17</definedName>
    <definedName name="A125944502R_Latest">Data4!$BC$17</definedName>
    <definedName name="A125944506X">Data4!$BF$1:$BF$10,Data4!$BF$11:$BF$17</definedName>
    <definedName name="A125944506X_Data">Data4!$BF$11:$BF$17</definedName>
    <definedName name="A125944506X_Latest">Data4!$BF$17</definedName>
    <definedName name="A125944510R">Data4!$BU$1:$BU$10,Data4!$BU$11:$BU$17</definedName>
    <definedName name="A125944510R_Data">Data4!$BU$11:$BU$17</definedName>
    <definedName name="A125944510R_Latest">Data4!$BU$17</definedName>
    <definedName name="A125944514X">Data4!$DE$1:$DE$10,Data4!$DE$11:$DE$17</definedName>
    <definedName name="A125944514X_Data">Data4!$DE$11:$DE$17</definedName>
    <definedName name="A125944514X_Latest">Data4!$DE$17</definedName>
    <definedName name="A125944518J">Data4!$CA$1:$CA$10,Data4!$CA$11:$CA$17</definedName>
    <definedName name="A125944518J_Data">Data4!$CA$11:$CA$17</definedName>
    <definedName name="A125944518J_Latest">Data4!$CA$17</definedName>
    <definedName name="A125944522X">Data4!$CY$1:$CY$10,Data4!$CY$11:$CY$17</definedName>
    <definedName name="A125944522X_Data">Data4!$CY$11:$CY$17</definedName>
    <definedName name="A125944522X_Latest">Data4!$CY$17</definedName>
    <definedName name="A125944526J">Data2!$GG$1:$GG$10,Data2!$GG$11:$GG$17</definedName>
    <definedName name="A125944526J_Data">Data2!$GG$11:$GG$17</definedName>
    <definedName name="A125944526J_Latest">Data2!$GG$17</definedName>
    <definedName name="A125944530X">Data2!$HB$1:$HB$10,Data2!$HB$11:$HB$17</definedName>
    <definedName name="A125944530X_Data">Data2!$HB$11:$HB$17</definedName>
    <definedName name="A125944530X_Latest">Data2!$HB$17</definedName>
    <definedName name="A125944534J">Data2!$ET$1:$ET$10,Data2!$ET$11:$ET$17</definedName>
    <definedName name="A125944534J_Data">Data2!$ET$11:$ET$17</definedName>
    <definedName name="A125944534J_Latest">Data2!$ET$17</definedName>
    <definedName name="A125944538T">Data2!$GJ$1:$GJ$10,Data2!$GJ$11:$GJ$17</definedName>
    <definedName name="A125944538T_Data">Data2!$GJ$11:$GJ$17</definedName>
    <definedName name="A125944538T_Latest">Data2!$GJ$17</definedName>
    <definedName name="A125944542J">Data2!$GP$1:$GP$10,Data2!$GP$11:$GP$17</definedName>
    <definedName name="A125944542J_Data">Data2!$GP$11:$GP$17</definedName>
    <definedName name="A125944542J_Latest">Data2!$GP$17</definedName>
    <definedName name="A125944546T">Data2!$FR$1:$FR$10,Data2!$FR$11:$FR$17</definedName>
    <definedName name="A125944546T_Data">Data2!$FR$11:$FR$17</definedName>
    <definedName name="A125944546T_Latest">Data2!$FR$17</definedName>
    <definedName name="A125944550J">Data2!$GD$1:$GD$10,Data2!$GD$11:$GD$17</definedName>
    <definedName name="A125944550J_Data">Data2!$GD$11:$GD$17</definedName>
    <definedName name="A125944550J_Latest">Data2!$GD$17</definedName>
    <definedName name="A125944554T">Data2!$EZ$1:$EZ$10,Data2!$EZ$11:$EZ$17</definedName>
    <definedName name="A125944554T_Data">Data2!$EZ$11:$EZ$17</definedName>
    <definedName name="A125944554T_Latest">Data2!$EZ$17</definedName>
    <definedName name="A125944558A">Data2!$FI$1:$FI$10,Data2!$FI$11:$FI$17</definedName>
    <definedName name="A125944558A_Data">Data2!$FI$11:$FI$17</definedName>
    <definedName name="A125944558A_Latest">Data2!$FI$17</definedName>
    <definedName name="A125944562T">Data2!$FL$1:$FL$10,Data2!$FL$11:$FL$17</definedName>
    <definedName name="A125944562T_Data">Data2!$FL$11:$FL$17</definedName>
    <definedName name="A125944562T_Latest">Data2!$FL$17</definedName>
    <definedName name="A125944566A">Data2!$GM$1:$GM$10,Data2!$GM$11:$GM$17</definedName>
    <definedName name="A125944566A_Data">Data2!$GM$11:$GM$17</definedName>
    <definedName name="A125944566A_Latest">Data2!$GM$17</definedName>
    <definedName name="A125944570T">Data2!$GS$1:$GS$10,Data2!$GS$11:$GS$17</definedName>
    <definedName name="A125944570T_Data">Data2!$GS$11:$GS$17</definedName>
    <definedName name="A125944570T_Latest">Data2!$GS$17</definedName>
    <definedName name="A125944574A">Data2!$GV$1:$GV$10,Data2!$GV$11:$GV$17</definedName>
    <definedName name="A125944574A_Data">Data2!$GV$11:$GV$17</definedName>
    <definedName name="A125944574A_Latest">Data2!$GV$17</definedName>
    <definedName name="A125944578K">Data2!$FO$1:$FO$10,Data2!$FO$11:$FO$17</definedName>
    <definedName name="A125944578K_Data">Data2!$FO$11:$FO$17</definedName>
    <definedName name="A125944578K_Latest">Data2!$FO$17</definedName>
    <definedName name="A125944582A">Data2!$FX$1:$FX$10,Data2!$FX$11:$FX$17</definedName>
    <definedName name="A125944582A_Data">Data2!$FX$11:$FX$17</definedName>
    <definedName name="A125944582A_Latest">Data2!$FX$17</definedName>
    <definedName name="A125944586K">Data2!$EW$1:$EW$10,Data2!$EW$11:$EW$17</definedName>
    <definedName name="A125944586K_Data">Data2!$EW$11:$EW$17</definedName>
    <definedName name="A125944586K_Latest">Data2!$EW$17</definedName>
    <definedName name="A125944590A">Data2!$FC$1:$FC$10,Data2!$FC$11:$FC$17</definedName>
    <definedName name="A125944590A_Data">Data2!$FC$11:$FC$17</definedName>
    <definedName name="A125944590A_Latest">Data2!$FC$17</definedName>
    <definedName name="A125944594K">Data2!$FF$1:$FF$10,Data2!$FF$11:$FF$17</definedName>
    <definedName name="A125944594K_Data">Data2!$FF$11:$FF$17</definedName>
    <definedName name="A125944594K_Latest">Data2!$FF$17</definedName>
    <definedName name="A125944598V">Data2!$FU$1:$FU$10,Data2!$FU$11:$FU$17</definedName>
    <definedName name="A125944598V_Data">Data2!$FU$11:$FU$17</definedName>
    <definedName name="A125944598V_Latest">Data2!$FU$17</definedName>
    <definedName name="A125944602X">Data2!$HE$1:$HE$10,Data2!$HE$11:$HE$17</definedName>
    <definedName name="A125944602X_Data">Data2!$HE$11:$HE$17</definedName>
    <definedName name="A125944602X_Latest">Data2!$HE$17</definedName>
    <definedName name="A125944606J">Data2!$GA$1:$GA$10,Data2!$GA$11:$GA$17</definedName>
    <definedName name="A125944606J_Data">Data2!$GA$11:$GA$17</definedName>
    <definedName name="A125944606J_Latest">Data2!$GA$17</definedName>
    <definedName name="A125944610X">Data2!$GY$1:$GY$10,Data2!$GY$11:$GY$17</definedName>
    <definedName name="A125944610X_Data">Data2!$GY$11:$GY$17</definedName>
    <definedName name="A125944610X_Latest">Data2!$GY$17</definedName>
    <definedName name="A125944614J">Data3!$BS$1:$BS$10,Data3!$BS$11:$BS$17</definedName>
    <definedName name="A125944614J_Data">Data3!$BS$11:$BS$17</definedName>
    <definedName name="A125944614J_Latest">Data3!$BS$17</definedName>
    <definedName name="A125944618T">Data3!$CN$1:$CN$10,Data3!$CN$11:$CN$17</definedName>
    <definedName name="A125944618T_Data">Data3!$CN$11:$CN$17</definedName>
    <definedName name="A125944618T_Latest">Data3!$CN$17</definedName>
    <definedName name="A125944622J">Data3!$AF$1:$AF$10,Data3!$AF$11:$AF$17</definedName>
    <definedName name="A125944622J_Data">Data3!$AF$11:$AF$17</definedName>
    <definedName name="A125944622J_Latest">Data3!$AF$17</definedName>
    <definedName name="A125944626T">Data3!$BV$1:$BV$10,Data3!$BV$11:$BV$17</definedName>
    <definedName name="A125944626T_Data">Data3!$BV$11:$BV$17</definedName>
    <definedName name="A125944626T_Latest">Data3!$BV$17</definedName>
    <definedName name="A125944630J">Data3!$CB$1:$CB$10,Data3!$CB$11:$CB$17</definedName>
    <definedName name="A125944630J_Data">Data3!$CB$11:$CB$17</definedName>
    <definedName name="A125944630J_Latest">Data3!$CB$17</definedName>
    <definedName name="A125944634T">Data3!$BD$1:$BD$10,Data3!$BD$11:$BD$17</definedName>
    <definedName name="A125944634T_Data">Data3!$BD$11:$BD$17</definedName>
    <definedName name="A125944634T_Latest">Data3!$BD$17</definedName>
    <definedName name="A125944638A">Data3!$BP$1:$BP$10,Data3!$BP$11:$BP$17</definedName>
    <definedName name="A125944638A_Data">Data3!$BP$11:$BP$17</definedName>
    <definedName name="A125944638A_Latest">Data3!$BP$17</definedName>
    <definedName name="A125944642T">Data3!$AL$1:$AL$10,Data3!$AL$11:$AL$17</definedName>
    <definedName name="A125944642T_Data">Data3!$AL$11:$AL$17</definedName>
    <definedName name="A125944642T_Latest">Data3!$AL$17</definedName>
    <definedName name="A125944646A">Data3!$AU$1:$AU$10,Data3!$AU$11:$AU$17</definedName>
    <definedName name="A125944646A_Data">Data3!$AU$11:$AU$17</definedName>
    <definedName name="A125944646A_Latest">Data3!$AU$17</definedName>
    <definedName name="A125944650T">Data3!$AX$1:$AX$10,Data3!$AX$11:$AX$17</definedName>
    <definedName name="A125944650T_Data">Data3!$AX$11:$AX$17</definedName>
    <definedName name="A125944650T_Latest">Data3!$AX$17</definedName>
    <definedName name="A125944654A">Data3!$BY$1:$BY$10,Data3!$BY$11:$BY$17</definedName>
    <definedName name="A125944654A_Data">Data3!$BY$11:$BY$17</definedName>
    <definedName name="A125944654A_Latest">Data3!$BY$17</definedName>
    <definedName name="A125944658K">Data3!$CE$1:$CE$10,Data3!$CE$11:$CE$17</definedName>
    <definedName name="A125944658K_Data">Data3!$CE$11:$CE$17</definedName>
    <definedName name="A125944658K_Latest">Data3!$CE$17</definedName>
    <definedName name="A125944662A">Data3!$CH$1:$CH$10,Data3!$CH$11:$CH$17</definedName>
    <definedName name="A125944662A_Data">Data3!$CH$11:$CH$17</definedName>
    <definedName name="A125944662A_Latest">Data3!$CH$17</definedName>
    <definedName name="A125944666K">Data3!$BA$1:$BA$10,Data3!$BA$11:$BA$17</definedName>
    <definedName name="A125944666K_Data">Data3!$BA$11:$BA$17</definedName>
    <definedName name="A125944666K_Latest">Data3!$BA$17</definedName>
    <definedName name="A125944670A">Data3!$BJ$1:$BJ$10,Data3!$BJ$11:$BJ$17</definedName>
    <definedName name="A125944670A_Data">Data3!$BJ$11:$BJ$17</definedName>
    <definedName name="A125944670A_Latest">Data3!$BJ$17</definedName>
    <definedName name="A125944674K">Data3!$AI$1:$AI$10,Data3!$AI$11:$AI$17</definedName>
    <definedName name="A125944674K_Data">Data3!$AI$11:$AI$17</definedName>
    <definedName name="A125944674K_Latest">Data3!$AI$17</definedName>
    <definedName name="A125944678V">Data3!$AO$1:$AO$10,Data3!$AO$11:$AO$17</definedName>
    <definedName name="A125944678V_Data">Data3!$AO$11:$AO$17</definedName>
    <definedName name="A125944678V_Latest">Data3!$AO$17</definedName>
    <definedName name="A125944682K">Data3!$AR$1:$AR$10,Data3!$AR$11:$AR$17</definedName>
    <definedName name="A125944682K_Data">Data3!$AR$11:$AR$17</definedName>
    <definedName name="A125944682K_Latest">Data3!$AR$17</definedName>
    <definedName name="A125944686V">Data3!$BG$1:$BG$10,Data3!$BG$11:$BG$17</definedName>
    <definedName name="A125944686V_Data">Data3!$BG$11:$BG$17</definedName>
    <definedName name="A125944686V_Latest">Data3!$BG$17</definedName>
    <definedName name="A125944690K">Data3!$CQ$1:$CQ$10,Data3!$CQ$11:$CQ$17</definedName>
    <definedName name="A125944690K_Data">Data3!$CQ$11:$CQ$17</definedName>
    <definedName name="A125944690K_Latest">Data3!$CQ$17</definedName>
    <definedName name="A125944694V">Data3!$BM$1:$BM$10,Data3!$BM$11:$BM$17</definedName>
    <definedName name="A125944694V_Data">Data3!$BM$11:$BM$17</definedName>
    <definedName name="A125944694V_Latest">Data3!$BM$17</definedName>
    <definedName name="A125944698C">Data3!$CK$1:$CK$10,Data3!$CK$11:$CK$17</definedName>
    <definedName name="A125944698C_Data">Data3!$CK$11:$CK$17</definedName>
    <definedName name="A125944698C_Latest">Data3!$CK$17</definedName>
    <definedName name="A125944702J">Data3!$EG$1:$EG$10,Data3!$EG$11:$EG$17</definedName>
    <definedName name="A125944702J_Data">Data3!$EG$11:$EG$17</definedName>
    <definedName name="A125944702J_Latest">Data3!$EG$17</definedName>
    <definedName name="A125944706T">Data3!$FB$1:$FB$10,Data3!$FB$11:$FB$17</definedName>
    <definedName name="A125944706T_Data">Data3!$FB$11:$FB$17</definedName>
    <definedName name="A125944706T_Latest">Data3!$FB$17</definedName>
    <definedName name="A125944710J">Data3!$CT$1:$CT$10,Data3!$CT$11:$CT$17</definedName>
    <definedName name="A125944710J_Data">Data3!$CT$11:$CT$17</definedName>
    <definedName name="A125944710J_Latest">Data3!$CT$17</definedName>
    <definedName name="A125944714T">Data3!$EJ$1:$EJ$10,Data3!$EJ$11:$EJ$17</definedName>
    <definedName name="A125944714T_Data">Data3!$EJ$11:$EJ$17</definedName>
    <definedName name="A125944714T_Latest">Data3!$EJ$17</definedName>
    <definedName name="A125944718A">Data3!$EP$1:$EP$10,Data3!$EP$11:$EP$17</definedName>
    <definedName name="A125944718A_Data">Data3!$EP$11:$EP$17</definedName>
    <definedName name="A125944718A_Latest">Data3!$EP$17</definedName>
    <definedName name="A125944722T">Data3!$DR$1:$DR$10,Data3!$DR$11:$DR$17</definedName>
    <definedName name="A125944722T_Data">Data3!$DR$11:$DR$17</definedName>
    <definedName name="A125944722T_Latest">Data3!$DR$17</definedName>
    <definedName name="A125944726A">Data3!$ED$1:$ED$10,Data3!$ED$11:$ED$17</definedName>
    <definedName name="A125944726A_Data">Data3!$ED$11:$ED$17</definedName>
    <definedName name="A125944726A_Latest">Data3!$ED$17</definedName>
    <definedName name="A125944730T">Data3!$CZ$1:$CZ$10,Data3!$CZ$11:$CZ$17</definedName>
    <definedName name="A125944730T_Data">Data3!$CZ$11:$CZ$17</definedName>
    <definedName name="A125944730T_Latest">Data3!$CZ$17</definedName>
    <definedName name="A125944734A">Data3!$DI$1:$DI$10,Data3!$DI$11:$DI$17</definedName>
    <definedName name="A125944734A_Data">Data3!$DI$11:$DI$17</definedName>
    <definedName name="A125944734A_Latest">Data3!$DI$17</definedName>
    <definedName name="A125944738K">Data3!$DL$1:$DL$10,Data3!$DL$11:$DL$17</definedName>
    <definedName name="A125944738K_Data">Data3!$DL$11:$DL$17</definedName>
    <definedName name="A125944738K_Latest">Data3!$DL$17</definedName>
    <definedName name="A125944742A">Data3!$EM$1:$EM$10,Data3!$EM$11:$EM$17</definedName>
    <definedName name="A125944742A_Data">Data3!$EM$11:$EM$17</definedName>
    <definedName name="A125944742A_Latest">Data3!$EM$17</definedName>
    <definedName name="A125944746K">Data3!$ES$1:$ES$10,Data3!$ES$11:$ES$17</definedName>
    <definedName name="A125944746K_Data">Data3!$ES$11:$ES$17</definedName>
    <definedName name="A125944746K_Latest">Data3!$ES$17</definedName>
    <definedName name="A125944750A">Data3!$EV$1:$EV$10,Data3!$EV$11:$EV$17</definedName>
    <definedName name="A125944750A_Data">Data3!$EV$11:$EV$17</definedName>
    <definedName name="A125944750A_Latest">Data3!$EV$17</definedName>
    <definedName name="A125944754K">Data3!$DO$1:$DO$10,Data3!$DO$11:$DO$17</definedName>
    <definedName name="A125944754K_Data">Data3!$DO$11:$DO$17</definedName>
    <definedName name="A125944754K_Latest">Data3!$DO$17</definedName>
    <definedName name="A125944758V">Data3!$DX$1:$DX$10,Data3!$DX$11:$DX$17</definedName>
    <definedName name="A125944758V_Data">Data3!$DX$11:$DX$17</definedName>
    <definedName name="A125944758V_Latest">Data3!$DX$17</definedName>
    <definedName name="A125944762K">Data3!$CW$1:$CW$10,Data3!$CW$11:$CW$17</definedName>
    <definedName name="A125944762K_Data">Data3!$CW$11:$CW$17</definedName>
    <definedName name="A125944762K_Latest">Data3!$CW$17</definedName>
    <definedName name="A125944766V">Data3!$DC$1:$DC$10,Data3!$DC$11:$DC$17</definedName>
    <definedName name="A125944766V_Data">Data3!$DC$11:$DC$17</definedName>
    <definedName name="A125944766V_Latest">Data3!$DC$17</definedName>
    <definedName name="A125944770K">Data3!$DF$1:$DF$10,Data3!$DF$11:$DF$17</definedName>
    <definedName name="A125944770K_Data">Data3!$DF$11:$DF$17</definedName>
    <definedName name="A125944770K_Latest">Data3!$DF$17</definedName>
    <definedName name="A125944774V">Data3!$DU$1:$DU$10,Data3!$DU$11:$DU$17</definedName>
    <definedName name="A125944774V_Data">Data3!$DU$11:$DU$17</definedName>
    <definedName name="A125944774V_Latest">Data3!$DU$17</definedName>
    <definedName name="A125944778C">Data3!$FE$1:$FE$10,Data3!$FE$11:$FE$17</definedName>
    <definedName name="A125944778C_Data">Data3!$FE$11:$FE$17</definedName>
    <definedName name="A125944778C_Latest">Data3!$FE$17</definedName>
    <definedName name="A125944782V">Data3!$EA$1:$EA$10,Data3!$EA$11:$EA$17</definedName>
    <definedName name="A125944782V_Data">Data3!$EA$11:$EA$17</definedName>
    <definedName name="A125944782V_Latest">Data3!$EA$17</definedName>
    <definedName name="A125944786C">Data3!$EY$1:$EY$10,Data3!$EY$11:$EY$17</definedName>
    <definedName name="A125944786C_Data">Data3!$EY$11:$EY$17</definedName>
    <definedName name="A125944786C_Latest">Data3!$EY$17</definedName>
    <definedName name="A125944790V">Data1!$FS$1:$FS$10,Data1!$FS$11:$FS$17</definedName>
    <definedName name="A125944790V_Data">Data1!$FS$11:$FS$17</definedName>
    <definedName name="A125944790V_Latest">Data1!$FS$17</definedName>
    <definedName name="A125944794C">Data1!$GN$1:$GN$10,Data1!$GN$11:$GN$17</definedName>
    <definedName name="A125944794C_Data">Data1!$GN$11:$GN$17</definedName>
    <definedName name="A125944794C_Latest">Data1!$GN$17</definedName>
    <definedName name="A125944798L">Data1!$EF$1:$EF$10,Data1!$EF$11:$EF$17</definedName>
    <definedName name="A125944798L_Data">Data1!$EF$11:$EF$17</definedName>
    <definedName name="A125944798L_Latest">Data1!$EF$17</definedName>
    <definedName name="A125944802T">Data1!$FV$1:$FV$10,Data1!$FV$11:$FV$17</definedName>
    <definedName name="A125944802T_Data">Data1!$FV$11:$FV$17</definedName>
    <definedName name="A125944802T_Latest">Data1!$FV$17</definedName>
    <definedName name="A125944806A">Data1!$GB$1:$GB$10,Data1!$GB$11:$GB$17</definedName>
    <definedName name="A125944806A_Data">Data1!$GB$11:$GB$17</definedName>
    <definedName name="A125944806A_Latest">Data1!$GB$17</definedName>
    <definedName name="A125944810T">Data1!$FD$1:$FD$10,Data1!$FD$11:$FD$17</definedName>
    <definedName name="A125944810T_Data">Data1!$FD$11:$FD$17</definedName>
    <definedName name="A125944810T_Latest">Data1!$FD$17</definedName>
    <definedName name="A125944814A">Data1!$FP$1:$FP$10,Data1!$FP$11:$FP$17</definedName>
    <definedName name="A125944814A_Data">Data1!$FP$11:$FP$17</definedName>
    <definedName name="A125944814A_Latest">Data1!$FP$17</definedName>
    <definedName name="A125944818K">Data1!$EL$1:$EL$10,Data1!$EL$11:$EL$17</definedName>
    <definedName name="A125944818K_Data">Data1!$EL$11:$EL$17</definedName>
    <definedName name="A125944818K_Latest">Data1!$EL$17</definedName>
    <definedName name="A125944822A">Data1!$EU$1:$EU$10,Data1!$EU$11:$EU$17</definedName>
    <definedName name="A125944822A_Data">Data1!$EU$11:$EU$17</definedName>
    <definedName name="A125944822A_Latest">Data1!$EU$17</definedName>
    <definedName name="A125944826K">Data1!$EX$1:$EX$10,Data1!$EX$11:$EX$17</definedName>
    <definedName name="A125944826K_Data">Data1!$EX$11:$EX$17</definedName>
    <definedName name="A125944826K_Latest">Data1!$EX$17</definedName>
    <definedName name="A125944830A">Data1!$FY$1:$FY$10,Data1!$FY$11:$FY$17</definedName>
    <definedName name="A125944830A_Data">Data1!$FY$11:$FY$17</definedName>
    <definedName name="A125944830A_Latest">Data1!$FY$17</definedName>
    <definedName name="A125944834K">Data1!$GE$1:$GE$10,Data1!$GE$11:$GE$17</definedName>
    <definedName name="A125944834K_Data">Data1!$GE$11:$GE$17</definedName>
    <definedName name="A125944834K_Latest">Data1!$GE$17</definedName>
    <definedName name="A125944838V">Data1!$GH$1:$GH$10,Data1!$GH$11:$GH$17</definedName>
    <definedName name="A125944838V_Data">Data1!$GH$11:$GH$17</definedName>
    <definedName name="A125944838V_Latest">Data1!$GH$17</definedName>
    <definedName name="A125944842K">Data1!$FA$1:$FA$10,Data1!$FA$11:$FA$17</definedName>
    <definedName name="A125944842K_Data">Data1!$FA$11:$FA$17</definedName>
    <definedName name="A125944842K_Latest">Data1!$FA$17</definedName>
    <definedName name="A125944846V">Data1!$FJ$1:$FJ$10,Data1!$FJ$11:$FJ$17</definedName>
    <definedName name="A125944846V_Data">Data1!$FJ$11:$FJ$17</definedName>
    <definedName name="A125944846V_Latest">Data1!$FJ$17</definedName>
    <definedName name="A125944850K">Data1!$EI$1:$EI$10,Data1!$EI$11:$EI$17</definedName>
    <definedName name="A125944850K_Data">Data1!$EI$11:$EI$17</definedName>
    <definedName name="A125944850K_Latest">Data1!$EI$17</definedName>
    <definedName name="A125944854V">Data1!$EO$1:$EO$10,Data1!$EO$11:$EO$17</definedName>
    <definedName name="A125944854V_Data">Data1!$EO$11:$EO$17</definedName>
    <definedName name="A125944854V_Latest">Data1!$EO$17</definedName>
    <definedName name="A125944858C">Data1!$ER$1:$ER$10,Data1!$ER$11:$ER$17</definedName>
    <definedName name="A125944858C_Data">Data1!$ER$11:$ER$17</definedName>
    <definedName name="A125944858C_Latest">Data1!$ER$17</definedName>
    <definedName name="A125944862V">Data1!$FG$1:$FG$10,Data1!$FG$11:$FG$17</definedName>
    <definedName name="A125944862V_Data">Data1!$FG$11:$FG$17</definedName>
    <definedName name="A125944862V_Latest">Data1!$FG$17</definedName>
    <definedName name="A125944866C">Data1!$GQ$1:$GQ$10,Data1!$GQ$11:$GQ$17</definedName>
    <definedName name="A125944866C_Data">Data1!$GQ$11:$GQ$17</definedName>
    <definedName name="A125944866C_Latest">Data1!$GQ$17</definedName>
    <definedName name="A125944870V">Data1!$FM$1:$FM$10,Data1!$FM$11:$FM$17</definedName>
    <definedName name="A125944870V_Data">Data1!$FM$11:$FM$17</definedName>
    <definedName name="A125944870V_Latest">Data1!$FM$17</definedName>
    <definedName name="A125944874C">Data1!$GK$1:$GK$10,Data1!$GK$11:$GK$17</definedName>
    <definedName name="A125944874C_Data">Data1!$GK$11:$GK$17</definedName>
    <definedName name="A125944874C_Latest">Data1!$GK$17</definedName>
    <definedName name="A125945582V">Data2!$DS$1:$DS$10,Data2!$DS$11:$DS$17</definedName>
    <definedName name="A125945582V_Data">Data2!$DS$11:$DS$17</definedName>
    <definedName name="A125945582V_Latest">Data2!$DS$17</definedName>
    <definedName name="A125945586C">Data2!$EN$1:$EN$10,Data2!$EN$11:$EN$17</definedName>
    <definedName name="A125945586C_Data">Data2!$EN$11:$EN$17</definedName>
    <definedName name="A125945586C_Latest">Data2!$EN$17</definedName>
    <definedName name="A125945590V">Data2!$CF$1:$CF$10,Data2!$CF$11:$CF$17</definedName>
    <definedName name="A125945590V_Data">Data2!$CF$11:$CF$17</definedName>
    <definedName name="A125945590V_Latest">Data2!$CF$17</definedName>
    <definedName name="A125945594C">Data2!$DV$1:$DV$10,Data2!$DV$11:$DV$17</definedName>
    <definedName name="A125945594C_Data">Data2!$DV$11:$DV$17</definedName>
    <definedName name="A125945594C_Latest">Data2!$DV$17</definedName>
    <definedName name="A125945598L">Data2!$EB$1:$EB$10,Data2!$EB$11:$EB$17</definedName>
    <definedName name="A125945598L_Data">Data2!$EB$11:$EB$17</definedName>
    <definedName name="A125945598L_Latest">Data2!$EB$17</definedName>
    <definedName name="A125945602T">Data2!$DD$1:$DD$10,Data2!$DD$11:$DD$17</definedName>
    <definedName name="A125945602T_Data">Data2!$DD$11:$DD$17</definedName>
    <definedName name="A125945602T_Latest">Data2!$DD$17</definedName>
    <definedName name="A125945606A">Data2!$DP$1:$DP$10,Data2!$DP$11:$DP$17</definedName>
    <definedName name="A125945606A_Data">Data2!$DP$11:$DP$17</definedName>
    <definedName name="A125945606A_Latest">Data2!$DP$17</definedName>
    <definedName name="A125945610T">Data2!$CL$1:$CL$10,Data2!$CL$11:$CL$17</definedName>
    <definedName name="A125945610T_Data">Data2!$CL$11:$CL$17</definedName>
    <definedName name="A125945610T_Latest">Data2!$CL$17</definedName>
    <definedName name="A125945614A">Data2!$CU$1:$CU$10,Data2!$CU$11:$CU$17</definedName>
    <definedName name="A125945614A_Data">Data2!$CU$11:$CU$17</definedName>
    <definedName name="A125945614A_Latest">Data2!$CU$17</definedName>
    <definedName name="A125945618K">Data2!$CX$1:$CX$10,Data2!$CX$11:$CX$17</definedName>
    <definedName name="A125945618K_Data">Data2!$CX$11:$CX$17</definedName>
    <definedName name="A125945618K_Latest">Data2!$CX$17</definedName>
    <definedName name="A125945622A">Data2!$DY$1:$DY$10,Data2!$DY$11:$DY$17</definedName>
    <definedName name="A125945622A_Data">Data2!$DY$11:$DY$17</definedName>
    <definedName name="A125945622A_Latest">Data2!$DY$17</definedName>
    <definedName name="A125945626K">Data2!$EE$1:$EE$10,Data2!$EE$11:$EE$17</definedName>
    <definedName name="A125945626K_Data">Data2!$EE$11:$EE$17</definedName>
    <definedName name="A125945626K_Latest">Data2!$EE$17</definedName>
    <definedName name="A125945630A">Data2!$EH$1:$EH$10,Data2!$EH$11:$EH$17</definedName>
    <definedName name="A125945630A_Data">Data2!$EH$11:$EH$17</definedName>
    <definedName name="A125945630A_Latest">Data2!$EH$17</definedName>
    <definedName name="A125945634K">Data2!$DA$1:$DA$10,Data2!$DA$11:$DA$17</definedName>
    <definedName name="A125945634K_Data">Data2!$DA$11:$DA$17</definedName>
    <definedName name="A125945634K_Latest">Data2!$DA$17</definedName>
    <definedName name="A125945638V">Data2!$DJ$1:$DJ$10,Data2!$DJ$11:$DJ$17</definedName>
    <definedName name="A125945638V_Data">Data2!$DJ$11:$DJ$17</definedName>
    <definedName name="A125945638V_Latest">Data2!$DJ$17</definedName>
    <definedName name="A125945642K">Data2!$CI$1:$CI$10,Data2!$CI$11:$CI$17</definedName>
    <definedName name="A125945642K_Data">Data2!$CI$11:$CI$17</definedName>
    <definedName name="A125945642K_Latest">Data2!$CI$17</definedName>
    <definedName name="A125945646V">Data2!$CO$1:$CO$10,Data2!$CO$11:$CO$17</definedName>
    <definedName name="A125945646V_Data">Data2!$CO$11:$CO$17</definedName>
    <definedName name="A125945646V_Latest">Data2!$CO$17</definedName>
    <definedName name="A125945650K">Data2!$CR$1:$CR$10,Data2!$CR$11:$CR$17</definedName>
    <definedName name="A125945650K_Data">Data2!$CR$11:$CR$17</definedName>
    <definedName name="A125945650K_Latest">Data2!$CR$17</definedName>
    <definedName name="A125945654V">Data2!$DG$1:$DG$10,Data2!$DG$11:$DG$17</definedName>
    <definedName name="A125945654V_Data">Data2!$DG$11:$DG$17</definedName>
    <definedName name="A125945654V_Latest">Data2!$DG$17</definedName>
    <definedName name="A125945658C">Data2!$EQ$1:$EQ$10,Data2!$EQ$11:$EQ$17</definedName>
    <definedName name="A125945658C_Data">Data2!$EQ$11:$EQ$17</definedName>
    <definedName name="A125945658C_Latest">Data2!$EQ$17</definedName>
    <definedName name="A125945662V">Data2!$DM$1:$DM$10,Data2!$DM$11:$DM$17</definedName>
    <definedName name="A125945662V_Data">Data2!$DM$11:$DM$17</definedName>
    <definedName name="A125945662V_Latest">Data2!$DM$17</definedName>
    <definedName name="A125945666C">Data2!$EK$1:$EK$10,Data2!$EK$11:$EK$17</definedName>
    <definedName name="A125945666C_Data">Data2!$EK$11:$EK$17</definedName>
    <definedName name="A125945666C_Latest">Data2!$EK$17</definedName>
    <definedName name="A125946374V">Data1!$DE$1:$DE$10,Data1!$DE$11:$DE$17</definedName>
    <definedName name="A125946374V_Data">Data1!$DE$11:$DE$17</definedName>
    <definedName name="A125946374V_Latest">Data1!$DE$17</definedName>
    <definedName name="A125946378C">Data1!$DZ$1:$DZ$10,Data1!$DZ$11:$DZ$17</definedName>
    <definedName name="A125946378C_Data">Data1!$DZ$11:$DZ$17</definedName>
    <definedName name="A125946378C_Latest">Data1!$DZ$17</definedName>
    <definedName name="A125946382V">Data1!$BR$1:$BR$10,Data1!$BR$11:$BR$17</definedName>
    <definedName name="A125946382V_Data">Data1!$BR$11:$BR$17</definedName>
    <definedName name="A125946382V_Latest">Data1!$BR$17</definedName>
    <definedName name="A125946386C">Data1!$DH$1:$DH$10,Data1!$DH$11:$DH$17</definedName>
    <definedName name="A125946386C_Data">Data1!$DH$11:$DH$17</definedName>
    <definedName name="A125946386C_Latest">Data1!$DH$17</definedName>
    <definedName name="A125946390V">Data1!$DN$1:$DN$10,Data1!$DN$11:$DN$17</definedName>
    <definedName name="A125946390V_Data">Data1!$DN$11:$DN$17</definedName>
    <definedName name="A125946390V_Latest">Data1!$DN$17</definedName>
    <definedName name="A125946394C">Data1!$CP$1:$CP$10,Data1!$CP$11:$CP$17</definedName>
    <definedName name="A125946394C_Data">Data1!$CP$11:$CP$17</definedName>
    <definedName name="A125946394C_Latest">Data1!$CP$17</definedName>
    <definedName name="A125946398L">Data1!$DB$1:$DB$10,Data1!$DB$11:$DB$17</definedName>
    <definedName name="A125946398L_Data">Data1!$DB$11:$DB$17</definedName>
    <definedName name="A125946398L_Latest">Data1!$DB$17</definedName>
    <definedName name="A125946402T">Data1!$BX$1:$BX$10,Data1!$BX$11:$BX$17</definedName>
    <definedName name="A125946402T_Data">Data1!$BX$11:$BX$17</definedName>
    <definedName name="A125946402T_Latest">Data1!$BX$17</definedName>
    <definedName name="A125946406A">Data1!$CG$1:$CG$10,Data1!$CG$11:$CG$17</definedName>
    <definedName name="A125946406A_Data">Data1!$CG$11:$CG$17</definedName>
    <definedName name="A125946406A_Latest">Data1!$CG$17</definedName>
    <definedName name="A125946410T">Data1!$CJ$1:$CJ$10,Data1!$CJ$11:$CJ$17</definedName>
    <definedName name="A125946410T_Data">Data1!$CJ$11:$CJ$17</definedName>
    <definedName name="A125946410T_Latest">Data1!$CJ$17</definedName>
    <definedName name="A125946414A">Data1!$DK$1:$DK$10,Data1!$DK$11:$DK$17</definedName>
    <definedName name="A125946414A_Data">Data1!$DK$11:$DK$17</definedName>
    <definedName name="A125946414A_Latest">Data1!$DK$17</definedName>
    <definedName name="A125946418K">Data1!$DQ$1:$DQ$10,Data1!$DQ$11:$DQ$17</definedName>
    <definedName name="A125946418K_Data">Data1!$DQ$11:$DQ$17</definedName>
    <definedName name="A125946418K_Latest">Data1!$DQ$17</definedName>
    <definedName name="A125946422A">Data1!$DT$1:$DT$10,Data1!$DT$11:$DT$17</definedName>
    <definedName name="A125946422A_Data">Data1!$DT$11:$DT$17</definedName>
    <definedName name="A125946422A_Latest">Data1!$DT$17</definedName>
    <definedName name="A125946426K">Data1!$CM$1:$CM$10,Data1!$CM$11:$CM$17</definedName>
    <definedName name="A125946426K_Data">Data1!$CM$11:$CM$17</definedName>
    <definedName name="A125946426K_Latest">Data1!$CM$17</definedName>
    <definedName name="A125946430A">Data1!$CV$1:$CV$10,Data1!$CV$11:$CV$17</definedName>
    <definedName name="A125946430A_Data">Data1!$CV$11:$CV$17</definedName>
    <definedName name="A125946430A_Latest">Data1!$CV$17</definedName>
    <definedName name="A125946434K">Data1!$BU$1:$BU$10,Data1!$BU$11:$BU$17</definedName>
    <definedName name="A125946434K_Data">Data1!$BU$11:$BU$17</definedName>
    <definedName name="A125946434K_Latest">Data1!$BU$17</definedName>
    <definedName name="A125946438V">Data1!$CA$1:$CA$10,Data1!$CA$11:$CA$17</definedName>
    <definedName name="A125946438V_Data">Data1!$CA$11:$CA$17</definedName>
    <definedName name="A125946438V_Latest">Data1!$CA$17</definedName>
    <definedName name="A125946442K">Data1!$CD$1:$CD$10,Data1!$CD$11:$CD$17</definedName>
    <definedName name="A125946442K_Data">Data1!$CD$11:$CD$17</definedName>
    <definedName name="A125946442K_Latest">Data1!$CD$17</definedName>
    <definedName name="A125946446V">Data1!$CS$1:$CS$10,Data1!$CS$11:$CS$17</definedName>
    <definedName name="A125946446V_Data">Data1!$CS$11:$CS$17</definedName>
    <definedName name="A125946446V_Latest">Data1!$CS$17</definedName>
    <definedName name="A125946450K">Data1!$EC$1:$EC$10,Data1!$EC$11:$EC$17</definedName>
    <definedName name="A125946450K_Data">Data1!$EC$11:$EC$17</definedName>
    <definedName name="A125946450K_Latest">Data1!$EC$17</definedName>
    <definedName name="A125946454V">Data1!$CY$1:$CY$10,Data1!$CY$11:$CY$17</definedName>
    <definedName name="A125946454V_Data">Data1!$CY$11:$CY$17</definedName>
    <definedName name="A125946454V_Latest">Data1!$CY$17</definedName>
    <definedName name="A125946458C">Data1!$DW$1:$DW$10,Data1!$DW$11:$DW$17</definedName>
    <definedName name="A125946458C_Data">Data1!$DW$11:$DW$17</definedName>
    <definedName name="A125946458C_Latest">Data1!$DW$17</definedName>
    <definedName name="A125947166V">Data1!$IG$1:$IG$10,Data1!$IG$11:$IG$17</definedName>
    <definedName name="A125947166V_Data">Data1!$IG$11:$IG$17</definedName>
    <definedName name="A125947166V_Latest">Data1!$IG$17</definedName>
    <definedName name="A125947170K">Data2!$L$1:$L$10,Data2!$L$11:$L$17</definedName>
    <definedName name="A125947170K_Data">Data2!$L$11:$L$17</definedName>
    <definedName name="A125947170K_Latest">Data2!$L$17</definedName>
    <definedName name="A125947174V">Data1!$GT$1:$GT$10,Data1!$GT$11:$GT$17</definedName>
    <definedName name="A125947174V_Data">Data1!$GT$11:$GT$17</definedName>
    <definedName name="A125947174V_Latest">Data1!$GT$17</definedName>
    <definedName name="A125947178C">Data1!$IJ$1:$IJ$10,Data1!$IJ$11:$IJ$17</definedName>
    <definedName name="A125947178C_Data">Data1!$IJ$11:$IJ$17</definedName>
    <definedName name="A125947178C_Latest">Data1!$IJ$17</definedName>
    <definedName name="A125947182V">Data1!$IP$1:$IP$10,Data1!$IP$11:$IP$17</definedName>
    <definedName name="A125947182V_Data">Data1!$IP$11:$IP$17</definedName>
    <definedName name="A125947182V_Latest">Data1!$IP$17</definedName>
    <definedName name="A125947186C">Data1!$HR$1:$HR$10,Data1!$HR$11:$HR$17</definedName>
    <definedName name="A125947186C_Data">Data1!$HR$11:$HR$17</definedName>
    <definedName name="A125947186C_Latest">Data1!$HR$17</definedName>
    <definedName name="A125947190V">Data1!$ID$1:$ID$10,Data1!$ID$11:$ID$17</definedName>
    <definedName name="A125947190V_Data">Data1!$ID$11:$ID$17</definedName>
    <definedName name="A125947190V_Latest">Data1!$ID$17</definedName>
    <definedName name="A125947194C">Data1!$GZ$1:$GZ$10,Data1!$GZ$11:$GZ$17</definedName>
    <definedName name="A125947194C_Data">Data1!$GZ$11:$GZ$17</definedName>
    <definedName name="A125947194C_Latest">Data1!$GZ$17</definedName>
    <definedName name="A125947198L">Data1!$HI$1:$HI$10,Data1!$HI$11:$HI$17</definedName>
    <definedName name="A125947198L_Data">Data1!$HI$11:$HI$17</definedName>
    <definedName name="A125947198L_Latest">Data1!$HI$17</definedName>
    <definedName name="A125947202T">Data1!$HL$1:$HL$10,Data1!$HL$11:$HL$17</definedName>
    <definedName name="A125947202T_Data">Data1!$HL$11:$HL$17</definedName>
    <definedName name="A125947202T_Latest">Data1!$HL$17</definedName>
    <definedName name="A125947206A">Data1!$IM$1:$IM$10,Data1!$IM$11:$IM$17</definedName>
    <definedName name="A125947206A_Data">Data1!$IM$11:$IM$17</definedName>
    <definedName name="A125947206A_Latest">Data1!$IM$17</definedName>
    <definedName name="A125947210T">Data2!$C$1:$C$10,Data2!$C$11:$C$17</definedName>
    <definedName name="A125947210T_Data">Data2!$C$11:$C$17</definedName>
    <definedName name="A125947210T_Latest">Data2!$C$17</definedName>
    <definedName name="A125947214A">Data2!$F$1:$F$10,Data2!$F$11:$F$17</definedName>
    <definedName name="A125947214A_Data">Data2!$F$11:$F$17</definedName>
    <definedName name="A125947214A_Latest">Data2!$F$17</definedName>
    <definedName name="A125947218K">Data1!$HO$1:$HO$10,Data1!$HO$11:$HO$17</definedName>
    <definedName name="A125947218K_Data">Data1!$HO$11:$HO$17</definedName>
    <definedName name="A125947218K_Latest">Data1!$HO$17</definedName>
    <definedName name="A125947222A">Data1!$HX$1:$HX$10,Data1!$HX$11:$HX$17</definedName>
    <definedName name="A125947222A_Data">Data1!$HX$11:$HX$17</definedName>
    <definedName name="A125947222A_Latest">Data1!$HX$17</definedName>
    <definedName name="A125947226K">Data1!$GW$1:$GW$10,Data1!$GW$11:$GW$17</definedName>
    <definedName name="A125947226K_Data">Data1!$GW$11:$GW$17</definedName>
    <definedName name="A125947226K_Latest">Data1!$GW$17</definedName>
    <definedName name="A125947230A">Data1!$HC$1:$HC$10,Data1!$HC$11:$HC$17</definedName>
    <definedName name="A125947230A_Data">Data1!$HC$11:$HC$17</definedName>
    <definedName name="A125947230A_Latest">Data1!$HC$17</definedName>
    <definedName name="A125947234K">Data1!$HF$1:$HF$10,Data1!$HF$11:$HF$17</definedName>
    <definedName name="A125947234K_Data">Data1!$HF$11:$HF$17</definedName>
    <definedName name="A125947234K_Latest">Data1!$HF$17</definedName>
    <definedName name="A125947238V">Data1!$HU$1:$HU$10,Data1!$HU$11:$HU$17</definedName>
    <definedName name="A125947238V_Data">Data1!$HU$11:$HU$17</definedName>
    <definedName name="A125947238V_Latest">Data1!$HU$17</definedName>
    <definedName name="A125947242K">Data2!$O$1:$O$10,Data2!$O$11:$O$17</definedName>
    <definedName name="A125947242K_Data">Data2!$O$11:$O$17</definedName>
    <definedName name="A125947242K_Latest">Data2!$O$17</definedName>
    <definedName name="A125947246V">Data1!$IA$1:$IA$10,Data1!$IA$11:$IA$17</definedName>
    <definedName name="A125947246V_Data">Data1!$IA$11:$IA$17</definedName>
    <definedName name="A125947246V_Latest">Data1!$IA$17</definedName>
    <definedName name="A125947250K">Data2!$I$1:$I$10,Data2!$I$11:$I$17</definedName>
    <definedName name="A125947250K_Data">Data2!$I$11:$I$17</definedName>
    <definedName name="A125947250K_Latest">Data2!$I$17</definedName>
    <definedName name="A125947958T">Data2!$BE$1:$BE$10,Data2!$BE$11:$BE$17</definedName>
    <definedName name="A125947958T_Data">Data2!$BE$11:$BE$17</definedName>
    <definedName name="A125947958T_Latest">Data2!$BE$17</definedName>
    <definedName name="A125947962J">Data2!$BZ$1:$BZ$10,Data2!$BZ$11:$BZ$17</definedName>
    <definedName name="A125947962J_Data">Data2!$BZ$11:$BZ$17</definedName>
    <definedName name="A125947962J_Latest">Data2!$BZ$17</definedName>
    <definedName name="A125947966T">Data2!$R$1:$R$10,Data2!$R$11:$R$17</definedName>
    <definedName name="A125947966T_Data">Data2!$R$11:$R$17</definedName>
    <definedName name="A125947966T_Latest">Data2!$R$17</definedName>
    <definedName name="A125947970J">Data2!$BH$1:$BH$10,Data2!$BH$11:$BH$17</definedName>
    <definedName name="A125947970J_Data">Data2!$BH$11:$BH$17</definedName>
    <definedName name="A125947970J_Latest">Data2!$BH$17</definedName>
    <definedName name="A125947974T">Data2!$BN$1:$BN$10,Data2!$BN$11:$BN$17</definedName>
    <definedName name="A125947974T_Data">Data2!$BN$11:$BN$17</definedName>
    <definedName name="A125947974T_Latest">Data2!$BN$17</definedName>
    <definedName name="A125947978A">Data2!$AP$1:$AP$10,Data2!$AP$11:$AP$17</definedName>
    <definedName name="A125947978A_Data">Data2!$AP$11:$AP$17</definedName>
    <definedName name="A125947978A_Latest">Data2!$AP$17</definedName>
    <definedName name="A125947982T">Data2!$BB$1:$BB$10,Data2!$BB$11:$BB$17</definedName>
    <definedName name="A125947982T_Data">Data2!$BB$11:$BB$17</definedName>
    <definedName name="A125947982T_Latest">Data2!$BB$17</definedName>
    <definedName name="A125947986A">Data2!$X$1:$X$10,Data2!$X$11:$X$17</definedName>
    <definedName name="A125947986A_Data">Data2!$X$11:$X$17</definedName>
    <definedName name="A125947986A_Latest">Data2!$X$17</definedName>
    <definedName name="A125947990T">Data2!$AG$1:$AG$10,Data2!$AG$11:$AG$17</definedName>
    <definedName name="A125947990T_Data">Data2!$AG$11:$AG$17</definedName>
    <definedName name="A125947990T_Latest">Data2!$AG$17</definedName>
    <definedName name="A125947994A">Data2!$AJ$1:$AJ$10,Data2!$AJ$11:$AJ$17</definedName>
    <definedName name="A125947994A_Data">Data2!$AJ$11:$AJ$17</definedName>
    <definedName name="A125947994A_Latest">Data2!$AJ$17</definedName>
    <definedName name="A125947998K">Data2!$BK$1:$BK$10,Data2!$BK$11:$BK$17</definedName>
    <definedName name="A125947998K_Data">Data2!$BK$11:$BK$17</definedName>
    <definedName name="A125947998K_Latest">Data2!$BK$17</definedName>
    <definedName name="A125948002T">Data2!$BQ$1:$BQ$10,Data2!$BQ$11:$BQ$17</definedName>
    <definedName name="A125948002T_Data">Data2!$BQ$11:$BQ$17</definedName>
    <definedName name="A125948002T_Latest">Data2!$BQ$17</definedName>
    <definedName name="A125948006A">Data2!$BT$1:$BT$10,Data2!$BT$11:$BT$17</definedName>
    <definedName name="A125948006A_Data">Data2!$BT$11:$BT$17</definedName>
    <definedName name="A125948006A_Latest">Data2!$BT$17</definedName>
    <definedName name="A125948010T">Data2!$AM$1:$AM$10,Data2!$AM$11:$AM$17</definedName>
    <definedName name="A125948010T_Data">Data2!$AM$11:$AM$17</definedName>
    <definedName name="A125948010T_Latest">Data2!$AM$17</definedName>
    <definedName name="A125948014A">Data2!$AV$1:$AV$10,Data2!$AV$11:$AV$17</definedName>
    <definedName name="A125948014A_Data">Data2!$AV$11:$AV$17</definedName>
    <definedName name="A125948014A_Latest">Data2!$AV$17</definedName>
    <definedName name="A125948018K">Data2!$U$1:$U$10,Data2!$U$11:$U$17</definedName>
    <definedName name="A125948018K_Data">Data2!$U$11:$U$17</definedName>
    <definedName name="A125948018K_Latest">Data2!$U$17</definedName>
    <definedName name="A125948022A">Data2!$AA$1:$AA$10,Data2!$AA$11:$AA$17</definedName>
    <definedName name="A125948022A_Data">Data2!$AA$11:$AA$17</definedName>
    <definedName name="A125948022A_Latest">Data2!$AA$17</definedName>
    <definedName name="A125948026K">Data2!$AD$1:$AD$10,Data2!$AD$11:$AD$17</definedName>
    <definedName name="A125948026K_Data">Data2!$AD$11:$AD$17</definedName>
    <definedName name="A125948026K_Latest">Data2!$AD$17</definedName>
    <definedName name="A125948030A">Data2!$AS$1:$AS$10,Data2!$AS$11:$AS$17</definedName>
    <definedName name="A125948030A_Data">Data2!$AS$11:$AS$17</definedName>
    <definedName name="A125948030A_Latest">Data2!$AS$17</definedName>
    <definedName name="A125948034K">Data2!$CC$1:$CC$10,Data2!$CC$11:$CC$17</definedName>
    <definedName name="A125948034K_Data">Data2!$CC$11:$CC$17</definedName>
    <definedName name="A125948034K_Latest">Data2!$CC$17</definedName>
    <definedName name="A125948038V">Data2!$AY$1:$AY$10,Data2!$AY$11:$AY$17</definedName>
    <definedName name="A125948038V_Data">Data2!$AY$11:$AY$17</definedName>
    <definedName name="A125948038V_Latest">Data2!$AY$17</definedName>
    <definedName name="A125948042K">Data2!$BW$1:$BW$10,Data2!$BW$11:$BW$17</definedName>
    <definedName name="A125948042K_Data">Data2!$BW$11:$BW$17</definedName>
    <definedName name="A125948042K_Latest">Data2!$BW$17</definedName>
    <definedName name="A125948750X">Data1!$AP$1:$AP$10,Data1!$AP$11:$AP$17</definedName>
    <definedName name="A125948750X_Data">Data1!$AP$11:$AP$17</definedName>
    <definedName name="A125948750X_Latest">Data1!$AP$17</definedName>
    <definedName name="A125948754J">Data1!$BK$1:$BK$10,Data1!$BK$11:$BK$17</definedName>
    <definedName name="A125948754J_Data">Data1!$BK$11:$BK$17</definedName>
    <definedName name="A125948754J_Latest">Data1!$BK$17</definedName>
    <definedName name="A125948758T">Data1!$C$1:$C$10,Data1!$C$11:$C$17</definedName>
    <definedName name="A125948758T_Data">Data1!$C$11:$C$17</definedName>
    <definedName name="A125948758T_Latest">Data1!$C$17</definedName>
    <definedName name="A125948762J">Data1!$AS$1:$AS$10,Data1!$AS$11:$AS$17</definedName>
    <definedName name="A125948762J_Data">Data1!$AS$11:$AS$17</definedName>
    <definedName name="A125948762J_Latest">Data1!$AS$17</definedName>
    <definedName name="A125948766T">Data1!$AY$1:$AY$10,Data1!$AY$11:$AY$17</definedName>
    <definedName name="A125948766T_Data">Data1!$AY$11:$AY$17</definedName>
    <definedName name="A125948766T_Latest">Data1!$AY$17</definedName>
    <definedName name="A125948770J">Data1!$AA$1:$AA$10,Data1!$AA$11:$AA$17</definedName>
    <definedName name="A125948770J_Data">Data1!$AA$11:$AA$17</definedName>
    <definedName name="A125948770J_Latest">Data1!$AA$17</definedName>
    <definedName name="A125948774T">Data1!$AM$1:$AM$10,Data1!$AM$11:$AM$17</definedName>
    <definedName name="A125948774T_Data">Data1!$AM$11:$AM$17</definedName>
    <definedName name="A125948774T_Latest">Data1!$AM$17</definedName>
    <definedName name="A125948778A">Data1!$I$1:$I$10,Data1!$I$11:$I$17</definedName>
    <definedName name="A125948778A_Data">Data1!$I$11:$I$17</definedName>
    <definedName name="A125948778A_Latest">Data1!$I$17</definedName>
    <definedName name="A125948782T">Data1!$R$1:$R$10,Data1!$R$11:$R$17</definedName>
    <definedName name="A125948782T_Data">Data1!$R$11:$R$17</definedName>
    <definedName name="A125948782T_Latest">Data1!$R$17</definedName>
    <definedName name="A125948786A">Data1!$U$1:$U$10,Data1!$U$11:$U$17</definedName>
    <definedName name="A125948786A_Data">Data1!$U$11:$U$17</definedName>
    <definedName name="A125948786A_Latest">Data1!$U$17</definedName>
    <definedName name="A125948790T">Data1!$AV$1:$AV$10,Data1!$AV$11:$AV$17</definedName>
    <definedName name="A125948790T_Data">Data1!$AV$11:$AV$17</definedName>
    <definedName name="A125948790T_Latest">Data1!$AV$17</definedName>
    <definedName name="A125948794A">Data1!$BB$1:$BB$10,Data1!$BB$11:$BB$17</definedName>
    <definedName name="A125948794A_Data">Data1!$BB$11:$BB$17</definedName>
    <definedName name="A125948794A_Latest">Data1!$BB$17</definedName>
    <definedName name="A125948798K">Data1!$BE$1:$BE$10,Data1!$BE$11:$BE$17</definedName>
    <definedName name="A125948798K_Data">Data1!$BE$11:$BE$17</definedName>
    <definedName name="A125948798K_Latest">Data1!$BE$17</definedName>
    <definedName name="A125948802R">Data1!$X$1:$X$10,Data1!$X$11:$X$17</definedName>
    <definedName name="A125948802R_Data">Data1!$X$11:$X$17</definedName>
    <definedName name="A125948802R_Latest">Data1!$X$17</definedName>
    <definedName name="A125948806X">Data1!$AG$1:$AG$10,Data1!$AG$11:$AG$17</definedName>
    <definedName name="A125948806X_Data">Data1!$AG$11:$AG$17</definedName>
    <definedName name="A125948806X_Latest">Data1!$AG$17</definedName>
    <definedName name="A125948810R">Data1!$F$1:$F$10,Data1!$F$11:$F$17</definedName>
    <definedName name="A125948810R_Data">Data1!$F$11:$F$17</definedName>
    <definedName name="A125948810R_Latest">Data1!$F$17</definedName>
    <definedName name="A125948814X">Data1!$L$1:$L$10,Data1!$L$11:$L$17</definedName>
    <definedName name="A125948814X_Data">Data1!$L$11:$L$17</definedName>
    <definedName name="A125948814X_Latest">Data1!$L$17</definedName>
    <definedName name="A125948818J">Data1!$O$1:$O$10,Data1!$O$11:$O$17</definedName>
    <definedName name="A125948818J_Data">Data1!$O$11:$O$17</definedName>
    <definedName name="A125948818J_Latest">Data1!$O$17</definedName>
    <definedName name="A125948822X">Data1!$AD$1:$AD$10,Data1!$AD$11:$AD$17</definedName>
    <definedName name="A125948822X_Data">Data1!$AD$11:$AD$17</definedName>
    <definedName name="A125948822X_Latest">Data1!$AD$17</definedName>
    <definedName name="A125948826J">Data1!$BN$1:$BN$10,Data1!$BN$11:$BN$17</definedName>
    <definedName name="A125948826J_Data">Data1!$BN$11:$BN$17</definedName>
    <definedName name="A125948826J_Latest">Data1!$BN$17</definedName>
    <definedName name="A125948830X">Data1!$AJ$1:$AJ$10,Data1!$AJ$11:$AJ$17</definedName>
    <definedName name="A125948830X_Data">Data1!$AJ$11:$AJ$17</definedName>
    <definedName name="A125948830X_Latest">Data1!$AJ$17</definedName>
    <definedName name="A125948834J">Data1!$BH$1:$BH$10,Data1!$BH$11:$BH$17</definedName>
    <definedName name="A125948834J_Data">Data1!$BH$11:$BH$17</definedName>
    <definedName name="A125948834J_Latest">Data1!$BH$17</definedName>
    <definedName name="A125948838T">Data4!$ET$1:$ET$10,Data4!$ET$11:$ET$17</definedName>
    <definedName name="A125948838T_Data">Data4!$ET$11:$ET$17</definedName>
    <definedName name="A125948838T_Latest">Data4!$ET$17</definedName>
    <definedName name="A125948842J">Data4!$FO$1:$FO$10,Data4!$FO$11:$FO$17</definedName>
    <definedName name="A125948842J_Data">Data4!$FO$11:$FO$17</definedName>
    <definedName name="A125948842J_Latest">Data4!$FO$17</definedName>
    <definedName name="A125948846T">Data4!$DG$1:$DG$10,Data4!$DG$11:$DG$17</definedName>
    <definedName name="A125948846T_Data">Data4!$DG$11:$DG$17</definedName>
    <definedName name="A125948846T_Latest">Data4!$DG$17</definedName>
    <definedName name="A125948850J">Data4!$EW$1:$EW$10,Data4!$EW$11:$EW$17</definedName>
    <definedName name="A125948850J_Data">Data4!$EW$11:$EW$17</definedName>
    <definedName name="A125948850J_Latest">Data4!$EW$17</definedName>
    <definedName name="A125948854T">Data4!$FC$1:$FC$10,Data4!$FC$11:$FC$17</definedName>
    <definedName name="A125948854T_Data">Data4!$FC$11:$FC$17</definedName>
    <definedName name="A125948854T_Latest">Data4!$FC$17</definedName>
    <definedName name="A125948858A">Data4!$EE$1:$EE$10,Data4!$EE$11:$EE$17</definedName>
    <definedName name="A125948858A_Data">Data4!$EE$11:$EE$17</definedName>
    <definedName name="A125948858A_Latest">Data4!$EE$17</definedName>
    <definedName name="A125948862T">Data4!$EQ$1:$EQ$10,Data4!$EQ$11:$EQ$17</definedName>
    <definedName name="A125948862T_Data">Data4!$EQ$11:$EQ$17</definedName>
    <definedName name="A125948862T_Latest">Data4!$EQ$17</definedName>
    <definedName name="A125948866A">Data4!$DM$1:$DM$10,Data4!$DM$11:$DM$17</definedName>
    <definedName name="A125948866A_Data">Data4!$DM$11:$DM$17</definedName>
    <definedName name="A125948866A_Latest">Data4!$DM$17</definedName>
    <definedName name="A125948870T">Data4!$DV$1:$DV$10,Data4!$DV$11:$DV$17</definedName>
    <definedName name="A125948870T_Data">Data4!$DV$11:$DV$17</definedName>
    <definedName name="A125948870T_Latest">Data4!$DV$17</definedName>
    <definedName name="A125948874A">Data4!$DY$1:$DY$10,Data4!$DY$11:$DY$17</definedName>
    <definedName name="A125948874A_Data">Data4!$DY$11:$DY$17</definedName>
    <definedName name="A125948874A_Latest">Data4!$DY$17</definedName>
    <definedName name="A125948878K">Data4!$EZ$1:$EZ$10,Data4!$EZ$11:$EZ$17</definedName>
    <definedName name="A125948878K_Data">Data4!$EZ$11:$EZ$17</definedName>
    <definedName name="A125948878K_Latest">Data4!$EZ$17</definedName>
    <definedName name="A125948882A">Data4!$FF$1:$FF$10,Data4!$FF$11:$FF$17</definedName>
    <definedName name="A125948882A_Data">Data4!$FF$11:$FF$17</definedName>
    <definedName name="A125948882A_Latest">Data4!$FF$17</definedName>
    <definedName name="A125948886K">Data4!$FI$1:$FI$10,Data4!$FI$11:$FI$17</definedName>
    <definedName name="A125948886K_Data">Data4!$FI$11:$FI$17</definedName>
    <definedName name="A125948886K_Latest">Data4!$FI$17</definedName>
    <definedName name="A125948890A">Data4!$EB$1:$EB$10,Data4!$EB$11:$EB$17</definedName>
    <definedName name="A125948890A_Data">Data4!$EB$11:$EB$17</definedName>
    <definedName name="A125948890A_Latest">Data4!$EB$17</definedName>
    <definedName name="A125948894K">Data4!$EK$1:$EK$10,Data4!$EK$11:$EK$17</definedName>
    <definedName name="A125948894K_Data">Data4!$EK$11:$EK$17</definedName>
    <definedName name="A125948894K_Latest">Data4!$EK$17</definedName>
    <definedName name="A125948898V">Data4!$DJ$1:$DJ$10,Data4!$DJ$11:$DJ$17</definedName>
    <definedName name="A125948898V_Data">Data4!$DJ$11:$DJ$17</definedName>
    <definedName name="A125948898V_Latest">Data4!$DJ$17</definedName>
    <definedName name="A125948902X">Data4!$DP$1:$DP$10,Data4!$DP$11:$DP$17</definedName>
    <definedName name="A125948902X_Data">Data4!$DP$11:$DP$17</definedName>
    <definedName name="A125948902X_Latest">Data4!$DP$17</definedName>
    <definedName name="A125948906J">Data4!$DS$1:$DS$10,Data4!$DS$11:$DS$17</definedName>
    <definedName name="A125948906J_Data">Data4!$DS$11:$DS$17</definedName>
    <definedName name="A125948906J_Latest">Data4!$DS$17</definedName>
    <definedName name="A125948910X">Data4!$EH$1:$EH$10,Data4!$EH$11:$EH$17</definedName>
    <definedName name="A125948910X_Data">Data4!$EH$11:$EH$17</definedName>
    <definedName name="A125948910X_Latest">Data4!$EH$17</definedName>
    <definedName name="A125948914J">Data4!$FR$1:$FR$10,Data4!$FR$11:$FR$17</definedName>
    <definedName name="A125948914J_Data">Data4!$FR$11:$FR$17</definedName>
    <definedName name="A125948914J_Latest">Data4!$FR$17</definedName>
    <definedName name="A125948918T">Data4!$EN$1:$EN$10,Data4!$EN$11:$EN$17</definedName>
    <definedName name="A125948918T_Data">Data4!$EN$11:$EN$17</definedName>
    <definedName name="A125948918T_Latest">Data4!$EN$17</definedName>
    <definedName name="A125948922J">Data4!$FL$1:$FL$10,Data4!$FL$11:$FL$17</definedName>
    <definedName name="A125948922J_Data">Data4!$FL$11:$FL$17</definedName>
    <definedName name="A125948922J_Latest">Data4!$FL$17</definedName>
    <definedName name="A125948926T">Data3!$D$1:$D$10,Data3!$D$11:$D$17</definedName>
    <definedName name="A125948926T_Data">Data3!$D$11:$D$17</definedName>
    <definedName name="A125948926T_Latest">Data3!$D$17</definedName>
    <definedName name="A125948930J">Data3!$Y$1:$Y$10,Data3!$Y$11:$Y$17</definedName>
    <definedName name="A125948930J_Data">Data3!$Y$11:$Y$17</definedName>
    <definedName name="A125948930J_Latest">Data3!$Y$17</definedName>
    <definedName name="A125948934T">Data2!$HG$1:$HG$10,Data2!$HG$11:$HG$17</definedName>
    <definedName name="A125948934T_Data">Data2!$HG$11:$HG$17</definedName>
    <definedName name="A125948934T_Latest">Data2!$HG$17</definedName>
    <definedName name="A125948938A">Data3!$G$1:$G$10,Data3!$G$11:$G$17</definedName>
    <definedName name="A125948938A_Data">Data3!$G$11:$G$17</definedName>
    <definedName name="A125948938A_Latest">Data3!$G$17</definedName>
    <definedName name="A125948942T">Data3!$M$1:$M$10,Data3!$M$11:$M$17</definedName>
    <definedName name="A125948942T_Data">Data3!$M$11:$M$17</definedName>
    <definedName name="A125948942T_Latest">Data3!$M$17</definedName>
    <definedName name="A125948946A">Data2!$IE$1:$IE$10,Data2!$IE$11:$IE$17</definedName>
    <definedName name="A125948946A_Data">Data2!$IE$11:$IE$17</definedName>
    <definedName name="A125948946A_Latest">Data2!$IE$17</definedName>
    <definedName name="A125948950T">Data2!$IQ$1:$IQ$10,Data2!$IQ$11:$IQ$17</definedName>
    <definedName name="A125948950T_Data">Data2!$IQ$11:$IQ$17</definedName>
    <definedName name="A125948950T_Latest">Data2!$IQ$17</definedName>
    <definedName name="A125948954A">Data2!$HM$1:$HM$10,Data2!$HM$11:$HM$17</definedName>
    <definedName name="A125948954A_Data">Data2!$HM$11:$HM$17</definedName>
    <definedName name="A125948954A_Latest">Data2!$HM$17</definedName>
    <definedName name="A125948958K">Data2!$HV$1:$HV$10,Data2!$HV$11:$HV$17</definedName>
    <definedName name="A125948958K_Data">Data2!$HV$11:$HV$17</definedName>
    <definedName name="A125948958K_Latest">Data2!$HV$17</definedName>
    <definedName name="A125948962A">Data2!$HY$1:$HY$10,Data2!$HY$11:$HY$17</definedName>
    <definedName name="A125948962A_Data">Data2!$HY$11:$HY$17</definedName>
    <definedName name="A125948962A_Latest">Data2!$HY$17</definedName>
    <definedName name="A125948966K">Data3!$J$1:$J$10,Data3!$J$11:$J$17</definedName>
    <definedName name="A125948966K_Data">Data3!$J$11:$J$17</definedName>
    <definedName name="A125948966K_Latest">Data3!$J$17</definedName>
    <definedName name="A125948970A">Data3!$P$1:$P$10,Data3!$P$11:$P$17</definedName>
    <definedName name="A125948970A_Data">Data3!$P$11:$P$17</definedName>
    <definedName name="A125948970A_Latest">Data3!$P$17</definedName>
    <definedName name="A125948974K">Data3!$S$1:$S$10,Data3!$S$11:$S$17</definedName>
    <definedName name="A125948974K_Data">Data3!$S$11:$S$17</definedName>
    <definedName name="A125948974K_Latest">Data3!$S$17</definedName>
    <definedName name="A125948978V">Data2!$IB$1:$IB$10,Data2!$IB$11:$IB$17</definedName>
    <definedName name="A125948978V_Data">Data2!$IB$11:$IB$17</definedName>
    <definedName name="A125948978V_Latest">Data2!$IB$17</definedName>
    <definedName name="A125948982K">Data2!$IK$1:$IK$10,Data2!$IK$11:$IK$17</definedName>
    <definedName name="A125948982K_Data">Data2!$IK$11:$IK$17</definedName>
    <definedName name="A125948982K_Latest">Data2!$IK$17</definedName>
    <definedName name="A125948986V">Data2!$HJ$1:$HJ$10,Data2!$HJ$11:$HJ$17</definedName>
    <definedName name="A125948986V_Data">Data2!$HJ$11:$HJ$17</definedName>
    <definedName name="A125948986V_Latest">Data2!$HJ$17</definedName>
    <definedName name="A125948990K">Data2!$HP$1:$HP$10,Data2!$HP$11:$HP$17</definedName>
    <definedName name="A125948990K_Data">Data2!$HP$11:$HP$17</definedName>
    <definedName name="A125948990K_Latest">Data2!$HP$17</definedName>
    <definedName name="A125948994V">Data2!$HS$1:$HS$10,Data2!$HS$11:$HS$17</definedName>
    <definedName name="A125948994V_Data">Data2!$HS$11:$HS$17</definedName>
    <definedName name="A125948994V_Latest">Data2!$HS$17</definedName>
    <definedName name="A125948998C">Data2!$IH$1:$IH$10,Data2!$IH$11:$IH$17</definedName>
    <definedName name="A125948998C_Data">Data2!$IH$11:$IH$17</definedName>
    <definedName name="A125948998C_Latest">Data2!$IH$17</definedName>
    <definedName name="A125949002K">Data3!$AB$1:$AB$10,Data3!$AB$11:$AB$17</definedName>
    <definedName name="A125949002K_Data">Data3!$AB$11:$AB$17</definedName>
    <definedName name="A125949002K_Latest">Data3!$AB$17</definedName>
    <definedName name="A125949006V">Data2!$IN$1:$IN$10,Data2!$IN$11:$IN$17</definedName>
    <definedName name="A125949006V_Data">Data2!$IN$11:$IN$17</definedName>
    <definedName name="A125949006V_Latest">Data2!$IN$17</definedName>
    <definedName name="A125949010K">Data3!$V$1:$V$10,Data3!$V$11:$V$17</definedName>
    <definedName name="A125949010K_Data">Data3!$V$11:$V$17</definedName>
    <definedName name="A125949010K_Latest">Data3!$V$17</definedName>
    <definedName name="A125949014V">Data3!$GT$1:$GT$10,Data3!$GT$11:$GT$17</definedName>
    <definedName name="A125949014V_Data">Data3!$GT$11:$GT$17</definedName>
    <definedName name="A125949014V_Latest">Data3!$GT$17</definedName>
    <definedName name="A125949018C">Data3!$HO$1:$HO$10,Data3!$HO$11:$HO$17</definedName>
    <definedName name="A125949018C_Data">Data3!$HO$11:$HO$17</definedName>
    <definedName name="A125949018C_Latest">Data3!$HO$17</definedName>
    <definedName name="A125949022V">Data3!$FG$1:$FG$10,Data3!$FG$11:$FG$17</definedName>
    <definedName name="A125949022V_Data">Data3!$FG$11:$FG$17</definedName>
    <definedName name="A125949022V_Latest">Data3!$FG$17</definedName>
    <definedName name="A125949026C">Data3!$GW$1:$GW$10,Data3!$GW$11:$GW$17</definedName>
    <definedName name="A125949026C_Data">Data3!$GW$11:$GW$17</definedName>
    <definedName name="A125949026C_Latest">Data3!$GW$17</definedName>
    <definedName name="A125949030V">Data3!$HC$1:$HC$10,Data3!$HC$11:$HC$17</definedName>
    <definedName name="A125949030V_Data">Data3!$HC$11:$HC$17</definedName>
    <definedName name="A125949030V_Latest">Data3!$HC$17</definedName>
    <definedName name="A125949034C">Data3!$GE$1:$GE$10,Data3!$GE$11:$GE$17</definedName>
    <definedName name="A125949034C_Data">Data3!$GE$11:$GE$17</definedName>
    <definedName name="A125949034C_Latest">Data3!$GE$17</definedName>
    <definedName name="A125949038L">Data3!$GQ$1:$GQ$10,Data3!$GQ$11:$GQ$17</definedName>
    <definedName name="A125949038L_Data">Data3!$GQ$11:$GQ$17</definedName>
    <definedName name="A125949038L_Latest">Data3!$GQ$17</definedName>
    <definedName name="A125949042C">Data3!$FM$1:$FM$10,Data3!$FM$11:$FM$17</definedName>
    <definedName name="A125949042C_Data">Data3!$FM$11:$FM$17</definedName>
    <definedName name="A125949042C_Latest">Data3!$FM$17</definedName>
    <definedName name="A125949046L">Data3!$FV$1:$FV$10,Data3!$FV$11:$FV$17</definedName>
    <definedName name="A125949046L_Data">Data3!$FV$11:$FV$17</definedName>
    <definedName name="A125949046L_Latest">Data3!$FV$17</definedName>
    <definedName name="A125949050C">Data3!$FY$1:$FY$10,Data3!$FY$11:$FY$17</definedName>
    <definedName name="A125949050C_Data">Data3!$FY$11:$FY$17</definedName>
    <definedName name="A125949050C_Latest">Data3!$FY$17</definedName>
    <definedName name="A125949054L">Data3!$GZ$1:$GZ$10,Data3!$GZ$11:$GZ$17</definedName>
    <definedName name="A125949054L_Data">Data3!$GZ$11:$GZ$17</definedName>
    <definedName name="A125949054L_Latest">Data3!$GZ$17</definedName>
    <definedName name="A125949058W">Data3!$HF$1:$HF$10,Data3!$HF$11:$HF$17</definedName>
    <definedName name="A125949058W_Data">Data3!$HF$11:$HF$17</definedName>
    <definedName name="A125949058W_Latest">Data3!$HF$17</definedName>
    <definedName name="A125949062L">Data3!$HI$1:$HI$10,Data3!$HI$11:$HI$17</definedName>
    <definedName name="A125949062L_Data">Data3!$HI$11:$HI$17</definedName>
    <definedName name="A125949062L_Latest">Data3!$HI$17</definedName>
    <definedName name="A125949066W">Data3!$GB$1:$GB$10,Data3!$GB$11:$GB$17</definedName>
    <definedName name="A125949066W_Data">Data3!$GB$11:$GB$17</definedName>
    <definedName name="A125949066W_Latest">Data3!$GB$17</definedName>
    <definedName name="A125949070L">Data3!$GK$1:$GK$10,Data3!$GK$11:$GK$17</definedName>
    <definedName name="A125949070L_Data">Data3!$GK$11:$GK$17</definedName>
    <definedName name="A125949070L_Latest">Data3!$GK$17</definedName>
    <definedName name="A125949074W">Data3!$FJ$1:$FJ$10,Data3!$FJ$11:$FJ$17</definedName>
    <definedName name="A125949074W_Data">Data3!$FJ$11:$FJ$17</definedName>
    <definedName name="A125949074W_Latest">Data3!$FJ$17</definedName>
    <definedName name="A125949078F">Data3!$FP$1:$FP$10,Data3!$FP$11:$FP$17</definedName>
    <definedName name="A125949078F_Data">Data3!$FP$11:$FP$17</definedName>
    <definedName name="A125949078F_Latest">Data3!$FP$17</definedName>
    <definedName name="A125949082W">Data3!$FS$1:$FS$10,Data3!$FS$11:$FS$17</definedName>
    <definedName name="A125949082W_Data">Data3!$FS$11:$FS$17</definedName>
    <definedName name="A125949082W_Latest">Data3!$FS$17</definedName>
    <definedName name="A125949086F">Data3!$GH$1:$GH$10,Data3!$GH$11:$GH$17</definedName>
    <definedName name="A125949086F_Data">Data3!$GH$11:$GH$17</definedName>
    <definedName name="A125949086F_Latest">Data3!$GH$17</definedName>
    <definedName name="A125949090W">Data3!$HR$1:$HR$10,Data3!$HR$11:$HR$17</definedName>
    <definedName name="A125949090W_Data">Data3!$HR$11:$HR$17</definedName>
    <definedName name="A125949090W_Latest">Data3!$HR$17</definedName>
    <definedName name="A125949094F">Data3!$GN$1:$GN$10,Data3!$GN$11:$GN$17</definedName>
    <definedName name="A125949094F_Data">Data3!$GN$11:$GN$17</definedName>
    <definedName name="A125949094F_Latest">Data3!$GN$17</definedName>
    <definedName name="A125949098R">Data3!$HL$1:$HL$10,Data3!$HL$11:$HL$17</definedName>
    <definedName name="A125949098R_Data">Data3!$HL$11:$HL$17</definedName>
    <definedName name="A125949098R_Latest">Data3!$HL$17</definedName>
    <definedName name="A125949102V">Data4!$R$1:$R$10,Data4!$R$11:$R$17</definedName>
    <definedName name="A125949102V_Data">Data4!$R$11:$R$17</definedName>
    <definedName name="A125949102V_Latest">Data4!$R$17</definedName>
    <definedName name="A125949106C">Data4!$AM$1:$AM$10,Data4!$AM$11:$AM$17</definedName>
    <definedName name="A125949106C_Data">Data4!$AM$11:$AM$17</definedName>
    <definedName name="A125949106C_Latest">Data4!$AM$17</definedName>
    <definedName name="A125949110V">Data3!$HU$1:$HU$10,Data3!$HU$11:$HU$17</definedName>
    <definedName name="A125949110V_Data">Data3!$HU$11:$HU$17</definedName>
    <definedName name="A125949110V_Latest">Data3!$HU$17</definedName>
    <definedName name="A125949114C">Data4!$U$1:$U$10,Data4!$U$11:$U$17</definedName>
    <definedName name="A125949114C_Data">Data4!$U$11:$U$17</definedName>
    <definedName name="A125949114C_Latest">Data4!$U$17</definedName>
    <definedName name="A125949118L">Data4!$AA$1:$AA$10,Data4!$AA$11:$AA$17</definedName>
    <definedName name="A125949118L_Data">Data4!$AA$11:$AA$17</definedName>
    <definedName name="A125949118L_Latest">Data4!$AA$17</definedName>
    <definedName name="A125949122C">Data4!$C$1:$C$10,Data4!$C$11:$C$17</definedName>
    <definedName name="A125949122C_Data">Data4!$C$11:$C$17</definedName>
    <definedName name="A125949122C_Latest">Data4!$C$17</definedName>
    <definedName name="A125949126L">Data4!$O$1:$O$10,Data4!$O$11:$O$17</definedName>
    <definedName name="A125949126L_Data">Data4!$O$11:$O$17</definedName>
    <definedName name="A125949126L_Latest">Data4!$O$17</definedName>
    <definedName name="A125949130C">Data3!$IA$1:$IA$10,Data3!$IA$11:$IA$17</definedName>
    <definedName name="A125949130C_Data">Data3!$IA$11:$IA$17</definedName>
    <definedName name="A125949130C_Latest">Data3!$IA$17</definedName>
    <definedName name="A125949134L">Data3!$IJ$1:$IJ$10,Data3!$IJ$11:$IJ$17</definedName>
    <definedName name="A125949134L_Data">Data3!$IJ$11:$IJ$17</definedName>
    <definedName name="A125949134L_Latest">Data3!$IJ$17</definedName>
    <definedName name="A125949138W">Data3!$IM$1:$IM$10,Data3!$IM$11:$IM$17</definedName>
    <definedName name="A125949138W_Data">Data3!$IM$11:$IM$17</definedName>
    <definedName name="A125949138W_Latest">Data3!$IM$17</definedName>
    <definedName name="A125949142L">Data4!$X$1:$X$10,Data4!$X$11:$X$17</definedName>
    <definedName name="A125949142L_Data">Data4!$X$11:$X$17</definedName>
    <definedName name="A125949142L_Latest">Data4!$X$17</definedName>
    <definedName name="A125949146W">Data4!$AD$1:$AD$10,Data4!$AD$11:$AD$17</definedName>
    <definedName name="A125949146W_Data">Data4!$AD$11:$AD$17</definedName>
    <definedName name="A125949146W_Latest">Data4!$AD$17</definedName>
    <definedName name="A125949150L">Data4!$AG$1:$AG$10,Data4!$AG$11:$AG$17</definedName>
    <definedName name="A125949150L_Data">Data4!$AG$11:$AG$17</definedName>
    <definedName name="A125949150L_Latest">Data4!$AG$17</definedName>
    <definedName name="A125949154W">Data3!$IP$1:$IP$10,Data3!$IP$11:$IP$17</definedName>
    <definedName name="A125949154W_Data">Data3!$IP$11:$IP$17</definedName>
    <definedName name="A125949154W_Latest">Data3!$IP$17</definedName>
    <definedName name="A125949158F">Data4!$I$1:$I$10,Data4!$I$11:$I$17</definedName>
    <definedName name="A125949158F_Data">Data4!$I$11:$I$17</definedName>
    <definedName name="A125949158F_Latest">Data4!$I$17</definedName>
    <definedName name="A125949162W">Data3!$HX$1:$HX$10,Data3!$HX$11:$HX$17</definedName>
    <definedName name="A125949162W_Data">Data3!$HX$11:$HX$17</definedName>
    <definedName name="A125949162W_Latest">Data3!$HX$17</definedName>
    <definedName name="A125949166F">Data3!$ID$1:$ID$10,Data3!$ID$11:$ID$17</definedName>
    <definedName name="A125949166F_Data">Data3!$ID$11:$ID$17</definedName>
    <definedName name="A125949166F_Latest">Data3!$ID$17</definedName>
    <definedName name="A125949170W">Data3!$IG$1:$IG$10,Data3!$IG$11:$IG$17</definedName>
    <definedName name="A125949170W_Data">Data3!$IG$11:$IG$17</definedName>
    <definedName name="A125949170W_Latest">Data3!$IG$17</definedName>
    <definedName name="A125949174F">Data4!$F$1:$F$10,Data4!$F$11:$F$17</definedName>
    <definedName name="A125949174F_Data">Data4!$F$11:$F$17</definedName>
    <definedName name="A125949174F_Latest">Data4!$F$17</definedName>
    <definedName name="A125949178R">Data4!$AP$1:$AP$10,Data4!$AP$11:$AP$17</definedName>
    <definedName name="A125949178R_Data">Data4!$AP$11:$AP$17</definedName>
    <definedName name="A125949178R_Latest">Data4!$AP$17</definedName>
    <definedName name="A125949182F">Data4!$L$1:$L$10,Data4!$L$11:$L$17</definedName>
    <definedName name="A125949182F_Data">Data4!$L$11:$L$17</definedName>
    <definedName name="A125949182F_Latest">Data4!$L$17</definedName>
    <definedName name="A125949186R">Data4!$AJ$1:$AJ$10,Data4!$AJ$11:$AJ$17</definedName>
    <definedName name="A125949186R_Data">Data4!$AJ$11:$AJ$17</definedName>
    <definedName name="A125949186R_Latest">Data4!$AJ$17</definedName>
    <definedName name="A125949190F">Data4!$CF$1:$CF$10,Data4!$CF$11:$CF$17</definedName>
    <definedName name="A125949190F_Data">Data4!$CF$11:$CF$17</definedName>
    <definedName name="A125949190F_Latest">Data4!$CF$17</definedName>
    <definedName name="A125949194R">Data4!$DA$1:$DA$10,Data4!$DA$11:$DA$17</definedName>
    <definedName name="A125949194R_Data">Data4!$DA$11:$DA$17</definedName>
    <definedName name="A125949194R_Latest">Data4!$DA$17</definedName>
    <definedName name="A125949198X">Data4!$AS$1:$AS$10,Data4!$AS$11:$AS$17</definedName>
    <definedName name="A125949198X_Data">Data4!$AS$11:$AS$17</definedName>
    <definedName name="A125949198X_Latest">Data4!$AS$17</definedName>
    <definedName name="A125949202C">Data4!$CI$1:$CI$10,Data4!$CI$11:$CI$17</definedName>
    <definedName name="A125949202C_Data">Data4!$CI$11:$CI$17</definedName>
    <definedName name="A125949202C_Latest">Data4!$CI$17</definedName>
    <definedName name="A125949206L">Data4!$CO$1:$CO$10,Data4!$CO$11:$CO$17</definedName>
    <definedName name="A125949206L_Data">Data4!$CO$11:$CO$17</definedName>
    <definedName name="A125949206L_Latest">Data4!$CO$17</definedName>
    <definedName name="A125949210C">Data4!$BQ$1:$BQ$10,Data4!$BQ$11:$BQ$17</definedName>
    <definedName name="A125949210C_Data">Data4!$BQ$11:$BQ$17</definedName>
    <definedName name="A125949210C_Latest">Data4!$BQ$17</definedName>
    <definedName name="A125949214L">Data4!$CC$1:$CC$10,Data4!$CC$11:$CC$17</definedName>
    <definedName name="A125949214L_Data">Data4!$CC$11:$CC$17</definedName>
    <definedName name="A125949214L_Latest">Data4!$CC$17</definedName>
    <definedName name="A125949218W">Data4!$AY$1:$AY$10,Data4!$AY$11:$AY$17</definedName>
    <definedName name="A125949218W_Data">Data4!$AY$11:$AY$17</definedName>
    <definedName name="A125949218W_Latest">Data4!$AY$17</definedName>
    <definedName name="A125949222L">Data4!$BH$1:$BH$10,Data4!$BH$11:$BH$17</definedName>
    <definedName name="A125949222L_Data">Data4!$BH$11:$BH$17</definedName>
    <definedName name="A125949222L_Latest">Data4!$BH$17</definedName>
    <definedName name="A125949226W">Data4!$BK$1:$BK$10,Data4!$BK$11:$BK$17</definedName>
    <definedName name="A125949226W_Data">Data4!$BK$11:$BK$17</definedName>
    <definedName name="A125949226W_Latest">Data4!$BK$17</definedName>
    <definedName name="A125949230L">Data4!$CL$1:$CL$10,Data4!$CL$11:$CL$17</definedName>
    <definedName name="A125949230L_Data">Data4!$CL$11:$CL$17</definedName>
    <definedName name="A125949230L_Latest">Data4!$CL$17</definedName>
    <definedName name="A125949234W">Data4!$CR$1:$CR$10,Data4!$CR$11:$CR$17</definedName>
    <definedName name="A125949234W_Data">Data4!$CR$11:$CR$17</definedName>
    <definedName name="A125949234W_Latest">Data4!$CR$17</definedName>
    <definedName name="A125949238F">Data4!$CU$1:$CU$10,Data4!$CU$11:$CU$17</definedName>
    <definedName name="A125949238F_Data">Data4!$CU$11:$CU$17</definedName>
    <definedName name="A125949238F_Latest">Data4!$CU$17</definedName>
    <definedName name="A125949242W">Data4!$BN$1:$BN$10,Data4!$BN$11:$BN$17</definedName>
    <definedName name="A125949242W_Data">Data4!$BN$11:$BN$17</definedName>
    <definedName name="A125949242W_Latest">Data4!$BN$17</definedName>
    <definedName name="A125949246F">Data4!$BW$1:$BW$10,Data4!$BW$11:$BW$17</definedName>
    <definedName name="A125949246F_Data">Data4!$BW$11:$BW$17</definedName>
    <definedName name="A125949246F_Latest">Data4!$BW$17</definedName>
    <definedName name="A125949250W">Data4!$AV$1:$AV$10,Data4!$AV$11:$AV$17</definedName>
    <definedName name="A125949250W_Data">Data4!$AV$11:$AV$17</definedName>
    <definedName name="A125949250W_Latest">Data4!$AV$17</definedName>
    <definedName name="A125949254F">Data4!$BB$1:$BB$10,Data4!$BB$11:$BB$17</definedName>
    <definedName name="A125949254F_Data">Data4!$BB$11:$BB$17</definedName>
    <definedName name="A125949254F_Latest">Data4!$BB$17</definedName>
    <definedName name="A125949258R">Data4!$BE$1:$BE$10,Data4!$BE$11:$BE$17</definedName>
    <definedName name="A125949258R_Data">Data4!$BE$11:$BE$17</definedName>
    <definedName name="A125949258R_Latest">Data4!$BE$17</definedName>
    <definedName name="A125949262F">Data4!$BT$1:$BT$10,Data4!$BT$11:$BT$17</definedName>
    <definedName name="A125949262F_Data">Data4!$BT$11:$BT$17</definedName>
    <definedName name="A125949262F_Latest">Data4!$BT$17</definedName>
    <definedName name="A125949266R">Data4!$DD$1:$DD$10,Data4!$DD$11:$DD$17</definedName>
    <definedName name="A125949266R_Data">Data4!$DD$11:$DD$17</definedName>
    <definedName name="A125949266R_Latest">Data4!$DD$17</definedName>
    <definedName name="A125949270F">Data4!$BZ$1:$BZ$10,Data4!$BZ$11:$BZ$17</definedName>
    <definedName name="A125949270F_Data">Data4!$BZ$11:$BZ$17</definedName>
    <definedName name="A125949270F_Latest">Data4!$BZ$17</definedName>
    <definedName name="A125949274R">Data4!$CX$1:$CX$10,Data4!$CX$11:$CX$17</definedName>
    <definedName name="A125949274R_Data">Data4!$CX$11:$CX$17</definedName>
    <definedName name="A125949274R_Latest">Data4!$CX$17</definedName>
    <definedName name="A125949278X">Data2!$GF$1:$GF$10,Data2!$GF$11:$GF$17</definedName>
    <definedName name="A125949278X_Data">Data2!$GF$11:$GF$17</definedName>
    <definedName name="A125949278X_Latest">Data2!$GF$17</definedName>
    <definedName name="A125949282R">Data2!$HA$1:$HA$10,Data2!$HA$11:$HA$17</definedName>
    <definedName name="A125949282R_Data">Data2!$HA$11:$HA$17</definedName>
    <definedName name="A125949282R_Latest">Data2!$HA$17</definedName>
    <definedName name="A125949286X">Data2!$ES$1:$ES$10,Data2!$ES$11:$ES$17</definedName>
    <definedName name="A125949286X_Data">Data2!$ES$11:$ES$17</definedName>
    <definedName name="A125949286X_Latest">Data2!$ES$17</definedName>
    <definedName name="A125949290R">Data2!$GI$1:$GI$10,Data2!$GI$11:$GI$17</definedName>
    <definedName name="A125949290R_Data">Data2!$GI$11:$GI$17</definedName>
    <definedName name="A125949290R_Latest">Data2!$GI$17</definedName>
    <definedName name="A125949294X">Data2!$GO$1:$GO$10,Data2!$GO$11:$GO$17</definedName>
    <definedName name="A125949294X_Data">Data2!$GO$11:$GO$17</definedName>
    <definedName name="A125949294X_Latest">Data2!$GO$17</definedName>
    <definedName name="A125949298J">Data2!$FQ$1:$FQ$10,Data2!$FQ$11:$FQ$17</definedName>
    <definedName name="A125949298J_Data">Data2!$FQ$11:$FQ$17</definedName>
    <definedName name="A125949298J_Latest">Data2!$FQ$17</definedName>
    <definedName name="A125949302L">Data2!$GC$1:$GC$10,Data2!$GC$11:$GC$17</definedName>
    <definedName name="A125949302L_Data">Data2!$GC$11:$GC$17</definedName>
    <definedName name="A125949302L_Latest">Data2!$GC$17</definedName>
    <definedName name="A125949306W">Data2!$EY$1:$EY$10,Data2!$EY$11:$EY$17</definedName>
    <definedName name="A125949306W_Data">Data2!$EY$11:$EY$17</definedName>
    <definedName name="A125949306W_Latest">Data2!$EY$17</definedName>
    <definedName name="A125949310L">Data2!$FH$1:$FH$10,Data2!$FH$11:$FH$17</definedName>
    <definedName name="A125949310L_Data">Data2!$FH$11:$FH$17</definedName>
    <definedName name="A125949310L_Latest">Data2!$FH$17</definedName>
    <definedName name="A125949314W">Data2!$FK$1:$FK$10,Data2!$FK$11:$FK$17</definedName>
    <definedName name="A125949314W_Data">Data2!$FK$11:$FK$17</definedName>
    <definedName name="A125949314W_Latest">Data2!$FK$17</definedName>
    <definedName name="A125949318F">Data2!$GL$1:$GL$10,Data2!$GL$11:$GL$17</definedName>
    <definedName name="A125949318F_Data">Data2!$GL$11:$GL$17</definedName>
    <definedName name="A125949318F_Latest">Data2!$GL$17</definedName>
    <definedName name="A125949322W">Data2!$GR$1:$GR$10,Data2!$GR$11:$GR$17</definedName>
    <definedName name="A125949322W_Data">Data2!$GR$11:$GR$17</definedName>
    <definedName name="A125949322W_Latest">Data2!$GR$17</definedName>
    <definedName name="A125949326F">Data2!$GU$1:$GU$10,Data2!$GU$11:$GU$17</definedName>
    <definedName name="A125949326F_Data">Data2!$GU$11:$GU$17</definedName>
    <definedName name="A125949326F_Latest">Data2!$GU$17</definedName>
    <definedName name="A125949330W">Data2!$FN$1:$FN$10,Data2!$FN$11:$FN$17</definedName>
    <definedName name="A125949330W_Data">Data2!$FN$11:$FN$17</definedName>
    <definedName name="A125949330W_Latest">Data2!$FN$17</definedName>
    <definedName name="A125949334F">Data2!$FW$1:$FW$10,Data2!$FW$11:$FW$17</definedName>
    <definedName name="A125949334F_Data">Data2!$FW$11:$FW$17</definedName>
    <definedName name="A125949334F_Latest">Data2!$FW$17</definedName>
    <definedName name="A125949338R">Data2!$EV$1:$EV$10,Data2!$EV$11:$EV$17</definedName>
    <definedName name="A125949338R_Data">Data2!$EV$11:$EV$17</definedName>
    <definedName name="A125949338R_Latest">Data2!$EV$17</definedName>
    <definedName name="A125949342F">Data2!$FB$1:$FB$10,Data2!$FB$11:$FB$17</definedName>
    <definedName name="A125949342F_Data">Data2!$FB$11:$FB$17</definedName>
    <definedName name="A125949342F_Latest">Data2!$FB$17</definedName>
    <definedName name="A125949346R">Data2!$FE$1:$FE$10,Data2!$FE$11:$FE$17</definedName>
    <definedName name="A125949346R_Data">Data2!$FE$11:$FE$17</definedName>
    <definedName name="A125949346R_Latest">Data2!$FE$17</definedName>
    <definedName name="A125949350F">Data2!$FT$1:$FT$10,Data2!$FT$11:$FT$17</definedName>
    <definedName name="A125949350F_Data">Data2!$FT$11:$FT$17</definedName>
    <definedName name="A125949350F_Latest">Data2!$FT$17</definedName>
    <definedName name="A125949354R">Data2!$HD$1:$HD$10,Data2!$HD$11:$HD$17</definedName>
    <definedName name="A125949354R_Data">Data2!$HD$11:$HD$17</definedName>
    <definedName name="A125949354R_Latest">Data2!$HD$17</definedName>
    <definedName name="A125949358X">Data2!$FZ$1:$FZ$10,Data2!$FZ$11:$FZ$17</definedName>
    <definedName name="A125949358X_Data">Data2!$FZ$11:$FZ$17</definedName>
    <definedName name="A125949358X_Latest">Data2!$FZ$17</definedName>
    <definedName name="A125949362R">Data2!$GX$1:$GX$10,Data2!$GX$11:$GX$17</definedName>
    <definedName name="A125949362R_Data">Data2!$GX$11:$GX$17</definedName>
    <definedName name="A125949362R_Latest">Data2!$GX$17</definedName>
    <definedName name="A125949366X">Data3!$BR$1:$BR$10,Data3!$BR$11:$BR$17</definedName>
    <definedName name="A125949366X_Data">Data3!$BR$11:$BR$17</definedName>
    <definedName name="A125949366X_Latest">Data3!$BR$17</definedName>
    <definedName name="A125949370R">Data3!$CM$1:$CM$10,Data3!$CM$11:$CM$17</definedName>
    <definedName name="A125949370R_Data">Data3!$CM$11:$CM$17</definedName>
    <definedName name="A125949370R_Latest">Data3!$CM$17</definedName>
    <definedName name="A125949374X">Data3!$AE$1:$AE$10,Data3!$AE$11:$AE$17</definedName>
    <definedName name="A125949374X_Data">Data3!$AE$11:$AE$17</definedName>
    <definedName name="A125949374X_Latest">Data3!$AE$17</definedName>
    <definedName name="A125949378J">Data3!$BU$1:$BU$10,Data3!$BU$11:$BU$17</definedName>
    <definedName name="A125949378J_Data">Data3!$BU$11:$BU$17</definedName>
    <definedName name="A125949378J_Latest">Data3!$BU$17</definedName>
    <definedName name="A125949382X">Data3!$CA$1:$CA$10,Data3!$CA$11:$CA$17</definedName>
    <definedName name="A125949382X_Data">Data3!$CA$11:$CA$17</definedName>
    <definedName name="A125949382X_Latest">Data3!$CA$17</definedName>
    <definedName name="A125949386J">Data3!$BC$1:$BC$10,Data3!$BC$11:$BC$17</definedName>
    <definedName name="A125949386J_Data">Data3!$BC$11:$BC$17</definedName>
    <definedName name="A125949386J_Latest">Data3!$BC$17</definedName>
    <definedName name="A125949390X">Data3!$BO$1:$BO$10,Data3!$BO$11:$BO$17</definedName>
    <definedName name="A125949390X_Data">Data3!$BO$11:$BO$17</definedName>
    <definedName name="A125949390X_Latest">Data3!$BO$17</definedName>
    <definedName name="A125949394J">Data3!$AK$1:$AK$10,Data3!$AK$11:$AK$17</definedName>
    <definedName name="A125949394J_Data">Data3!$AK$11:$AK$17</definedName>
    <definedName name="A125949394J_Latest">Data3!$AK$17</definedName>
    <definedName name="A125949398T">Data3!$AT$1:$AT$10,Data3!$AT$11:$AT$17</definedName>
    <definedName name="A125949398T_Data">Data3!$AT$11:$AT$17</definedName>
    <definedName name="A125949398T_Latest">Data3!$AT$17</definedName>
    <definedName name="A125949402W">Data3!$AW$1:$AW$10,Data3!$AW$11:$AW$17</definedName>
    <definedName name="A125949402W_Data">Data3!$AW$11:$AW$17</definedName>
    <definedName name="A125949402W_Latest">Data3!$AW$17</definedName>
    <definedName name="A125949406F">Data3!$BX$1:$BX$10,Data3!$BX$11:$BX$17</definedName>
    <definedName name="A125949406F_Data">Data3!$BX$11:$BX$17</definedName>
    <definedName name="A125949406F_Latest">Data3!$BX$17</definedName>
    <definedName name="A125949410W">Data3!$CD$1:$CD$10,Data3!$CD$11:$CD$17</definedName>
    <definedName name="A125949410W_Data">Data3!$CD$11:$CD$17</definedName>
    <definedName name="A125949410W_Latest">Data3!$CD$17</definedName>
    <definedName name="A125949414F">Data3!$CG$1:$CG$10,Data3!$CG$11:$CG$17</definedName>
    <definedName name="A125949414F_Data">Data3!$CG$11:$CG$17</definedName>
    <definedName name="A125949414F_Latest">Data3!$CG$17</definedName>
    <definedName name="A125949418R">Data3!$AZ$1:$AZ$10,Data3!$AZ$11:$AZ$17</definedName>
    <definedName name="A125949418R_Data">Data3!$AZ$11:$AZ$17</definedName>
    <definedName name="A125949418R_Latest">Data3!$AZ$17</definedName>
    <definedName name="A125949422F">Data3!$BI$1:$BI$10,Data3!$BI$11:$BI$17</definedName>
    <definedName name="A125949422F_Data">Data3!$BI$11:$BI$17</definedName>
    <definedName name="A125949422F_Latest">Data3!$BI$17</definedName>
    <definedName name="A125949426R">Data3!$AH$1:$AH$10,Data3!$AH$11:$AH$17</definedName>
    <definedName name="A125949426R_Data">Data3!$AH$11:$AH$17</definedName>
    <definedName name="A125949426R_Latest">Data3!$AH$17</definedName>
    <definedName name="A125949430F">Data3!$AN$1:$AN$10,Data3!$AN$11:$AN$17</definedName>
    <definedName name="A125949430F_Data">Data3!$AN$11:$AN$17</definedName>
    <definedName name="A125949430F_Latest">Data3!$AN$17</definedName>
    <definedName name="A125949434R">Data3!$AQ$1:$AQ$10,Data3!$AQ$11:$AQ$17</definedName>
    <definedName name="A125949434R_Data">Data3!$AQ$11:$AQ$17</definedName>
    <definedName name="A125949434R_Latest">Data3!$AQ$17</definedName>
    <definedName name="A125949438X">Data3!$BF$1:$BF$10,Data3!$BF$11:$BF$17</definedName>
    <definedName name="A125949438X_Data">Data3!$BF$11:$BF$17</definedName>
    <definedName name="A125949438X_Latest">Data3!$BF$17</definedName>
    <definedName name="A125949442R">Data3!$CP$1:$CP$10,Data3!$CP$11:$CP$17</definedName>
    <definedName name="A125949442R_Data">Data3!$CP$11:$CP$17</definedName>
    <definedName name="A125949442R_Latest">Data3!$CP$17</definedName>
    <definedName name="A125949446X">Data3!$BL$1:$BL$10,Data3!$BL$11:$BL$17</definedName>
    <definedName name="A125949446X_Data">Data3!$BL$11:$BL$17</definedName>
    <definedName name="A125949446X_Latest">Data3!$BL$17</definedName>
    <definedName name="A125949450R">Data3!$CJ$1:$CJ$10,Data3!$CJ$11:$CJ$17</definedName>
    <definedName name="A125949450R_Data">Data3!$CJ$11:$CJ$17</definedName>
    <definedName name="A125949450R_Latest">Data3!$CJ$17</definedName>
    <definedName name="A125949454X">Data3!$EF$1:$EF$10,Data3!$EF$11:$EF$17</definedName>
    <definedName name="A125949454X_Data">Data3!$EF$11:$EF$17</definedName>
    <definedName name="A125949454X_Latest">Data3!$EF$17</definedName>
    <definedName name="A125949458J">Data3!$FA$1:$FA$10,Data3!$FA$11:$FA$17</definedName>
    <definedName name="A125949458J_Data">Data3!$FA$11:$FA$17</definedName>
    <definedName name="A125949458J_Latest">Data3!$FA$17</definedName>
    <definedName name="A125949462X">Data3!$CS$1:$CS$10,Data3!$CS$11:$CS$17</definedName>
    <definedName name="A125949462X_Data">Data3!$CS$11:$CS$17</definedName>
    <definedName name="A125949462X_Latest">Data3!$CS$17</definedName>
    <definedName name="A125949466J">Data3!$EI$1:$EI$10,Data3!$EI$11:$EI$17</definedName>
    <definedName name="A125949466J_Data">Data3!$EI$11:$EI$17</definedName>
    <definedName name="A125949466J_Latest">Data3!$EI$17</definedName>
    <definedName name="A125949470X">Data3!$EO$1:$EO$10,Data3!$EO$11:$EO$17</definedName>
    <definedName name="A125949470X_Data">Data3!$EO$11:$EO$17</definedName>
    <definedName name="A125949470X_Latest">Data3!$EO$17</definedName>
    <definedName name="A125949474J">Data3!$DQ$1:$DQ$10,Data3!$DQ$11:$DQ$17</definedName>
    <definedName name="A125949474J_Data">Data3!$DQ$11:$DQ$17</definedName>
    <definedName name="A125949474J_Latest">Data3!$DQ$17</definedName>
    <definedName name="A125949478T">Data3!$EC$1:$EC$10,Data3!$EC$11:$EC$17</definedName>
    <definedName name="A125949478T_Data">Data3!$EC$11:$EC$17</definedName>
    <definedName name="A125949478T_Latest">Data3!$EC$17</definedName>
    <definedName name="A125949482J">Data3!$CY$1:$CY$10,Data3!$CY$11:$CY$17</definedName>
    <definedName name="A125949482J_Data">Data3!$CY$11:$CY$17</definedName>
    <definedName name="A125949482J_Latest">Data3!$CY$17</definedName>
    <definedName name="A125949486T">Data3!$DH$1:$DH$10,Data3!$DH$11:$DH$17</definedName>
    <definedName name="A125949486T_Data">Data3!$DH$11:$DH$17</definedName>
    <definedName name="A125949486T_Latest">Data3!$DH$17</definedName>
    <definedName name="A125949490J">Data3!$DK$1:$DK$10,Data3!$DK$11:$DK$17</definedName>
    <definedName name="A125949490J_Data">Data3!$DK$11:$DK$17</definedName>
    <definedName name="A125949490J_Latest">Data3!$DK$17</definedName>
    <definedName name="A125949494T">Data3!$EL$1:$EL$10,Data3!$EL$11:$EL$17</definedName>
    <definedName name="A125949494T_Data">Data3!$EL$11:$EL$17</definedName>
    <definedName name="A125949494T_Latest">Data3!$EL$17</definedName>
    <definedName name="A125949498A">Data3!$ER$1:$ER$10,Data3!$ER$11:$ER$17</definedName>
    <definedName name="A125949498A_Data">Data3!$ER$11:$ER$17</definedName>
    <definedName name="A125949498A_Latest">Data3!$ER$17</definedName>
    <definedName name="A125949502F">Data3!$EU$1:$EU$10,Data3!$EU$11:$EU$17</definedName>
    <definedName name="A125949502F_Data">Data3!$EU$11:$EU$17</definedName>
    <definedName name="A125949502F_Latest">Data3!$EU$17</definedName>
    <definedName name="A125949506R">Data3!$DN$1:$DN$10,Data3!$DN$11:$DN$17</definedName>
    <definedName name="A125949506R_Data">Data3!$DN$11:$DN$17</definedName>
    <definedName name="A125949506R_Latest">Data3!$DN$17</definedName>
    <definedName name="A125949510F">Data3!$DW$1:$DW$10,Data3!$DW$11:$DW$17</definedName>
    <definedName name="A125949510F_Data">Data3!$DW$11:$DW$17</definedName>
    <definedName name="A125949510F_Latest">Data3!$DW$17</definedName>
    <definedName name="A125949514R">Data3!$CV$1:$CV$10,Data3!$CV$11:$CV$17</definedName>
    <definedName name="A125949514R_Data">Data3!$CV$11:$CV$17</definedName>
    <definedName name="A125949514R_Latest">Data3!$CV$17</definedName>
    <definedName name="A125949518X">Data3!$DB$1:$DB$10,Data3!$DB$11:$DB$17</definedName>
    <definedName name="A125949518X_Data">Data3!$DB$11:$DB$17</definedName>
    <definedName name="A125949518X_Latest">Data3!$DB$17</definedName>
    <definedName name="A125949522R">Data3!$DE$1:$DE$10,Data3!$DE$11:$DE$17</definedName>
    <definedName name="A125949522R_Data">Data3!$DE$11:$DE$17</definedName>
    <definedName name="A125949522R_Latest">Data3!$DE$17</definedName>
    <definedName name="A125949526X">Data3!$DT$1:$DT$10,Data3!$DT$11:$DT$17</definedName>
    <definedName name="A125949526X_Data">Data3!$DT$11:$DT$17</definedName>
    <definedName name="A125949526X_Latest">Data3!$DT$17</definedName>
    <definedName name="A125949530R">Data3!$FD$1:$FD$10,Data3!$FD$11:$FD$17</definedName>
    <definedName name="A125949530R_Data">Data3!$FD$11:$FD$17</definedName>
    <definedName name="A125949530R_Latest">Data3!$FD$17</definedName>
    <definedName name="A125949534X">Data3!$DZ$1:$DZ$10,Data3!$DZ$11:$DZ$17</definedName>
    <definedName name="A125949534X_Data">Data3!$DZ$11:$DZ$17</definedName>
    <definedName name="A125949534X_Latest">Data3!$DZ$17</definedName>
    <definedName name="A125949538J">Data3!$EX$1:$EX$10,Data3!$EX$11:$EX$17</definedName>
    <definedName name="A125949538J_Data">Data3!$EX$11:$EX$17</definedName>
    <definedName name="A125949538J_Latest">Data3!$EX$17</definedName>
    <definedName name="A125949542X">Data1!$FR$1:$FR$10,Data1!$FR$11:$FR$17</definedName>
    <definedName name="A125949542X_Data">Data1!$FR$11:$FR$17</definedName>
    <definedName name="A125949542X_Latest">Data1!$FR$17</definedName>
    <definedName name="A125949546J">Data1!$GM$1:$GM$10,Data1!$GM$11:$GM$17</definedName>
    <definedName name="A125949546J_Data">Data1!$GM$11:$GM$17</definedName>
    <definedName name="A125949546J_Latest">Data1!$GM$17</definedName>
    <definedName name="A125949550X">Data1!$EE$1:$EE$10,Data1!$EE$11:$EE$17</definedName>
    <definedName name="A125949550X_Data">Data1!$EE$11:$EE$17</definedName>
    <definedName name="A125949550X_Latest">Data1!$EE$17</definedName>
    <definedName name="A125949554J">Data1!$FU$1:$FU$10,Data1!$FU$11:$FU$17</definedName>
    <definedName name="A125949554J_Data">Data1!$FU$11:$FU$17</definedName>
    <definedName name="A125949554J_Latest">Data1!$FU$17</definedName>
    <definedName name="A125949558T">Data1!$GA$1:$GA$10,Data1!$GA$11:$GA$17</definedName>
    <definedName name="A125949558T_Data">Data1!$GA$11:$GA$17</definedName>
    <definedName name="A125949558T_Latest">Data1!$GA$17</definedName>
    <definedName name="A125949562J">Data1!$FC$1:$FC$10,Data1!$FC$11:$FC$17</definedName>
    <definedName name="A125949562J_Data">Data1!$FC$11:$FC$17</definedName>
    <definedName name="A125949562J_Latest">Data1!$FC$17</definedName>
    <definedName name="A125949566T">Data1!$FO$1:$FO$10,Data1!$FO$11:$FO$17</definedName>
    <definedName name="A125949566T_Data">Data1!$FO$11:$FO$17</definedName>
    <definedName name="A125949566T_Latest">Data1!$FO$17</definedName>
    <definedName name="A125949570J">Data1!$EK$1:$EK$10,Data1!$EK$11:$EK$17</definedName>
    <definedName name="A125949570J_Data">Data1!$EK$11:$EK$17</definedName>
    <definedName name="A125949570J_Latest">Data1!$EK$17</definedName>
    <definedName name="A125949574T">Data1!$ET$1:$ET$10,Data1!$ET$11:$ET$17</definedName>
    <definedName name="A125949574T_Data">Data1!$ET$11:$ET$17</definedName>
    <definedName name="A125949574T_Latest">Data1!$ET$17</definedName>
    <definedName name="A125949578A">Data1!$EW$1:$EW$10,Data1!$EW$11:$EW$17</definedName>
    <definedName name="A125949578A_Data">Data1!$EW$11:$EW$17</definedName>
    <definedName name="A125949578A_Latest">Data1!$EW$17</definedName>
    <definedName name="A125949582T">Data1!$FX$1:$FX$10,Data1!$FX$11:$FX$17</definedName>
    <definedName name="A125949582T_Data">Data1!$FX$11:$FX$17</definedName>
    <definedName name="A125949582T_Latest">Data1!$FX$17</definedName>
    <definedName name="A125949586A">Data1!$GD$1:$GD$10,Data1!$GD$11:$GD$17</definedName>
    <definedName name="A125949586A_Data">Data1!$GD$11:$GD$17</definedName>
    <definedName name="A125949586A_Latest">Data1!$GD$17</definedName>
    <definedName name="A125949590T">Data1!$GG$1:$GG$10,Data1!$GG$11:$GG$17</definedName>
    <definedName name="A125949590T_Data">Data1!$GG$11:$GG$17</definedName>
    <definedName name="A125949590T_Latest">Data1!$GG$17</definedName>
    <definedName name="A125949594A">Data1!$EZ$1:$EZ$10,Data1!$EZ$11:$EZ$17</definedName>
    <definedName name="A125949594A_Data">Data1!$EZ$11:$EZ$17</definedName>
    <definedName name="A125949594A_Latest">Data1!$EZ$17</definedName>
    <definedName name="A125949598K">Data1!$FI$1:$FI$10,Data1!$FI$11:$FI$17</definedName>
    <definedName name="A125949598K_Data">Data1!$FI$11:$FI$17</definedName>
    <definedName name="A125949598K_Latest">Data1!$FI$17</definedName>
    <definedName name="A125949602R">Data1!$EH$1:$EH$10,Data1!$EH$11:$EH$17</definedName>
    <definedName name="A125949602R_Data">Data1!$EH$11:$EH$17</definedName>
    <definedName name="A125949602R_Latest">Data1!$EH$17</definedName>
    <definedName name="A125949606X">Data1!$EN$1:$EN$10,Data1!$EN$11:$EN$17</definedName>
    <definedName name="A125949606X_Data">Data1!$EN$11:$EN$17</definedName>
    <definedName name="A125949606X_Latest">Data1!$EN$17</definedName>
    <definedName name="A125949610R">Data1!$EQ$1:$EQ$10,Data1!$EQ$11:$EQ$17</definedName>
    <definedName name="A125949610R_Data">Data1!$EQ$11:$EQ$17</definedName>
    <definedName name="A125949610R_Latest">Data1!$EQ$17</definedName>
    <definedName name="A125949614X">Data1!$FF$1:$FF$10,Data1!$FF$11:$FF$17</definedName>
    <definedName name="A125949614X_Data">Data1!$FF$11:$FF$17</definedName>
    <definedName name="A125949614X_Latest">Data1!$FF$17</definedName>
    <definedName name="A125949618J">Data1!$GP$1:$GP$10,Data1!$GP$11:$GP$17</definedName>
    <definedName name="A125949618J_Data">Data1!$GP$11:$GP$17</definedName>
    <definedName name="A125949618J_Latest">Data1!$GP$17</definedName>
    <definedName name="A125949622X">Data1!$FL$1:$FL$10,Data1!$FL$11:$FL$17</definedName>
    <definedName name="A125949622X_Data">Data1!$FL$11:$FL$17</definedName>
    <definedName name="A125949622X_Latest">Data1!$FL$17</definedName>
    <definedName name="A125949626J">Data1!$GJ$1:$GJ$10,Data1!$GJ$11:$GJ$17</definedName>
    <definedName name="A125949626J_Data">Data1!$GJ$11:$GJ$17</definedName>
    <definedName name="A125949626J_Latest">Data1!$GJ$17</definedName>
    <definedName name="A125950334C">Data2!$DR$1:$DR$10,Data2!$DR$11:$DR$17</definedName>
    <definedName name="A125950334C_Data">Data2!$DR$11:$DR$17</definedName>
    <definedName name="A125950334C_Latest">Data2!$DR$17</definedName>
    <definedName name="A125950338L">Data2!$EM$1:$EM$10,Data2!$EM$11:$EM$17</definedName>
    <definedName name="A125950338L_Data">Data2!$EM$11:$EM$17</definedName>
    <definedName name="A125950338L_Latest">Data2!$EM$17</definedName>
    <definedName name="A125950342C">Data2!$CE$1:$CE$10,Data2!$CE$11:$CE$17</definedName>
    <definedName name="A125950342C_Data">Data2!$CE$11:$CE$17</definedName>
    <definedName name="A125950342C_Latest">Data2!$CE$17</definedName>
    <definedName name="A125950346L">Data2!$DU$1:$DU$10,Data2!$DU$11:$DU$17</definedName>
    <definedName name="A125950346L_Data">Data2!$DU$11:$DU$17</definedName>
    <definedName name="A125950346L_Latest">Data2!$DU$17</definedName>
    <definedName name="A125950350C">Data2!$EA$1:$EA$10,Data2!$EA$11:$EA$17</definedName>
    <definedName name="A125950350C_Data">Data2!$EA$11:$EA$17</definedName>
    <definedName name="A125950350C_Latest">Data2!$EA$17</definedName>
    <definedName name="A125950354L">Data2!$DC$1:$DC$10,Data2!$DC$11:$DC$17</definedName>
    <definedName name="A125950354L_Data">Data2!$DC$11:$DC$17</definedName>
    <definedName name="A125950354L_Latest">Data2!$DC$17</definedName>
    <definedName name="A125950358W">Data2!$DO$1:$DO$10,Data2!$DO$11:$DO$17</definedName>
    <definedName name="A125950358W_Data">Data2!$DO$11:$DO$17</definedName>
    <definedName name="A125950358W_Latest">Data2!$DO$17</definedName>
    <definedName name="A125950362L">Data2!$CK$1:$CK$10,Data2!$CK$11:$CK$17</definedName>
    <definedName name="A125950362L_Data">Data2!$CK$11:$CK$17</definedName>
    <definedName name="A125950362L_Latest">Data2!$CK$17</definedName>
    <definedName name="A125950366W">Data2!$CT$1:$CT$10,Data2!$CT$11:$CT$17</definedName>
    <definedName name="A125950366W_Data">Data2!$CT$11:$CT$17</definedName>
    <definedName name="A125950366W_Latest">Data2!$CT$17</definedName>
    <definedName name="A125950370L">Data2!$CW$1:$CW$10,Data2!$CW$11:$CW$17</definedName>
    <definedName name="A125950370L_Data">Data2!$CW$11:$CW$17</definedName>
    <definedName name="A125950370L_Latest">Data2!$CW$17</definedName>
    <definedName name="A125950374W">Data2!$DX$1:$DX$10,Data2!$DX$11:$DX$17</definedName>
    <definedName name="A125950374W_Data">Data2!$DX$11:$DX$17</definedName>
    <definedName name="A125950374W_Latest">Data2!$DX$17</definedName>
    <definedName name="A125950378F">Data2!$ED$1:$ED$10,Data2!$ED$11:$ED$17</definedName>
    <definedName name="A125950378F_Data">Data2!$ED$11:$ED$17</definedName>
    <definedName name="A125950378F_Latest">Data2!$ED$17</definedName>
    <definedName name="A125950382W">Data2!$EG$1:$EG$10,Data2!$EG$11:$EG$17</definedName>
    <definedName name="A125950382W_Data">Data2!$EG$11:$EG$17</definedName>
    <definedName name="A125950382W_Latest">Data2!$EG$17</definedName>
    <definedName name="A125950386F">Data2!$CZ$1:$CZ$10,Data2!$CZ$11:$CZ$17</definedName>
    <definedName name="A125950386F_Data">Data2!$CZ$11:$CZ$17</definedName>
    <definedName name="A125950386F_Latest">Data2!$CZ$17</definedName>
    <definedName name="A125950390W">Data2!$DI$1:$DI$10,Data2!$DI$11:$DI$17</definedName>
    <definedName name="A125950390W_Data">Data2!$DI$11:$DI$17</definedName>
    <definedName name="A125950390W_Latest">Data2!$DI$17</definedName>
    <definedName name="A125950394F">Data2!$CH$1:$CH$10,Data2!$CH$11:$CH$17</definedName>
    <definedName name="A125950394F_Data">Data2!$CH$11:$CH$17</definedName>
    <definedName name="A125950394F_Latest">Data2!$CH$17</definedName>
    <definedName name="A125950398R">Data2!$CN$1:$CN$10,Data2!$CN$11:$CN$17</definedName>
    <definedName name="A125950398R_Data">Data2!$CN$11:$CN$17</definedName>
    <definedName name="A125950398R_Latest">Data2!$CN$17</definedName>
    <definedName name="A125950402V">Data2!$CQ$1:$CQ$10,Data2!$CQ$11:$CQ$17</definedName>
    <definedName name="A125950402V_Data">Data2!$CQ$11:$CQ$17</definedName>
    <definedName name="A125950402V_Latest">Data2!$CQ$17</definedName>
    <definedName name="A125950406C">Data2!$DF$1:$DF$10,Data2!$DF$11:$DF$17</definedName>
    <definedName name="A125950406C_Data">Data2!$DF$11:$DF$17</definedName>
    <definedName name="A125950406C_Latest">Data2!$DF$17</definedName>
    <definedName name="A125950410V">Data2!$EP$1:$EP$10,Data2!$EP$11:$EP$17</definedName>
    <definedName name="A125950410V_Data">Data2!$EP$11:$EP$17</definedName>
    <definedName name="A125950410V_Latest">Data2!$EP$17</definedName>
    <definedName name="A125950414C">Data2!$DL$1:$DL$10,Data2!$DL$11:$DL$17</definedName>
    <definedName name="A125950414C_Data">Data2!$DL$11:$DL$17</definedName>
    <definedName name="A125950414C_Latest">Data2!$DL$17</definedName>
    <definedName name="A125950418L">Data2!$EJ$1:$EJ$10,Data2!$EJ$11:$EJ$17</definedName>
    <definedName name="A125950418L_Data">Data2!$EJ$11:$EJ$17</definedName>
    <definedName name="A125950418L_Latest">Data2!$EJ$17</definedName>
    <definedName name="A125951126C">Data1!$DD$1:$DD$10,Data1!$DD$11:$DD$17</definedName>
    <definedName name="A125951126C_Data">Data1!$DD$11:$DD$17</definedName>
    <definedName name="A125951126C_Latest">Data1!$DD$17</definedName>
    <definedName name="A125951130V">Data1!$DY$1:$DY$10,Data1!$DY$11:$DY$17</definedName>
    <definedName name="A125951130V_Data">Data1!$DY$11:$DY$17</definedName>
    <definedName name="A125951130V_Latest">Data1!$DY$17</definedName>
    <definedName name="A125951134C">Data1!$BQ$1:$BQ$10,Data1!$BQ$11:$BQ$17</definedName>
    <definedName name="A125951134C_Data">Data1!$BQ$11:$BQ$17</definedName>
    <definedName name="A125951134C_Latest">Data1!$BQ$17</definedName>
    <definedName name="A125951138L">Data1!$DG$1:$DG$10,Data1!$DG$11:$DG$17</definedName>
    <definedName name="A125951138L_Data">Data1!$DG$11:$DG$17</definedName>
    <definedName name="A125951138L_Latest">Data1!$DG$17</definedName>
    <definedName name="A125951142C">Data1!$DM$1:$DM$10,Data1!$DM$11:$DM$17</definedName>
    <definedName name="A125951142C_Data">Data1!$DM$11:$DM$17</definedName>
    <definedName name="A125951142C_Latest">Data1!$DM$17</definedName>
    <definedName name="A125951146L">Data1!$CO$1:$CO$10,Data1!$CO$11:$CO$17</definedName>
    <definedName name="A125951146L_Data">Data1!$CO$11:$CO$17</definedName>
    <definedName name="A125951146L_Latest">Data1!$CO$17</definedName>
    <definedName name="A125951150C">Data1!$DA$1:$DA$10,Data1!$DA$11:$DA$17</definedName>
    <definedName name="A125951150C_Data">Data1!$DA$11:$DA$17</definedName>
    <definedName name="A125951150C_Latest">Data1!$DA$17</definedName>
    <definedName name="A125951154L">Data1!$BW$1:$BW$10,Data1!$BW$11:$BW$17</definedName>
    <definedName name="A125951154L_Data">Data1!$BW$11:$BW$17</definedName>
    <definedName name="A125951154L_Latest">Data1!$BW$17</definedName>
    <definedName name="A125951158W">Data1!$CF$1:$CF$10,Data1!$CF$11:$CF$17</definedName>
    <definedName name="A125951158W_Data">Data1!$CF$11:$CF$17</definedName>
    <definedName name="A125951158W_Latest">Data1!$CF$17</definedName>
    <definedName name="A125951162L">Data1!$CI$1:$CI$10,Data1!$CI$11:$CI$17</definedName>
    <definedName name="A125951162L_Data">Data1!$CI$11:$CI$17</definedName>
    <definedName name="A125951162L_Latest">Data1!$CI$17</definedName>
    <definedName name="A125951166W">Data1!$DJ$1:$DJ$10,Data1!$DJ$11:$DJ$17</definedName>
    <definedName name="A125951166W_Data">Data1!$DJ$11:$DJ$17</definedName>
    <definedName name="A125951166W_Latest">Data1!$DJ$17</definedName>
    <definedName name="A125951170L">Data1!$DP$1:$DP$10,Data1!$DP$11:$DP$17</definedName>
    <definedName name="A125951170L_Data">Data1!$DP$11:$DP$17</definedName>
    <definedName name="A125951170L_Latest">Data1!$DP$17</definedName>
    <definedName name="A125951174W">Data1!$DS$1:$DS$10,Data1!$DS$11:$DS$17</definedName>
    <definedName name="A125951174W_Data">Data1!$DS$11:$DS$17</definedName>
    <definedName name="A125951174W_Latest">Data1!$DS$17</definedName>
    <definedName name="A125951178F">Data1!$CL$1:$CL$10,Data1!$CL$11:$CL$17</definedName>
    <definedName name="A125951178F_Data">Data1!$CL$11:$CL$17</definedName>
    <definedName name="A125951178F_Latest">Data1!$CL$17</definedName>
    <definedName name="A125951182W">Data1!$CU$1:$CU$10,Data1!$CU$11:$CU$17</definedName>
    <definedName name="A125951182W_Data">Data1!$CU$11:$CU$17</definedName>
    <definedName name="A125951182W_Latest">Data1!$CU$17</definedName>
    <definedName name="A125951186F">Data1!$BT$1:$BT$10,Data1!$BT$11:$BT$17</definedName>
    <definedName name="A125951186F_Data">Data1!$BT$11:$BT$17</definedName>
    <definedName name="A125951186F_Latest">Data1!$BT$17</definedName>
    <definedName name="A125951190W">Data1!$BZ$1:$BZ$10,Data1!$BZ$11:$BZ$17</definedName>
    <definedName name="A125951190W_Data">Data1!$BZ$11:$BZ$17</definedName>
    <definedName name="A125951190W_Latest">Data1!$BZ$17</definedName>
    <definedName name="A125951194F">Data1!$CC$1:$CC$10,Data1!$CC$11:$CC$17</definedName>
    <definedName name="A125951194F_Data">Data1!$CC$11:$CC$17</definedName>
    <definedName name="A125951194F_Latest">Data1!$CC$17</definedName>
    <definedName name="A125951198R">Data1!$CR$1:$CR$10,Data1!$CR$11:$CR$17</definedName>
    <definedName name="A125951198R_Data">Data1!$CR$11:$CR$17</definedName>
    <definedName name="A125951198R_Latest">Data1!$CR$17</definedName>
    <definedName name="A125951202V">Data1!$EB$1:$EB$10,Data1!$EB$11:$EB$17</definedName>
    <definedName name="A125951202V_Data">Data1!$EB$11:$EB$17</definedName>
    <definedName name="A125951202V_Latest">Data1!$EB$17</definedName>
    <definedName name="A125951206C">Data1!$CX$1:$CX$10,Data1!$CX$11:$CX$17</definedName>
    <definedName name="A125951206C_Data">Data1!$CX$11:$CX$17</definedName>
    <definedName name="A125951206C_Latest">Data1!$CX$17</definedName>
    <definedName name="A125951210V">Data1!$DV$1:$DV$10,Data1!$DV$11:$DV$17</definedName>
    <definedName name="A125951210V_Data">Data1!$DV$11:$DV$17</definedName>
    <definedName name="A125951210V_Latest">Data1!$DV$17</definedName>
    <definedName name="A125951918A">Data1!$IF$1:$IF$10,Data1!$IF$11:$IF$17</definedName>
    <definedName name="A125951918A_Data">Data1!$IF$11:$IF$17</definedName>
    <definedName name="A125951918A_Latest">Data1!$IF$17</definedName>
    <definedName name="A125951922T">Data2!$K$1:$K$10,Data2!$K$11:$K$17</definedName>
    <definedName name="A125951922T_Data">Data2!$K$11:$K$17</definedName>
    <definedName name="A125951922T_Latest">Data2!$K$17</definedName>
    <definedName name="A125951926A">Data1!$GS$1:$GS$10,Data1!$GS$11:$GS$17</definedName>
    <definedName name="A125951926A_Data">Data1!$GS$11:$GS$17</definedName>
    <definedName name="A125951926A_Latest">Data1!$GS$17</definedName>
    <definedName name="A125951930T">Data1!$II$1:$II$10,Data1!$II$11:$II$17</definedName>
    <definedName name="A125951930T_Data">Data1!$II$11:$II$17</definedName>
    <definedName name="A125951930T_Latest">Data1!$II$17</definedName>
    <definedName name="A125951934A">Data1!$IO$1:$IO$10,Data1!$IO$11:$IO$17</definedName>
    <definedName name="A125951934A_Data">Data1!$IO$11:$IO$17</definedName>
    <definedName name="A125951934A_Latest">Data1!$IO$17</definedName>
    <definedName name="A125951938K">Data1!$HQ$1:$HQ$10,Data1!$HQ$11:$HQ$17</definedName>
    <definedName name="A125951938K_Data">Data1!$HQ$11:$HQ$17</definedName>
    <definedName name="A125951938K_Latest">Data1!$HQ$17</definedName>
    <definedName name="A125951942A">Data1!$IC$1:$IC$10,Data1!$IC$11:$IC$17</definedName>
    <definedName name="A125951942A_Data">Data1!$IC$11:$IC$17</definedName>
    <definedName name="A125951942A_Latest">Data1!$IC$17</definedName>
    <definedName name="A125951946K">Data1!$GY$1:$GY$10,Data1!$GY$11:$GY$17</definedName>
    <definedName name="A125951946K_Data">Data1!$GY$11:$GY$17</definedName>
    <definedName name="A125951946K_Latest">Data1!$GY$17</definedName>
    <definedName name="A125951950A">Data1!$HH$1:$HH$10,Data1!$HH$11:$HH$17</definedName>
    <definedName name="A125951950A_Data">Data1!$HH$11:$HH$17</definedName>
    <definedName name="A125951950A_Latest">Data1!$HH$17</definedName>
    <definedName name="A125951954K">Data1!$HK$1:$HK$10,Data1!$HK$11:$HK$17</definedName>
    <definedName name="A125951954K_Data">Data1!$HK$11:$HK$17</definedName>
    <definedName name="A125951954K_Latest">Data1!$HK$17</definedName>
    <definedName name="A125951958V">Data1!$IL$1:$IL$10,Data1!$IL$11:$IL$17</definedName>
    <definedName name="A125951958V_Data">Data1!$IL$11:$IL$17</definedName>
    <definedName name="A125951958V_Latest">Data1!$IL$17</definedName>
    <definedName name="A125951962K">Data2!$B$1:$B$10,Data2!$B$11:$B$17</definedName>
    <definedName name="A125951962K_Data">Data2!$B$11:$B$17</definedName>
    <definedName name="A125951962K_Latest">Data2!$B$17</definedName>
    <definedName name="A125951966V">Data2!$E$1:$E$10,Data2!$E$11:$E$17</definedName>
    <definedName name="A125951966V_Data">Data2!$E$11:$E$17</definedName>
    <definedName name="A125951966V_Latest">Data2!$E$17</definedName>
    <definedName name="A125951970K">Data1!$HN$1:$HN$10,Data1!$HN$11:$HN$17</definedName>
    <definedName name="A125951970K_Data">Data1!$HN$11:$HN$17</definedName>
    <definedName name="A125951970K_Latest">Data1!$HN$17</definedName>
    <definedName name="A125951974V">Data1!$HW$1:$HW$10,Data1!$HW$11:$HW$17</definedName>
    <definedName name="A125951974V_Data">Data1!$HW$11:$HW$17</definedName>
    <definedName name="A125951974V_Latest">Data1!$HW$17</definedName>
    <definedName name="A125951978C">Data1!$GV$1:$GV$10,Data1!$GV$11:$GV$17</definedName>
    <definedName name="A125951978C_Data">Data1!$GV$11:$GV$17</definedName>
    <definedName name="A125951978C_Latest">Data1!$GV$17</definedName>
    <definedName name="A125951982V">Data1!$HB$1:$HB$10,Data1!$HB$11:$HB$17</definedName>
    <definedName name="A125951982V_Data">Data1!$HB$11:$HB$17</definedName>
    <definedName name="A125951982V_Latest">Data1!$HB$17</definedName>
    <definedName name="A125951986C">Data1!$HE$1:$HE$10,Data1!$HE$11:$HE$17</definedName>
    <definedName name="A125951986C_Data">Data1!$HE$11:$HE$17</definedName>
    <definedName name="A125951986C_Latest">Data1!$HE$17</definedName>
    <definedName name="A125951990V">Data1!$HT$1:$HT$10,Data1!$HT$11:$HT$17</definedName>
    <definedName name="A125951990V_Data">Data1!$HT$11:$HT$17</definedName>
    <definedName name="A125951990V_Latest">Data1!$HT$17</definedName>
    <definedName name="A125951994C">Data2!$N$1:$N$10,Data2!$N$11:$N$17</definedName>
    <definedName name="A125951994C_Data">Data2!$N$11:$N$17</definedName>
    <definedName name="A125951994C_Latest">Data2!$N$17</definedName>
    <definedName name="A125951998L">Data1!$HZ$1:$HZ$10,Data1!$HZ$11:$HZ$17</definedName>
    <definedName name="A125951998L_Data">Data1!$HZ$11:$HZ$17</definedName>
    <definedName name="A125951998L_Latest">Data1!$HZ$17</definedName>
    <definedName name="A125952002V">Data2!$H$1:$H$10,Data2!$H$11:$H$17</definedName>
    <definedName name="A125952002V_Data">Data2!$H$11:$H$17</definedName>
    <definedName name="A125952002V_Latest">Data2!$H$17</definedName>
    <definedName name="A125952710J">Data2!$BD$1:$BD$10,Data2!$BD$11:$BD$17</definedName>
    <definedName name="A125952710J_Data">Data2!$BD$11:$BD$17</definedName>
    <definedName name="A125952710J_Latest">Data2!$BD$17</definedName>
    <definedName name="A125952714T">Data2!$BY$1:$BY$10,Data2!$BY$11:$BY$17</definedName>
    <definedName name="A125952714T_Data">Data2!$BY$11:$BY$17</definedName>
    <definedName name="A125952714T_Latest">Data2!$BY$17</definedName>
    <definedName name="A125952718A">Data2!$Q$1:$Q$10,Data2!$Q$11:$Q$17</definedName>
    <definedName name="A125952718A_Data">Data2!$Q$11:$Q$17</definedName>
    <definedName name="A125952718A_Latest">Data2!$Q$17</definedName>
    <definedName name="A125952722T">Data2!$BG$1:$BG$10,Data2!$BG$11:$BG$17</definedName>
    <definedName name="A125952722T_Data">Data2!$BG$11:$BG$17</definedName>
    <definedName name="A125952722T_Latest">Data2!$BG$17</definedName>
    <definedName name="A125952726A">Data2!$BM$1:$BM$10,Data2!$BM$11:$BM$17</definedName>
    <definedName name="A125952726A_Data">Data2!$BM$11:$BM$17</definedName>
    <definedName name="A125952726A_Latest">Data2!$BM$17</definedName>
    <definedName name="A125952730T">Data2!$AO$1:$AO$10,Data2!$AO$11:$AO$17</definedName>
    <definedName name="A125952730T_Data">Data2!$AO$11:$AO$17</definedName>
    <definedName name="A125952730T_Latest">Data2!$AO$17</definedName>
    <definedName name="A125952734A">Data2!$BA$1:$BA$10,Data2!$BA$11:$BA$17</definedName>
    <definedName name="A125952734A_Data">Data2!$BA$11:$BA$17</definedName>
    <definedName name="A125952734A_Latest">Data2!$BA$17</definedName>
    <definedName name="A125952738K">Data2!$W$1:$W$10,Data2!$W$11:$W$17</definedName>
    <definedName name="A125952738K_Data">Data2!$W$11:$W$17</definedName>
    <definedName name="A125952738K_Latest">Data2!$W$17</definedName>
    <definedName name="A125952742A">Data2!$AF$1:$AF$10,Data2!$AF$11:$AF$17</definedName>
    <definedName name="A125952742A_Data">Data2!$AF$11:$AF$17</definedName>
    <definedName name="A125952742A_Latest">Data2!$AF$17</definedName>
    <definedName name="A125952746K">Data2!$AI$1:$AI$10,Data2!$AI$11:$AI$17</definedName>
    <definedName name="A125952746K_Data">Data2!$AI$11:$AI$17</definedName>
    <definedName name="A125952746K_Latest">Data2!$AI$17</definedName>
    <definedName name="A125952750A">Data2!$BJ$1:$BJ$10,Data2!$BJ$11:$BJ$17</definedName>
    <definedName name="A125952750A_Data">Data2!$BJ$11:$BJ$17</definedName>
    <definedName name="A125952750A_Latest">Data2!$BJ$17</definedName>
    <definedName name="A125952754K">Data2!$BP$1:$BP$10,Data2!$BP$11:$BP$17</definedName>
    <definedName name="A125952754K_Data">Data2!$BP$11:$BP$17</definedName>
    <definedName name="A125952754K_Latest">Data2!$BP$17</definedName>
    <definedName name="A125952758V">Data2!$BS$1:$BS$10,Data2!$BS$11:$BS$17</definedName>
    <definedName name="A125952758V_Data">Data2!$BS$11:$BS$17</definedName>
    <definedName name="A125952758V_Latest">Data2!$BS$17</definedName>
    <definedName name="A125952762K">Data2!$AL$1:$AL$10,Data2!$AL$11:$AL$17</definedName>
    <definedName name="A125952762K_Data">Data2!$AL$11:$AL$17</definedName>
    <definedName name="A125952762K_Latest">Data2!$AL$17</definedName>
    <definedName name="A125952766V">Data2!$AU$1:$AU$10,Data2!$AU$11:$AU$17</definedName>
    <definedName name="A125952766V_Data">Data2!$AU$11:$AU$17</definedName>
    <definedName name="A125952766V_Latest">Data2!$AU$17</definedName>
    <definedName name="A125952770K">Data2!$T$1:$T$10,Data2!$T$11:$T$17</definedName>
    <definedName name="A125952770K_Data">Data2!$T$11:$T$17</definedName>
    <definedName name="A125952770K_Latest">Data2!$T$17</definedName>
    <definedName name="A125952774V">Data2!$Z$1:$Z$10,Data2!$Z$11:$Z$17</definedName>
    <definedName name="A125952774V_Data">Data2!$Z$11:$Z$17</definedName>
    <definedName name="A125952774V_Latest">Data2!$Z$17</definedName>
    <definedName name="A125952778C">Data2!$AC$1:$AC$10,Data2!$AC$11:$AC$17</definedName>
    <definedName name="A125952778C_Data">Data2!$AC$11:$AC$17</definedName>
    <definedName name="A125952778C_Latest">Data2!$AC$17</definedName>
    <definedName name="A125952782V">Data2!$AR$1:$AR$10,Data2!$AR$11:$AR$17</definedName>
    <definedName name="A125952782V_Data">Data2!$AR$11:$AR$17</definedName>
    <definedName name="A125952782V_Latest">Data2!$AR$17</definedName>
    <definedName name="A125952786C">Data2!$CB$1:$CB$10,Data2!$CB$11:$CB$17</definedName>
    <definedName name="A125952786C_Data">Data2!$CB$11:$CB$17</definedName>
    <definedName name="A125952786C_Latest">Data2!$CB$17</definedName>
    <definedName name="A125952790V">Data2!$AX$1:$AX$10,Data2!$AX$11:$AX$17</definedName>
    <definedName name="A125952790V_Data">Data2!$AX$11:$AX$17</definedName>
    <definedName name="A125952790V_Latest">Data2!$AX$17</definedName>
    <definedName name="A125952794C">Data2!$BV$1:$BV$10,Data2!$BV$11:$BV$17</definedName>
    <definedName name="A125952794C_Data">Data2!$BV$11:$BV$17</definedName>
    <definedName name="A125952794C_Latest">Data2!$BV$17</definedName>
    <definedName name="A125953502J">Data1!$AO$1:$AO$10,Data1!$AO$11:$AO$17</definedName>
    <definedName name="A125953502J_Data">Data1!$AO$11:$AO$17</definedName>
    <definedName name="A125953502J_Latest">Data1!$AO$17</definedName>
    <definedName name="A125953506T">Data1!$BJ$1:$BJ$10,Data1!$BJ$11:$BJ$17</definedName>
    <definedName name="A125953506T_Data">Data1!$BJ$11:$BJ$17</definedName>
    <definedName name="A125953506T_Latest">Data1!$BJ$17</definedName>
    <definedName name="A125953510J">Data1!$B$1:$B$10,Data1!$B$11:$B$17</definedName>
    <definedName name="A125953510J_Data">Data1!$B$11:$B$17</definedName>
    <definedName name="A125953510J_Latest">Data1!$B$17</definedName>
    <definedName name="A125953514T">Data1!$AR$1:$AR$10,Data1!$AR$11:$AR$17</definedName>
    <definedName name="A125953514T_Data">Data1!$AR$11:$AR$17</definedName>
    <definedName name="A125953514T_Latest">Data1!$AR$17</definedName>
    <definedName name="A125953518A">Data1!$AX$1:$AX$10,Data1!$AX$11:$AX$17</definedName>
    <definedName name="A125953518A_Data">Data1!$AX$11:$AX$17</definedName>
    <definedName name="A125953518A_Latest">Data1!$AX$17</definedName>
    <definedName name="A125953522T">Data1!$Z$1:$Z$10,Data1!$Z$11:$Z$17</definedName>
    <definedName name="A125953522T_Data">Data1!$Z$11:$Z$17</definedName>
    <definedName name="A125953522T_Latest">Data1!$Z$17</definedName>
    <definedName name="A125953526A">Data1!$AL$1:$AL$10,Data1!$AL$11:$AL$17</definedName>
    <definedName name="A125953526A_Data">Data1!$AL$11:$AL$17</definedName>
    <definedName name="A125953526A_Latest">Data1!$AL$17</definedName>
    <definedName name="A125953530T">Data1!$H$1:$H$10,Data1!$H$11:$H$17</definedName>
    <definedName name="A125953530T_Data">Data1!$H$11:$H$17</definedName>
    <definedName name="A125953530T_Latest">Data1!$H$17</definedName>
    <definedName name="A125953534A">Data1!$Q$1:$Q$10,Data1!$Q$11:$Q$17</definedName>
    <definedName name="A125953534A_Data">Data1!$Q$11:$Q$17</definedName>
    <definedName name="A125953534A_Latest">Data1!$Q$17</definedName>
    <definedName name="A125953538K">Data1!$T$1:$T$10,Data1!$T$11:$T$17</definedName>
    <definedName name="A125953538K_Data">Data1!$T$11:$T$17</definedName>
    <definedName name="A125953538K_Latest">Data1!$T$17</definedName>
    <definedName name="A125953542A">Data1!$AU$1:$AU$10,Data1!$AU$11:$AU$17</definedName>
    <definedName name="A125953542A_Data">Data1!$AU$11:$AU$17</definedName>
    <definedName name="A125953542A_Latest">Data1!$AU$17</definedName>
    <definedName name="A125953546K">Data1!$BA$1:$BA$10,Data1!$BA$11:$BA$17</definedName>
    <definedName name="A125953546K_Data">Data1!$BA$11:$BA$17</definedName>
    <definedName name="A125953546K_Latest">Data1!$BA$17</definedName>
    <definedName name="A125953550A">Data1!$BD$1:$BD$10,Data1!$BD$11:$BD$17</definedName>
    <definedName name="A125953550A_Data">Data1!$BD$11:$BD$17</definedName>
    <definedName name="A125953550A_Latest">Data1!$BD$17</definedName>
    <definedName name="A125953554K">Data1!$W$1:$W$10,Data1!$W$11:$W$17</definedName>
    <definedName name="A125953554K_Data">Data1!$W$11:$W$17</definedName>
    <definedName name="A125953554K_Latest">Data1!$W$17</definedName>
    <definedName name="A125953558V">Data1!$AF$1:$AF$10,Data1!$AF$11:$AF$17</definedName>
    <definedName name="A125953558V_Data">Data1!$AF$11:$AF$17</definedName>
    <definedName name="A125953558V_Latest">Data1!$AF$17</definedName>
    <definedName name="A125953562K">Data1!$E$1:$E$10,Data1!$E$11:$E$17</definedName>
    <definedName name="A125953562K_Data">Data1!$E$11:$E$17</definedName>
    <definedName name="A125953562K_Latest">Data1!$E$17</definedName>
    <definedName name="A125953566V">Data1!$K$1:$K$10,Data1!$K$11:$K$17</definedName>
    <definedName name="A125953566V_Data">Data1!$K$11:$K$17</definedName>
    <definedName name="A125953566V_Latest">Data1!$K$17</definedName>
    <definedName name="A125953570K">Data1!$N$1:$N$10,Data1!$N$11:$N$17</definedName>
    <definedName name="A125953570K_Data">Data1!$N$11:$N$17</definedName>
    <definedName name="A125953570K_Latest">Data1!$N$17</definedName>
    <definedName name="A125953574V">Data1!$AC$1:$AC$10,Data1!$AC$11:$AC$17</definedName>
    <definedName name="A125953574V_Data">Data1!$AC$11:$AC$17</definedName>
    <definedName name="A125953574V_Latest">Data1!$AC$17</definedName>
    <definedName name="A125953578C">Data1!$BM$1:$BM$10,Data1!$BM$11:$BM$17</definedName>
    <definedName name="A125953578C_Data">Data1!$BM$11:$BM$17</definedName>
    <definedName name="A125953578C_Latest">Data1!$BM$17</definedName>
    <definedName name="A125953582V">Data1!$AI$1:$AI$10,Data1!$AI$11:$AI$17</definedName>
    <definedName name="A125953582V_Data">Data1!$AI$11:$AI$17</definedName>
    <definedName name="A125953582V_Latest">Data1!$AI$17</definedName>
    <definedName name="A125953586C">Data1!$BG$1:$BG$10,Data1!$BG$11:$BG$17</definedName>
    <definedName name="A125953586C_Data">Data1!$BG$11:$BG$17</definedName>
    <definedName name="A125953586C_Latest">Data1!$BG$17</definedName>
    <definedName name="A125953590V">Data4!$ES$1:$ES$10,Data4!$ES$11:$ES$17</definedName>
    <definedName name="A125953590V_Data">Data4!$ES$11:$ES$17</definedName>
    <definedName name="A125953590V_Latest">Data4!$ES$17</definedName>
    <definedName name="A125953594C">Data4!$FN$1:$FN$10,Data4!$FN$11:$FN$17</definedName>
    <definedName name="A125953594C_Data">Data4!$FN$11:$FN$17</definedName>
    <definedName name="A125953594C_Latest">Data4!$FN$17</definedName>
    <definedName name="A125953598L">Data4!$DF$1:$DF$10,Data4!$DF$11:$DF$17</definedName>
    <definedName name="A125953598L_Data">Data4!$DF$11:$DF$17</definedName>
    <definedName name="A125953598L_Latest">Data4!$DF$17</definedName>
    <definedName name="A125953602T">Data4!$EV$1:$EV$10,Data4!$EV$11:$EV$17</definedName>
    <definedName name="A125953602T_Data">Data4!$EV$11:$EV$17</definedName>
    <definedName name="A125953602T_Latest">Data4!$EV$17</definedName>
    <definedName name="A125953606A">Data4!$FB$1:$FB$10,Data4!$FB$11:$FB$17</definedName>
    <definedName name="A125953606A_Data">Data4!$FB$11:$FB$17</definedName>
    <definedName name="A125953606A_Latest">Data4!$FB$17</definedName>
    <definedName name="A125953610T">Data4!$ED$1:$ED$10,Data4!$ED$11:$ED$17</definedName>
    <definedName name="A125953610T_Data">Data4!$ED$11:$ED$17</definedName>
    <definedName name="A125953610T_Latest">Data4!$ED$17</definedName>
    <definedName name="A125953614A">Data4!$EP$1:$EP$10,Data4!$EP$11:$EP$17</definedName>
    <definedName name="A125953614A_Data">Data4!$EP$11:$EP$17</definedName>
    <definedName name="A125953614A_Latest">Data4!$EP$17</definedName>
    <definedName name="A125953618K">Data4!$DL$1:$DL$10,Data4!$DL$11:$DL$17</definedName>
    <definedName name="A125953618K_Data">Data4!$DL$11:$DL$17</definedName>
    <definedName name="A125953618K_Latest">Data4!$DL$17</definedName>
    <definedName name="A125953622A">Data4!$DU$1:$DU$10,Data4!$DU$11:$DU$17</definedName>
    <definedName name="A125953622A_Data">Data4!$DU$11:$DU$17</definedName>
    <definedName name="A125953622A_Latest">Data4!$DU$17</definedName>
    <definedName name="A125953626K">Data4!$DX$1:$DX$10,Data4!$DX$11:$DX$17</definedName>
    <definedName name="A125953626K_Data">Data4!$DX$11:$DX$17</definedName>
    <definedName name="A125953626K_Latest">Data4!$DX$17</definedName>
    <definedName name="A125953630A">Data4!$EY$1:$EY$10,Data4!$EY$11:$EY$17</definedName>
    <definedName name="A125953630A_Data">Data4!$EY$11:$EY$17</definedName>
    <definedName name="A125953630A_Latest">Data4!$EY$17</definedName>
    <definedName name="A125953634K">Data4!$FE$1:$FE$10,Data4!$FE$11:$FE$17</definedName>
    <definedName name="A125953634K_Data">Data4!$FE$11:$FE$17</definedName>
    <definedName name="A125953634K_Latest">Data4!$FE$17</definedName>
    <definedName name="A125953638V">Data4!$FH$1:$FH$10,Data4!$FH$11:$FH$17</definedName>
    <definedName name="A125953638V_Data">Data4!$FH$11:$FH$17</definedName>
    <definedName name="A125953638V_Latest">Data4!$FH$17</definedName>
    <definedName name="A125953642K">Data4!$EA$1:$EA$10,Data4!$EA$11:$EA$17</definedName>
    <definedName name="A125953642K_Data">Data4!$EA$11:$EA$17</definedName>
    <definedName name="A125953642K_Latest">Data4!$EA$17</definedName>
    <definedName name="A125953646V">Data4!$EJ$1:$EJ$10,Data4!$EJ$11:$EJ$17</definedName>
    <definedName name="A125953646V_Data">Data4!$EJ$11:$EJ$17</definedName>
    <definedName name="A125953646V_Latest">Data4!$EJ$17</definedName>
    <definedName name="A125953650K">Data4!$DI$1:$DI$10,Data4!$DI$11:$DI$17</definedName>
    <definedName name="A125953650K_Data">Data4!$DI$11:$DI$17</definedName>
    <definedName name="A125953650K_Latest">Data4!$DI$17</definedName>
    <definedName name="A125953654V">Data4!$DO$1:$DO$10,Data4!$DO$11:$DO$17</definedName>
    <definedName name="A125953654V_Data">Data4!$DO$11:$DO$17</definedName>
    <definedName name="A125953654V_Latest">Data4!$DO$17</definedName>
    <definedName name="A125953658C">Data4!$DR$1:$DR$10,Data4!$DR$11:$DR$17</definedName>
    <definedName name="A125953658C_Data">Data4!$DR$11:$DR$17</definedName>
    <definedName name="A125953658C_Latest">Data4!$DR$17</definedName>
    <definedName name="A125953662V">Data4!$EG$1:$EG$10,Data4!$EG$11:$EG$17</definedName>
    <definedName name="A125953662V_Data">Data4!$EG$11:$EG$17</definedName>
    <definedName name="A125953662V_Latest">Data4!$EG$17</definedName>
    <definedName name="A125953666C">Data4!$FQ$1:$FQ$10,Data4!$FQ$11:$FQ$17</definedName>
    <definedName name="A125953666C_Data">Data4!$FQ$11:$FQ$17</definedName>
    <definedName name="A125953666C_Latest">Data4!$FQ$17</definedName>
    <definedName name="A125953670V">Data4!$EM$1:$EM$10,Data4!$EM$11:$EM$17</definedName>
    <definedName name="A125953670V_Data">Data4!$EM$11:$EM$17</definedName>
    <definedName name="A125953670V_Latest">Data4!$EM$17</definedName>
    <definedName name="A125953674C">Data4!$FK$1:$FK$10,Data4!$FK$11:$FK$17</definedName>
    <definedName name="A125953674C_Data">Data4!$FK$11:$FK$17</definedName>
    <definedName name="A125953674C_Latest">Data4!$FK$17</definedName>
    <definedName name="A125953678L">Data3!$C$1:$C$10,Data3!$C$11:$C$17</definedName>
    <definedName name="A125953678L_Data">Data3!$C$11:$C$17</definedName>
    <definedName name="A125953678L_Latest">Data3!$C$17</definedName>
    <definedName name="A125953682C">Data3!$X$1:$X$10,Data3!$X$11:$X$17</definedName>
    <definedName name="A125953682C_Data">Data3!$X$11:$X$17</definedName>
    <definedName name="A125953682C_Latest">Data3!$X$17</definedName>
    <definedName name="A125953686L">Data2!$HF$1:$HF$10,Data2!$HF$11:$HF$17</definedName>
    <definedName name="A125953686L_Data">Data2!$HF$11:$HF$17</definedName>
    <definedName name="A125953686L_Latest">Data2!$HF$17</definedName>
    <definedName name="A125953690C">Data3!$F$1:$F$10,Data3!$F$11:$F$17</definedName>
    <definedName name="A125953690C_Data">Data3!$F$11:$F$17</definedName>
    <definedName name="A125953690C_Latest">Data3!$F$17</definedName>
    <definedName name="A125953694L">Data3!$L$1:$L$10,Data3!$L$11:$L$17</definedName>
    <definedName name="A125953694L_Data">Data3!$L$11:$L$17</definedName>
    <definedName name="A125953694L_Latest">Data3!$L$17</definedName>
    <definedName name="A125953698W">Data2!$ID$1:$ID$10,Data2!$ID$11:$ID$17</definedName>
    <definedName name="A125953698W_Data">Data2!$ID$11:$ID$17</definedName>
    <definedName name="A125953698W_Latest">Data2!$ID$17</definedName>
    <definedName name="A125953702A">Data2!$IP$1:$IP$10,Data2!$IP$11:$IP$17</definedName>
    <definedName name="A125953702A_Data">Data2!$IP$11:$IP$17</definedName>
    <definedName name="A125953702A_Latest">Data2!$IP$17</definedName>
    <definedName name="A125953706K">Data2!$HL$1:$HL$10,Data2!$HL$11:$HL$17</definedName>
    <definedName name="A125953706K_Data">Data2!$HL$11:$HL$17</definedName>
    <definedName name="A125953706K_Latest">Data2!$HL$17</definedName>
    <definedName name="A125953710A">Data2!$HU$1:$HU$10,Data2!$HU$11:$HU$17</definedName>
    <definedName name="A125953710A_Data">Data2!$HU$11:$HU$17</definedName>
    <definedName name="A125953710A_Latest">Data2!$HU$17</definedName>
    <definedName name="A125953714K">Data2!$HX$1:$HX$10,Data2!$HX$11:$HX$17</definedName>
    <definedName name="A125953714K_Data">Data2!$HX$11:$HX$17</definedName>
    <definedName name="A125953714K_Latest">Data2!$HX$17</definedName>
    <definedName name="A125953718V">Data3!$I$1:$I$10,Data3!$I$11:$I$17</definedName>
    <definedName name="A125953718V_Data">Data3!$I$11:$I$17</definedName>
    <definedName name="A125953718V_Latest">Data3!$I$17</definedName>
    <definedName name="A125953722K">Data3!$O$1:$O$10,Data3!$O$11:$O$17</definedName>
    <definedName name="A125953722K_Data">Data3!$O$11:$O$17</definedName>
    <definedName name="A125953722K_Latest">Data3!$O$17</definedName>
    <definedName name="A125953726V">Data3!$R$1:$R$10,Data3!$R$11:$R$17</definedName>
    <definedName name="A125953726V_Data">Data3!$R$11:$R$17</definedName>
    <definedName name="A125953726V_Latest">Data3!$R$17</definedName>
    <definedName name="A125953730K">Data2!$IA$1:$IA$10,Data2!$IA$11:$IA$17</definedName>
    <definedName name="A125953730K_Data">Data2!$IA$11:$IA$17</definedName>
    <definedName name="A125953730K_Latest">Data2!$IA$17</definedName>
    <definedName name="A125953734V">Data2!$IJ$1:$IJ$10,Data2!$IJ$11:$IJ$17</definedName>
    <definedName name="A125953734V_Data">Data2!$IJ$11:$IJ$17</definedName>
    <definedName name="A125953734V_Latest">Data2!$IJ$17</definedName>
    <definedName name="A125953738C">Data2!$HI$1:$HI$10,Data2!$HI$11:$HI$17</definedName>
    <definedName name="A125953738C_Data">Data2!$HI$11:$HI$17</definedName>
    <definedName name="A125953738C_Latest">Data2!$HI$17</definedName>
    <definedName name="A125953742V">Data2!$HO$1:$HO$10,Data2!$HO$11:$HO$17</definedName>
    <definedName name="A125953742V_Data">Data2!$HO$11:$HO$17</definedName>
    <definedName name="A125953742V_Latest">Data2!$HO$17</definedName>
    <definedName name="A125953746C">Data2!$HR$1:$HR$10,Data2!$HR$11:$HR$17</definedName>
    <definedName name="A125953746C_Data">Data2!$HR$11:$HR$17</definedName>
    <definedName name="A125953746C_Latest">Data2!$HR$17</definedName>
    <definedName name="A125953750V">Data2!$IG$1:$IG$10,Data2!$IG$11:$IG$17</definedName>
    <definedName name="A125953750V_Data">Data2!$IG$11:$IG$17</definedName>
    <definedName name="A125953750V_Latest">Data2!$IG$17</definedName>
    <definedName name="A125953754C">Data3!$AA$1:$AA$10,Data3!$AA$11:$AA$17</definedName>
    <definedName name="A125953754C_Data">Data3!$AA$11:$AA$17</definedName>
    <definedName name="A125953754C_Latest">Data3!$AA$17</definedName>
    <definedName name="A125953758L">Data2!$IM$1:$IM$10,Data2!$IM$11:$IM$17</definedName>
    <definedName name="A125953758L_Data">Data2!$IM$11:$IM$17</definedName>
    <definedName name="A125953758L_Latest">Data2!$IM$17</definedName>
    <definedName name="A125953762C">Data3!$U$1:$U$10,Data3!$U$11:$U$17</definedName>
    <definedName name="A125953762C_Data">Data3!$U$11:$U$17</definedName>
    <definedName name="A125953762C_Latest">Data3!$U$17</definedName>
    <definedName name="A125953766L">Data3!$GS$1:$GS$10,Data3!$GS$11:$GS$17</definedName>
    <definedName name="A125953766L_Data">Data3!$GS$11:$GS$17</definedName>
    <definedName name="A125953766L_Latest">Data3!$GS$17</definedName>
    <definedName name="A125953770C">Data3!$HN$1:$HN$10,Data3!$HN$11:$HN$17</definedName>
    <definedName name="A125953770C_Data">Data3!$HN$11:$HN$17</definedName>
    <definedName name="A125953770C_Latest">Data3!$HN$17</definedName>
    <definedName name="A125953774L">Data3!$FF$1:$FF$10,Data3!$FF$11:$FF$17</definedName>
    <definedName name="A125953774L_Data">Data3!$FF$11:$FF$17</definedName>
    <definedName name="A125953774L_Latest">Data3!$FF$17</definedName>
    <definedName name="A125953778W">Data3!$GV$1:$GV$10,Data3!$GV$11:$GV$17</definedName>
    <definedName name="A125953778W_Data">Data3!$GV$11:$GV$17</definedName>
    <definedName name="A125953778W_Latest">Data3!$GV$17</definedName>
    <definedName name="A125953782L">Data3!$HB$1:$HB$10,Data3!$HB$11:$HB$17</definedName>
    <definedName name="A125953782L_Data">Data3!$HB$11:$HB$17</definedName>
    <definedName name="A125953782L_Latest">Data3!$HB$17</definedName>
    <definedName name="A125953786W">Data3!$GD$1:$GD$10,Data3!$GD$11:$GD$17</definedName>
    <definedName name="A125953786W_Data">Data3!$GD$11:$GD$17</definedName>
    <definedName name="A125953786W_Latest">Data3!$GD$17</definedName>
    <definedName name="A125953790L">Data3!$GP$1:$GP$10,Data3!$GP$11:$GP$17</definedName>
    <definedName name="A125953790L_Data">Data3!$GP$11:$GP$17</definedName>
    <definedName name="A125953790L_Latest">Data3!$GP$17</definedName>
    <definedName name="A125953794W">Data3!$FL$1:$FL$10,Data3!$FL$11:$FL$17</definedName>
    <definedName name="A125953794W_Data">Data3!$FL$11:$FL$17</definedName>
    <definedName name="A125953794W_Latest">Data3!$FL$17</definedName>
    <definedName name="A125953798F">Data3!$FU$1:$FU$10,Data3!$FU$11:$FU$17</definedName>
    <definedName name="A125953798F_Data">Data3!$FU$11:$FU$17</definedName>
    <definedName name="A125953798F_Latest">Data3!$FU$17</definedName>
    <definedName name="A125953802K">Data3!$FX$1:$FX$10,Data3!$FX$11:$FX$17</definedName>
    <definedName name="A125953802K_Data">Data3!$FX$11:$FX$17</definedName>
    <definedName name="A125953802K_Latest">Data3!$FX$17</definedName>
    <definedName name="A125953806V">Data3!$GY$1:$GY$10,Data3!$GY$11:$GY$17</definedName>
    <definedName name="A125953806V_Data">Data3!$GY$11:$GY$17</definedName>
    <definedName name="A125953806V_Latest">Data3!$GY$17</definedName>
    <definedName name="A125953810K">Data3!$HE$1:$HE$10,Data3!$HE$11:$HE$17</definedName>
    <definedName name="A125953810K_Data">Data3!$HE$11:$HE$17</definedName>
    <definedName name="A125953810K_Latest">Data3!$HE$17</definedName>
    <definedName name="A125953814V">Data3!$HH$1:$HH$10,Data3!$HH$11:$HH$17</definedName>
    <definedName name="A125953814V_Data">Data3!$HH$11:$HH$17</definedName>
    <definedName name="A125953814V_Latest">Data3!$HH$17</definedName>
    <definedName name="A125953818C">Data3!$GA$1:$GA$10,Data3!$GA$11:$GA$17</definedName>
    <definedName name="A125953818C_Data">Data3!$GA$11:$GA$17</definedName>
    <definedName name="A125953818C_Latest">Data3!$GA$17</definedName>
    <definedName name="A125953822V">Data3!$GJ$1:$GJ$10,Data3!$GJ$11:$GJ$17</definedName>
    <definedName name="A125953822V_Data">Data3!$GJ$11:$GJ$17</definedName>
    <definedName name="A125953822V_Latest">Data3!$GJ$17</definedName>
    <definedName name="A125953826C">Data3!$FI$1:$FI$10,Data3!$FI$11:$FI$17</definedName>
    <definedName name="A125953826C_Data">Data3!$FI$11:$FI$17</definedName>
    <definedName name="A125953826C_Latest">Data3!$FI$17</definedName>
    <definedName name="A125953830V">Data3!$FO$1:$FO$10,Data3!$FO$11:$FO$17</definedName>
    <definedName name="A125953830V_Data">Data3!$FO$11:$FO$17</definedName>
    <definedName name="A125953830V_Latest">Data3!$FO$17</definedName>
    <definedName name="A125953834C">Data3!$FR$1:$FR$10,Data3!$FR$11:$FR$17</definedName>
    <definedName name="A125953834C_Data">Data3!$FR$11:$FR$17</definedName>
    <definedName name="A125953834C_Latest">Data3!$FR$17</definedName>
    <definedName name="A125953838L">Data3!$GG$1:$GG$10,Data3!$GG$11:$GG$17</definedName>
    <definedName name="A125953838L_Data">Data3!$GG$11:$GG$17</definedName>
    <definedName name="A125953838L_Latest">Data3!$GG$17</definedName>
    <definedName name="A125953842C">Data3!$HQ$1:$HQ$10,Data3!$HQ$11:$HQ$17</definedName>
    <definedName name="A125953842C_Data">Data3!$HQ$11:$HQ$17</definedName>
    <definedName name="A125953842C_Latest">Data3!$HQ$17</definedName>
    <definedName name="A125953846L">Data3!$GM$1:$GM$10,Data3!$GM$11:$GM$17</definedName>
    <definedName name="A125953846L_Data">Data3!$GM$11:$GM$17</definedName>
    <definedName name="A125953846L_Latest">Data3!$GM$17</definedName>
    <definedName name="A125953850C">Data3!$HK$1:$HK$10,Data3!$HK$11:$HK$17</definedName>
    <definedName name="A125953850C_Data">Data3!$HK$11:$HK$17</definedName>
    <definedName name="A125953850C_Latest">Data3!$HK$17</definedName>
    <definedName name="A125953854L">Data4!$Q$1:$Q$10,Data4!$Q$11:$Q$17</definedName>
    <definedName name="A125953854L_Data">Data4!$Q$11:$Q$17</definedName>
    <definedName name="A125953854L_Latest">Data4!$Q$17</definedName>
    <definedName name="A125953858W">Data4!$AL$1:$AL$10,Data4!$AL$11:$AL$17</definedName>
    <definedName name="A125953858W_Data">Data4!$AL$11:$AL$17</definedName>
    <definedName name="A125953858W_Latest">Data4!$AL$17</definedName>
    <definedName name="A125953862L">Data3!$HT$1:$HT$10,Data3!$HT$11:$HT$17</definedName>
    <definedName name="A125953862L_Data">Data3!$HT$11:$HT$17</definedName>
    <definedName name="A125953862L_Latest">Data3!$HT$17</definedName>
    <definedName name="A125953866W">Data4!$T$1:$T$10,Data4!$T$11:$T$17</definedName>
    <definedName name="A125953866W_Data">Data4!$T$11:$T$17</definedName>
    <definedName name="A125953866W_Latest">Data4!$T$17</definedName>
    <definedName name="A125953870L">Data4!$Z$1:$Z$10,Data4!$Z$11:$Z$17</definedName>
    <definedName name="A125953870L_Data">Data4!$Z$11:$Z$17</definedName>
    <definedName name="A125953870L_Latest">Data4!$Z$17</definedName>
    <definedName name="A125953874W">Data4!$B$1:$B$10,Data4!$B$11:$B$17</definedName>
    <definedName name="A125953874W_Data">Data4!$B$11:$B$17</definedName>
    <definedName name="A125953874W_Latest">Data4!$B$17</definedName>
    <definedName name="A125953878F">Data4!$N$1:$N$10,Data4!$N$11:$N$17</definedName>
    <definedName name="A125953878F_Data">Data4!$N$11:$N$17</definedName>
    <definedName name="A125953878F_Latest">Data4!$N$17</definedName>
    <definedName name="A125953882W">Data3!$HZ$1:$HZ$10,Data3!$HZ$11:$HZ$17</definedName>
    <definedName name="A125953882W_Data">Data3!$HZ$11:$HZ$17</definedName>
    <definedName name="A125953882W_Latest">Data3!$HZ$17</definedName>
    <definedName name="A125953886F">Data3!$II$1:$II$10,Data3!$II$11:$II$17</definedName>
    <definedName name="A125953886F_Data">Data3!$II$11:$II$17</definedName>
    <definedName name="A125953886F_Latest">Data3!$II$17</definedName>
    <definedName name="A125953890W">Data3!$IL$1:$IL$10,Data3!$IL$11:$IL$17</definedName>
    <definedName name="A125953890W_Data">Data3!$IL$11:$IL$17</definedName>
    <definedName name="A125953890W_Latest">Data3!$IL$17</definedName>
    <definedName name="A125953894F">Data4!$W$1:$W$10,Data4!$W$11:$W$17</definedName>
    <definedName name="A125953894F_Data">Data4!$W$11:$W$17</definedName>
    <definedName name="A125953894F_Latest">Data4!$W$17</definedName>
    <definedName name="A125953898R">Data4!$AC$1:$AC$10,Data4!$AC$11:$AC$17</definedName>
    <definedName name="A125953898R_Data">Data4!$AC$11:$AC$17</definedName>
    <definedName name="A125953898R_Latest">Data4!$AC$17</definedName>
    <definedName name="A125953902V">Data4!$AF$1:$AF$10,Data4!$AF$11:$AF$17</definedName>
    <definedName name="A125953902V_Data">Data4!$AF$11:$AF$17</definedName>
    <definedName name="A125953902V_Latest">Data4!$AF$17</definedName>
    <definedName name="A125953906C">Data3!$IO$1:$IO$10,Data3!$IO$11:$IO$17</definedName>
    <definedName name="A125953906C_Data">Data3!$IO$11:$IO$17</definedName>
    <definedName name="A125953906C_Latest">Data3!$IO$17</definedName>
    <definedName name="A125953910V">Data4!$H$1:$H$10,Data4!$H$11:$H$17</definedName>
    <definedName name="A125953910V_Data">Data4!$H$11:$H$17</definedName>
    <definedName name="A125953910V_Latest">Data4!$H$17</definedName>
    <definedName name="A125953914C">Data3!$HW$1:$HW$10,Data3!$HW$11:$HW$17</definedName>
    <definedName name="A125953914C_Data">Data3!$HW$11:$HW$17</definedName>
    <definedName name="A125953914C_Latest">Data3!$HW$17</definedName>
    <definedName name="A125953918L">Data3!$IC$1:$IC$10,Data3!$IC$11:$IC$17</definedName>
    <definedName name="A125953918L_Data">Data3!$IC$11:$IC$17</definedName>
    <definedName name="A125953918L_Latest">Data3!$IC$17</definedName>
    <definedName name="A125953922C">Data3!$IF$1:$IF$10,Data3!$IF$11:$IF$17</definedName>
    <definedName name="A125953922C_Data">Data3!$IF$11:$IF$17</definedName>
    <definedName name="A125953922C_Latest">Data3!$IF$17</definedName>
    <definedName name="A125953926L">Data4!$E$1:$E$10,Data4!$E$11:$E$17</definedName>
    <definedName name="A125953926L_Data">Data4!$E$11:$E$17</definedName>
    <definedName name="A125953926L_Latest">Data4!$E$17</definedName>
    <definedName name="A125953930C">Data4!$AO$1:$AO$10,Data4!$AO$11:$AO$17</definedName>
    <definedName name="A125953930C_Data">Data4!$AO$11:$AO$17</definedName>
    <definedName name="A125953930C_Latest">Data4!$AO$17</definedName>
    <definedName name="A125953934L">Data4!$K$1:$K$10,Data4!$K$11:$K$17</definedName>
    <definedName name="A125953934L_Data">Data4!$K$11:$K$17</definedName>
    <definedName name="A125953934L_Latest">Data4!$K$17</definedName>
    <definedName name="A125953938W">Data4!$AI$1:$AI$10,Data4!$AI$11:$AI$17</definedName>
    <definedName name="A125953938W_Data">Data4!$AI$11:$AI$17</definedName>
    <definedName name="A125953938W_Latest">Data4!$AI$17</definedName>
    <definedName name="A125953942L">Data4!$CE$1:$CE$10,Data4!$CE$11:$CE$17</definedName>
    <definedName name="A125953942L_Data">Data4!$CE$11:$CE$17</definedName>
    <definedName name="A125953942L_Latest">Data4!$CE$17</definedName>
    <definedName name="A125953946W">Data4!$CZ$1:$CZ$10,Data4!$CZ$11:$CZ$17</definedName>
    <definedName name="A125953946W_Data">Data4!$CZ$11:$CZ$17</definedName>
    <definedName name="A125953946W_Latest">Data4!$CZ$17</definedName>
    <definedName name="A125953950L">Data4!$AR$1:$AR$10,Data4!$AR$11:$AR$17</definedName>
    <definedName name="A125953950L_Data">Data4!$AR$11:$AR$17</definedName>
    <definedName name="A125953950L_Latest">Data4!$AR$17</definedName>
    <definedName name="A125953954W">Data4!$CH$1:$CH$10,Data4!$CH$11:$CH$17</definedName>
    <definedName name="A125953954W_Data">Data4!$CH$11:$CH$17</definedName>
    <definedName name="A125953954W_Latest">Data4!$CH$17</definedName>
    <definedName name="A125953958F">Data4!$CN$1:$CN$10,Data4!$CN$11:$CN$17</definedName>
    <definedName name="A125953958F_Data">Data4!$CN$11:$CN$17</definedName>
    <definedName name="A125953958F_Latest">Data4!$CN$17</definedName>
    <definedName name="A125953962W">Data4!$BP$1:$BP$10,Data4!$BP$11:$BP$17</definedName>
    <definedName name="A125953962W_Data">Data4!$BP$11:$BP$17</definedName>
    <definedName name="A125953962W_Latest">Data4!$BP$17</definedName>
    <definedName name="A125953966F">Data4!$CB$1:$CB$10,Data4!$CB$11:$CB$17</definedName>
    <definedName name="A125953966F_Data">Data4!$CB$11:$CB$17</definedName>
    <definedName name="A125953966F_Latest">Data4!$CB$17</definedName>
    <definedName name="A125953970W">Data4!$AX$1:$AX$10,Data4!$AX$11:$AX$17</definedName>
    <definedName name="A125953970W_Data">Data4!$AX$11:$AX$17</definedName>
    <definedName name="A125953970W_Latest">Data4!$AX$17</definedName>
    <definedName name="A125953974F">Data4!$BG$1:$BG$10,Data4!$BG$11:$BG$17</definedName>
    <definedName name="A125953974F_Data">Data4!$BG$11:$BG$17</definedName>
    <definedName name="A125953974F_Latest">Data4!$BG$17</definedName>
    <definedName name="A125953978R">Data4!$BJ$1:$BJ$10,Data4!$BJ$11:$BJ$17</definedName>
    <definedName name="A125953978R_Data">Data4!$BJ$11:$BJ$17</definedName>
    <definedName name="A125953978R_Latest">Data4!$BJ$17</definedName>
    <definedName name="A125953982F">Data4!$CK$1:$CK$10,Data4!$CK$11:$CK$17</definedName>
    <definedName name="A125953982F_Data">Data4!$CK$11:$CK$17</definedName>
    <definedName name="A125953982F_Latest">Data4!$CK$17</definedName>
    <definedName name="A125953986R">Data4!$CQ$1:$CQ$10,Data4!$CQ$11:$CQ$17</definedName>
    <definedName name="A125953986R_Data">Data4!$CQ$11:$CQ$17</definedName>
    <definedName name="A125953986R_Latest">Data4!$CQ$17</definedName>
    <definedName name="A125953990F">Data4!$CT$1:$CT$10,Data4!$CT$11:$CT$17</definedName>
    <definedName name="A125953990F_Data">Data4!$CT$11:$CT$17</definedName>
    <definedName name="A125953990F_Latest">Data4!$CT$17</definedName>
    <definedName name="A125953994R">Data4!$BM$1:$BM$10,Data4!$BM$11:$BM$17</definedName>
    <definedName name="A125953994R_Data">Data4!$BM$11:$BM$17</definedName>
    <definedName name="A125953994R_Latest">Data4!$BM$17</definedName>
    <definedName name="A125953998X">Data4!$BV$1:$BV$10,Data4!$BV$11:$BV$17</definedName>
    <definedName name="A125953998X_Data">Data4!$BV$11:$BV$17</definedName>
    <definedName name="A125953998X_Latest">Data4!$BV$17</definedName>
    <definedName name="A125954002F">Data4!$AU$1:$AU$10,Data4!$AU$11:$AU$17</definedName>
    <definedName name="A125954002F_Data">Data4!$AU$11:$AU$17</definedName>
    <definedName name="A125954002F_Latest">Data4!$AU$17</definedName>
    <definedName name="A125954006R">Data4!$BA$1:$BA$10,Data4!$BA$11:$BA$17</definedName>
    <definedName name="A125954006R_Data">Data4!$BA$11:$BA$17</definedName>
    <definedName name="A125954006R_Latest">Data4!$BA$17</definedName>
    <definedName name="A125954010F">Data4!$BD$1:$BD$10,Data4!$BD$11:$BD$17</definedName>
    <definedName name="A125954010F_Data">Data4!$BD$11:$BD$17</definedName>
    <definedName name="A125954010F_Latest">Data4!$BD$17</definedName>
    <definedName name="A125954014R">Data4!$BS$1:$BS$10,Data4!$BS$11:$BS$17</definedName>
    <definedName name="A125954014R_Data">Data4!$BS$11:$BS$17</definedName>
    <definedName name="A125954014R_Latest">Data4!$BS$17</definedName>
    <definedName name="A125954018X">Data4!$DC$1:$DC$10,Data4!$DC$11:$DC$17</definedName>
    <definedName name="A125954018X_Data">Data4!$DC$11:$DC$17</definedName>
    <definedName name="A125954018X_Latest">Data4!$DC$17</definedName>
    <definedName name="A125954022R">Data4!$BY$1:$BY$10,Data4!$BY$11:$BY$17</definedName>
    <definedName name="A125954022R_Data">Data4!$BY$11:$BY$17</definedName>
    <definedName name="A125954022R_Latest">Data4!$BY$17</definedName>
    <definedName name="A125954026X">Data4!$CW$1:$CW$10,Data4!$CW$11:$CW$17</definedName>
    <definedName name="A125954026X_Data">Data4!$CW$11:$CW$17</definedName>
    <definedName name="A125954026X_Latest">Data4!$CW$17</definedName>
    <definedName name="A125954030R">Data2!$GE$1:$GE$10,Data2!$GE$11:$GE$17</definedName>
    <definedName name="A125954030R_Data">Data2!$GE$11:$GE$17</definedName>
    <definedName name="A125954030R_Latest">Data2!$GE$17</definedName>
    <definedName name="A125954034X">Data2!$GZ$1:$GZ$10,Data2!$GZ$11:$GZ$17</definedName>
    <definedName name="A125954034X_Data">Data2!$GZ$11:$GZ$17</definedName>
    <definedName name="A125954034X_Latest">Data2!$GZ$17</definedName>
    <definedName name="A125954038J">Data2!$ER$1:$ER$10,Data2!$ER$11:$ER$17</definedName>
    <definedName name="A125954038J_Data">Data2!$ER$11:$ER$17</definedName>
    <definedName name="A125954038J_Latest">Data2!$ER$17</definedName>
    <definedName name="A125954042X">Data2!$GH$1:$GH$10,Data2!$GH$11:$GH$17</definedName>
    <definedName name="A125954042X_Data">Data2!$GH$11:$GH$17</definedName>
    <definedName name="A125954042X_Latest">Data2!$GH$17</definedName>
    <definedName name="A125954046J">Data2!$GN$1:$GN$10,Data2!$GN$11:$GN$17</definedName>
    <definedName name="A125954046J_Data">Data2!$GN$11:$GN$17</definedName>
    <definedName name="A125954046J_Latest">Data2!$GN$17</definedName>
    <definedName name="A125954050X">Data2!$FP$1:$FP$10,Data2!$FP$11:$FP$17</definedName>
    <definedName name="A125954050X_Data">Data2!$FP$11:$FP$17</definedName>
    <definedName name="A125954050X_Latest">Data2!$FP$17</definedName>
    <definedName name="A125954054J">Data2!$GB$1:$GB$10,Data2!$GB$11:$GB$17</definedName>
    <definedName name="A125954054J_Data">Data2!$GB$11:$GB$17</definedName>
    <definedName name="A125954054J_Latest">Data2!$GB$17</definedName>
    <definedName name="A125954058T">Data2!$EX$1:$EX$10,Data2!$EX$11:$EX$17</definedName>
    <definedName name="A125954058T_Data">Data2!$EX$11:$EX$17</definedName>
    <definedName name="A125954058T_Latest">Data2!$EX$17</definedName>
    <definedName name="A125954062J">Data2!$FG$1:$FG$10,Data2!$FG$11:$FG$17</definedName>
    <definedName name="A125954062J_Data">Data2!$FG$11:$FG$17</definedName>
    <definedName name="A125954062J_Latest">Data2!$FG$17</definedName>
    <definedName name="A125954066T">Data2!$FJ$1:$FJ$10,Data2!$FJ$11:$FJ$17</definedName>
    <definedName name="A125954066T_Data">Data2!$FJ$11:$FJ$17</definedName>
    <definedName name="A125954066T_Latest">Data2!$FJ$17</definedName>
    <definedName name="A125954070J">Data2!$GK$1:$GK$10,Data2!$GK$11:$GK$17</definedName>
    <definedName name="A125954070J_Data">Data2!$GK$11:$GK$17</definedName>
    <definedName name="A125954070J_Latest">Data2!$GK$17</definedName>
    <definedName name="A125954074T">Data2!$GQ$1:$GQ$10,Data2!$GQ$11:$GQ$17</definedName>
    <definedName name="A125954074T_Data">Data2!$GQ$11:$GQ$17</definedName>
    <definedName name="A125954074T_Latest">Data2!$GQ$17</definedName>
    <definedName name="A125954078A">Data2!$GT$1:$GT$10,Data2!$GT$11:$GT$17</definedName>
    <definedName name="A125954078A_Data">Data2!$GT$11:$GT$17</definedName>
    <definedName name="A125954078A_Latest">Data2!$GT$17</definedName>
    <definedName name="A125954082T">Data2!$FM$1:$FM$10,Data2!$FM$11:$FM$17</definedName>
    <definedName name="A125954082T_Data">Data2!$FM$11:$FM$17</definedName>
    <definedName name="A125954082T_Latest">Data2!$FM$17</definedName>
    <definedName name="A125954086A">Data2!$FV$1:$FV$10,Data2!$FV$11:$FV$17</definedName>
    <definedName name="A125954086A_Data">Data2!$FV$11:$FV$17</definedName>
    <definedName name="A125954086A_Latest">Data2!$FV$17</definedName>
    <definedName name="A125954090T">Data2!$EU$1:$EU$10,Data2!$EU$11:$EU$17</definedName>
    <definedName name="A125954090T_Data">Data2!$EU$11:$EU$17</definedName>
    <definedName name="A125954090T_Latest">Data2!$EU$17</definedName>
    <definedName name="A125954094A">Data2!$FA$1:$FA$10,Data2!$FA$11:$FA$17</definedName>
    <definedName name="A125954094A_Data">Data2!$FA$11:$FA$17</definedName>
    <definedName name="A125954094A_Latest">Data2!$FA$17</definedName>
    <definedName name="A125954098K">Data2!$FD$1:$FD$10,Data2!$FD$11:$FD$17</definedName>
    <definedName name="A125954098K_Data">Data2!$FD$11:$FD$17</definedName>
    <definedName name="A125954098K_Latest">Data2!$FD$17</definedName>
    <definedName name="A125954102R">Data2!$FS$1:$FS$10,Data2!$FS$11:$FS$17</definedName>
    <definedName name="A125954102R_Data">Data2!$FS$11:$FS$17</definedName>
    <definedName name="A125954102R_Latest">Data2!$FS$17</definedName>
    <definedName name="A125954106X">Data2!$HC$1:$HC$10,Data2!$HC$11:$HC$17</definedName>
    <definedName name="A125954106X_Data">Data2!$HC$11:$HC$17</definedName>
    <definedName name="A125954106X_Latest">Data2!$HC$17</definedName>
    <definedName name="A125954110R">Data2!$FY$1:$FY$10,Data2!$FY$11:$FY$17</definedName>
    <definedName name="A125954110R_Data">Data2!$FY$11:$FY$17</definedName>
    <definedName name="A125954110R_Latest">Data2!$FY$17</definedName>
    <definedName name="A125954114X">Data2!$GW$1:$GW$10,Data2!$GW$11:$GW$17</definedName>
    <definedName name="A125954114X_Data">Data2!$GW$11:$GW$17</definedName>
    <definedName name="A125954114X_Latest">Data2!$GW$17</definedName>
    <definedName name="A125954118J">Data3!$BQ$1:$BQ$10,Data3!$BQ$11:$BQ$17</definedName>
    <definedName name="A125954118J_Data">Data3!$BQ$11:$BQ$17</definedName>
    <definedName name="A125954118J_Latest">Data3!$BQ$17</definedName>
    <definedName name="A125954122X">Data3!$CL$1:$CL$10,Data3!$CL$11:$CL$17</definedName>
    <definedName name="A125954122X_Data">Data3!$CL$11:$CL$17</definedName>
    <definedName name="A125954122X_Latest">Data3!$CL$17</definedName>
    <definedName name="A125954126J">Data3!$AD$1:$AD$10,Data3!$AD$11:$AD$17</definedName>
    <definedName name="A125954126J_Data">Data3!$AD$11:$AD$17</definedName>
    <definedName name="A125954126J_Latest">Data3!$AD$17</definedName>
    <definedName name="A125954130X">Data3!$BT$1:$BT$10,Data3!$BT$11:$BT$17</definedName>
    <definedName name="A125954130X_Data">Data3!$BT$11:$BT$17</definedName>
    <definedName name="A125954130X_Latest">Data3!$BT$17</definedName>
    <definedName name="A125954134J">Data3!$BZ$1:$BZ$10,Data3!$BZ$11:$BZ$17</definedName>
    <definedName name="A125954134J_Data">Data3!$BZ$11:$BZ$17</definedName>
    <definedName name="A125954134J_Latest">Data3!$BZ$17</definedName>
    <definedName name="A125954138T">Data3!$BB$1:$BB$10,Data3!$BB$11:$BB$17</definedName>
    <definedName name="A125954138T_Data">Data3!$BB$11:$BB$17</definedName>
    <definedName name="A125954138T_Latest">Data3!$BB$17</definedName>
    <definedName name="A125954142J">Data3!$BN$1:$BN$10,Data3!$BN$11:$BN$17</definedName>
    <definedName name="A125954142J_Data">Data3!$BN$11:$BN$17</definedName>
    <definedName name="A125954142J_Latest">Data3!$BN$17</definedName>
    <definedName name="A125954146T">Data3!$AJ$1:$AJ$10,Data3!$AJ$11:$AJ$17</definedName>
    <definedName name="A125954146T_Data">Data3!$AJ$11:$AJ$17</definedName>
    <definedName name="A125954146T_Latest">Data3!$AJ$17</definedName>
    <definedName name="A125954150J">Data3!$AS$1:$AS$10,Data3!$AS$11:$AS$17</definedName>
    <definedName name="A125954150J_Data">Data3!$AS$11:$AS$17</definedName>
    <definedName name="A125954150J_Latest">Data3!$AS$17</definedName>
    <definedName name="A125954154T">Data3!$AV$1:$AV$10,Data3!$AV$11:$AV$17</definedName>
    <definedName name="A125954154T_Data">Data3!$AV$11:$AV$17</definedName>
    <definedName name="A125954154T_Latest">Data3!$AV$17</definedName>
    <definedName name="A125954158A">Data3!$BW$1:$BW$10,Data3!$BW$11:$BW$17</definedName>
    <definedName name="A125954158A_Data">Data3!$BW$11:$BW$17</definedName>
    <definedName name="A125954158A_Latest">Data3!$BW$17</definedName>
    <definedName name="A125954162T">Data3!$CC$1:$CC$10,Data3!$CC$11:$CC$17</definedName>
    <definedName name="A125954162T_Data">Data3!$CC$11:$CC$17</definedName>
    <definedName name="A125954162T_Latest">Data3!$CC$17</definedName>
    <definedName name="A125954166A">Data3!$CF$1:$CF$10,Data3!$CF$11:$CF$17</definedName>
    <definedName name="A125954166A_Data">Data3!$CF$11:$CF$17</definedName>
    <definedName name="A125954166A_Latest">Data3!$CF$17</definedName>
    <definedName name="A125954170T">Data3!$AY$1:$AY$10,Data3!$AY$11:$AY$17</definedName>
    <definedName name="A125954170T_Data">Data3!$AY$11:$AY$17</definedName>
    <definedName name="A125954170T_Latest">Data3!$AY$17</definedName>
    <definedName name="A125954174A">Data3!$BH$1:$BH$10,Data3!$BH$11:$BH$17</definedName>
    <definedName name="A125954174A_Data">Data3!$BH$11:$BH$17</definedName>
    <definedName name="A125954174A_Latest">Data3!$BH$17</definedName>
    <definedName name="A125954178K">Data3!$AG$1:$AG$10,Data3!$AG$11:$AG$17</definedName>
    <definedName name="A125954178K_Data">Data3!$AG$11:$AG$17</definedName>
    <definedName name="A125954178K_Latest">Data3!$AG$17</definedName>
    <definedName name="A125954182A">Data3!$AM$1:$AM$10,Data3!$AM$11:$AM$17</definedName>
    <definedName name="A125954182A_Data">Data3!$AM$11:$AM$17</definedName>
    <definedName name="A125954182A_Latest">Data3!$AM$17</definedName>
    <definedName name="A125954186K">Data3!$AP$1:$AP$10,Data3!$AP$11:$AP$17</definedName>
    <definedName name="A125954186K_Data">Data3!$AP$11:$AP$17</definedName>
    <definedName name="A125954186K_Latest">Data3!$AP$17</definedName>
    <definedName name="A125954190A">Data3!$BE$1:$BE$10,Data3!$BE$11:$BE$17</definedName>
    <definedName name="A125954190A_Data">Data3!$BE$11:$BE$17</definedName>
    <definedName name="A125954190A_Latest">Data3!$BE$17</definedName>
    <definedName name="A125954194K">Data3!$CO$1:$CO$10,Data3!$CO$11:$CO$17</definedName>
    <definedName name="A125954194K_Data">Data3!$CO$11:$CO$17</definedName>
    <definedName name="A125954194K_Latest">Data3!$CO$17</definedName>
    <definedName name="A125954198V">Data3!$BK$1:$BK$10,Data3!$BK$11:$BK$17</definedName>
    <definedName name="A125954198V_Data">Data3!$BK$11:$BK$17</definedName>
    <definedName name="A125954198V_Latest">Data3!$BK$17</definedName>
    <definedName name="A125954202X">Data3!$CI$1:$CI$10,Data3!$CI$11:$CI$17</definedName>
    <definedName name="A125954202X_Data">Data3!$CI$11:$CI$17</definedName>
    <definedName name="A125954202X_Latest">Data3!$CI$17</definedName>
    <definedName name="A125954206J">Data3!$EE$1:$EE$10,Data3!$EE$11:$EE$17</definedName>
    <definedName name="A125954206J_Data">Data3!$EE$11:$EE$17</definedName>
    <definedName name="A125954206J_Latest">Data3!$EE$17</definedName>
    <definedName name="A125954210X">Data3!$EZ$1:$EZ$10,Data3!$EZ$11:$EZ$17</definedName>
    <definedName name="A125954210X_Data">Data3!$EZ$11:$EZ$17</definedName>
    <definedName name="A125954210X_Latest">Data3!$EZ$17</definedName>
    <definedName name="A125954214J">Data3!$CR$1:$CR$10,Data3!$CR$11:$CR$17</definedName>
    <definedName name="A125954214J_Data">Data3!$CR$11:$CR$17</definedName>
    <definedName name="A125954214J_Latest">Data3!$CR$17</definedName>
    <definedName name="A125954218T">Data3!$EH$1:$EH$10,Data3!$EH$11:$EH$17</definedName>
    <definedName name="A125954218T_Data">Data3!$EH$11:$EH$17</definedName>
    <definedName name="A125954218T_Latest">Data3!$EH$17</definedName>
    <definedName name="A125954222J">Data3!$EN$1:$EN$10,Data3!$EN$11:$EN$17</definedName>
    <definedName name="A125954222J_Data">Data3!$EN$11:$EN$17</definedName>
    <definedName name="A125954222J_Latest">Data3!$EN$17</definedName>
    <definedName name="A125954226T">Data3!$DP$1:$DP$10,Data3!$DP$11:$DP$17</definedName>
    <definedName name="A125954226T_Data">Data3!$DP$11:$DP$17</definedName>
    <definedName name="A125954226T_Latest">Data3!$DP$17</definedName>
    <definedName name="A125954230J">Data3!$EB$1:$EB$10,Data3!$EB$11:$EB$17</definedName>
    <definedName name="A125954230J_Data">Data3!$EB$11:$EB$17</definedName>
    <definedName name="A125954230J_Latest">Data3!$EB$17</definedName>
    <definedName name="A125954234T">Data3!$CX$1:$CX$10,Data3!$CX$11:$CX$17</definedName>
    <definedName name="A125954234T_Data">Data3!$CX$11:$CX$17</definedName>
    <definedName name="A125954234T_Latest">Data3!$CX$17</definedName>
    <definedName name="A125954238A">Data3!$DG$1:$DG$10,Data3!$DG$11:$DG$17</definedName>
    <definedName name="A125954238A_Data">Data3!$DG$11:$DG$17</definedName>
    <definedName name="A125954238A_Latest">Data3!$DG$17</definedName>
    <definedName name="A125954242T">Data3!$DJ$1:$DJ$10,Data3!$DJ$11:$DJ$17</definedName>
    <definedName name="A125954242T_Data">Data3!$DJ$11:$DJ$17</definedName>
    <definedName name="A125954242T_Latest">Data3!$DJ$17</definedName>
    <definedName name="A125954246A">Data3!$EK$1:$EK$10,Data3!$EK$11:$EK$17</definedName>
    <definedName name="A125954246A_Data">Data3!$EK$11:$EK$17</definedName>
    <definedName name="A125954246A_Latest">Data3!$EK$17</definedName>
    <definedName name="A125954250T">Data3!$EQ$1:$EQ$10,Data3!$EQ$11:$EQ$17</definedName>
    <definedName name="A125954250T_Data">Data3!$EQ$11:$EQ$17</definedName>
    <definedName name="A125954250T_Latest">Data3!$EQ$17</definedName>
    <definedName name="A125954254A">Data3!$ET$1:$ET$10,Data3!$ET$11:$ET$17</definedName>
    <definedName name="A125954254A_Data">Data3!$ET$11:$ET$17</definedName>
    <definedName name="A125954254A_Latest">Data3!$ET$17</definedName>
    <definedName name="A125954258K">Data3!$DM$1:$DM$10,Data3!$DM$11:$DM$17</definedName>
    <definedName name="A125954258K_Data">Data3!$DM$11:$DM$17</definedName>
    <definedName name="A125954258K_Latest">Data3!$DM$17</definedName>
    <definedName name="A125954262A">Data3!$DV$1:$DV$10,Data3!$DV$11:$DV$17</definedName>
    <definedName name="A125954262A_Data">Data3!$DV$11:$DV$17</definedName>
    <definedName name="A125954262A_Latest">Data3!$DV$17</definedName>
    <definedName name="A125954266K">Data3!$CU$1:$CU$10,Data3!$CU$11:$CU$17</definedName>
    <definedName name="A125954266K_Data">Data3!$CU$11:$CU$17</definedName>
    <definedName name="A125954266K_Latest">Data3!$CU$17</definedName>
    <definedName name="A125954270A">Data3!$DA$1:$DA$10,Data3!$DA$11:$DA$17</definedName>
    <definedName name="A125954270A_Data">Data3!$DA$11:$DA$17</definedName>
    <definedName name="A125954270A_Latest">Data3!$DA$17</definedName>
    <definedName name="A125954274K">Data3!$DD$1:$DD$10,Data3!$DD$11:$DD$17</definedName>
    <definedName name="A125954274K_Data">Data3!$DD$11:$DD$17</definedName>
    <definedName name="A125954274K_Latest">Data3!$DD$17</definedName>
    <definedName name="A125954278V">Data3!$DS$1:$DS$10,Data3!$DS$11:$DS$17</definedName>
    <definedName name="A125954278V_Data">Data3!$DS$11:$DS$17</definedName>
    <definedName name="A125954278V_Latest">Data3!$DS$17</definedName>
    <definedName name="A125954282K">Data3!$FC$1:$FC$10,Data3!$FC$11:$FC$17</definedName>
    <definedName name="A125954282K_Data">Data3!$FC$11:$FC$17</definedName>
    <definedName name="A125954282K_Latest">Data3!$FC$17</definedName>
    <definedName name="A125954286V">Data3!$DY$1:$DY$10,Data3!$DY$11:$DY$17</definedName>
    <definedName name="A125954286V_Data">Data3!$DY$11:$DY$17</definedName>
    <definedName name="A125954286V_Latest">Data3!$DY$17</definedName>
    <definedName name="A125954290K">Data3!$EW$1:$EW$10,Data3!$EW$11:$EW$17</definedName>
    <definedName name="A125954290K_Data">Data3!$EW$11:$EW$17</definedName>
    <definedName name="A125954290K_Latest">Data3!$EW$17</definedName>
    <definedName name="A125954294V">Data1!$FQ$1:$FQ$10,Data1!$FQ$11:$FQ$17</definedName>
    <definedName name="A125954294V_Data">Data1!$FQ$11:$FQ$17</definedName>
    <definedName name="A125954294V_Latest">Data1!$FQ$17</definedName>
    <definedName name="A125954298C">Data1!$GL$1:$GL$10,Data1!$GL$11:$GL$17</definedName>
    <definedName name="A125954298C_Data">Data1!$GL$11:$GL$17</definedName>
    <definedName name="A125954298C_Latest">Data1!$GL$17</definedName>
    <definedName name="A125954302J">Data1!$ED$1:$ED$10,Data1!$ED$11:$ED$17</definedName>
    <definedName name="A125954302J_Data">Data1!$ED$11:$ED$17</definedName>
    <definedName name="A125954302J_Latest">Data1!$ED$17</definedName>
    <definedName name="A125954306T">Data1!$FT$1:$FT$10,Data1!$FT$11:$FT$17</definedName>
    <definedName name="A125954306T_Data">Data1!$FT$11:$FT$17</definedName>
    <definedName name="A125954306T_Latest">Data1!$FT$17</definedName>
    <definedName name="A125954310J">Data1!$FZ$1:$FZ$10,Data1!$FZ$11:$FZ$17</definedName>
    <definedName name="A125954310J_Data">Data1!$FZ$11:$FZ$17</definedName>
    <definedName name="A125954310J_Latest">Data1!$FZ$17</definedName>
    <definedName name="A125954314T">Data1!$FB$1:$FB$10,Data1!$FB$11:$FB$17</definedName>
    <definedName name="A125954314T_Data">Data1!$FB$11:$FB$17</definedName>
    <definedName name="A125954314T_Latest">Data1!$FB$17</definedName>
    <definedName name="A125954318A">Data1!$FN$1:$FN$10,Data1!$FN$11:$FN$17</definedName>
    <definedName name="A125954318A_Data">Data1!$FN$11:$FN$17</definedName>
    <definedName name="A125954318A_Latest">Data1!$FN$17</definedName>
    <definedName name="A125954322T">Data1!$EJ$1:$EJ$10,Data1!$EJ$11:$EJ$17</definedName>
    <definedName name="A125954322T_Data">Data1!$EJ$11:$EJ$17</definedName>
    <definedName name="A125954322T_Latest">Data1!$EJ$17</definedName>
    <definedName name="A125954326A">Data1!$ES$1:$ES$10,Data1!$ES$11:$ES$17</definedName>
    <definedName name="A125954326A_Data">Data1!$ES$11:$ES$17</definedName>
    <definedName name="A125954326A_Latest">Data1!$ES$17</definedName>
    <definedName name="A125954330T">Data1!$EV$1:$EV$10,Data1!$EV$11:$EV$17</definedName>
    <definedName name="A125954330T_Data">Data1!$EV$11:$EV$17</definedName>
    <definedName name="A125954330T_Latest">Data1!$EV$17</definedName>
    <definedName name="A125954334A">Data1!$FW$1:$FW$10,Data1!$FW$11:$FW$17</definedName>
    <definedName name="A125954334A_Data">Data1!$FW$11:$FW$17</definedName>
    <definedName name="A125954334A_Latest">Data1!$FW$17</definedName>
    <definedName name="A125954338K">Data1!$GC$1:$GC$10,Data1!$GC$11:$GC$17</definedName>
    <definedName name="A125954338K_Data">Data1!$GC$11:$GC$17</definedName>
    <definedName name="A125954338K_Latest">Data1!$GC$17</definedName>
    <definedName name="A125954342A">Data1!$GF$1:$GF$10,Data1!$GF$11:$GF$17</definedName>
    <definedName name="A125954342A_Data">Data1!$GF$11:$GF$17</definedName>
    <definedName name="A125954342A_Latest">Data1!$GF$17</definedName>
    <definedName name="A125954346K">Data1!$EY$1:$EY$10,Data1!$EY$11:$EY$17</definedName>
    <definedName name="A125954346K_Data">Data1!$EY$11:$EY$17</definedName>
    <definedName name="A125954346K_Latest">Data1!$EY$17</definedName>
    <definedName name="A125954350A">Data1!$FH$1:$FH$10,Data1!$FH$11:$FH$17</definedName>
    <definedName name="A125954350A_Data">Data1!$FH$11:$FH$17</definedName>
    <definedName name="A125954350A_Latest">Data1!$FH$17</definedName>
    <definedName name="A125954354K">Data1!$EG$1:$EG$10,Data1!$EG$11:$EG$17</definedName>
    <definedName name="A125954354K_Data">Data1!$EG$11:$EG$17</definedName>
    <definedName name="A125954354K_Latest">Data1!$EG$17</definedName>
    <definedName name="A125954358V">Data1!$EM$1:$EM$10,Data1!$EM$11:$EM$17</definedName>
    <definedName name="A125954358V_Data">Data1!$EM$11:$EM$17</definedName>
    <definedName name="A125954358V_Latest">Data1!$EM$17</definedName>
    <definedName name="A125954362K">Data1!$EP$1:$EP$10,Data1!$EP$11:$EP$17</definedName>
    <definedName name="A125954362K_Data">Data1!$EP$11:$EP$17</definedName>
    <definedName name="A125954362K_Latest">Data1!$EP$17</definedName>
    <definedName name="A125954366V">Data1!$FE$1:$FE$10,Data1!$FE$11:$FE$17</definedName>
    <definedName name="A125954366V_Data">Data1!$FE$11:$FE$17</definedName>
    <definedName name="A125954366V_Latest">Data1!$FE$17</definedName>
    <definedName name="A125954370K">Data1!$GO$1:$GO$10,Data1!$GO$11:$GO$17</definedName>
    <definedName name="A125954370K_Data">Data1!$GO$11:$GO$17</definedName>
    <definedName name="A125954370K_Latest">Data1!$GO$17</definedName>
    <definedName name="A125954374V">Data1!$FK$1:$FK$10,Data1!$FK$11:$FK$17</definedName>
    <definedName name="A125954374V_Data">Data1!$FK$11:$FK$17</definedName>
    <definedName name="A125954374V_Latest">Data1!$FK$17</definedName>
    <definedName name="A125954378C">Data1!$GI$1:$GI$10,Data1!$GI$11:$GI$17</definedName>
    <definedName name="A125954378C_Data">Data1!$GI$11:$GI$17</definedName>
    <definedName name="A125954378C_Latest">Data1!$GI$17</definedName>
    <definedName name="A125955086V">Data2!$DQ$1:$DQ$10,Data2!$DQ$11:$DQ$17</definedName>
    <definedName name="A125955086V_Data">Data2!$DQ$11:$DQ$17</definedName>
    <definedName name="A125955086V_Latest">Data2!$DQ$17</definedName>
    <definedName name="A125955090K">Data2!$EL$1:$EL$10,Data2!$EL$11:$EL$17</definedName>
    <definedName name="A125955090K_Data">Data2!$EL$11:$EL$17</definedName>
    <definedName name="A125955090K_Latest">Data2!$EL$17</definedName>
    <definedName name="A125955094V">Data2!$CD$1:$CD$10,Data2!$CD$11:$CD$17</definedName>
    <definedName name="A125955094V_Data">Data2!$CD$11:$CD$17</definedName>
    <definedName name="A125955094V_Latest">Data2!$CD$17</definedName>
    <definedName name="A125955098C">Data2!$DT$1:$DT$10,Data2!$DT$11:$DT$17</definedName>
    <definedName name="A125955098C_Data">Data2!$DT$11:$DT$17</definedName>
    <definedName name="A125955098C_Latest">Data2!$DT$17</definedName>
    <definedName name="A125955102J">Data2!$DZ$1:$DZ$10,Data2!$DZ$11:$DZ$17</definedName>
    <definedName name="A125955102J_Data">Data2!$DZ$11:$DZ$17</definedName>
    <definedName name="A125955102J_Latest">Data2!$DZ$17</definedName>
    <definedName name="A125955106T">Data2!$DB$1:$DB$10,Data2!$DB$11:$DB$17</definedName>
    <definedName name="A125955106T_Data">Data2!$DB$11:$DB$17</definedName>
    <definedName name="A125955106T_Latest">Data2!$DB$17</definedName>
    <definedName name="A125955110J">Data2!$DN$1:$DN$10,Data2!$DN$11:$DN$17</definedName>
    <definedName name="A125955110J_Data">Data2!$DN$11:$DN$17</definedName>
    <definedName name="A125955110J_Latest">Data2!$DN$17</definedName>
    <definedName name="A125955114T">Data2!$CJ$1:$CJ$10,Data2!$CJ$11:$CJ$17</definedName>
    <definedName name="A125955114T_Data">Data2!$CJ$11:$CJ$17</definedName>
    <definedName name="A125955114T_Latest">Data2!$CJ$17</definedName>
    <definedName name="A125955118A">Data2!$CS$1:$CS$10,Data2!$CS$11:$CS$17</definedName>
    <definedName name="A125955118A_Data">Data2!$CS$11:$CS$17</definedName>
    <definedName name="A125955118A_Latest">Data2!$CS$17</definedName>
    <definedName name="A125955122T">Data2!$CV$1:$CV$10,Data2!$CV$11:$CV$17</definedName>
    <definedName name="A125955122T_Data">Data2!$CV$11:$CV$17</definedName>
    <definedName name="A125955122T_Latest">Data2!$CV$17</definedName>
    <definedName name="A125955126A">Data2!$DW$1:$DW$10,Data2!$DW$11:$DW$17</definedName>
    <definedName name="A125955126A_Data">Data2!$DW$11:$DW$17</definedName>
    <definedName name="A125955126A_Latest">Data2!$DW$17</definedName>
    <definedName name="A125955130T">Data2!$EC$1:$EC$10,Data2!$EC$11:$EC$17</definedName>
    <definedName name="A125955130T_Data">Data2!$EC$11:$EC$17</definedName>
    <definedName name="A125955130T_Latest">Data2!$EC$17</definedName>
    <definedName name="A125955134A">Data2!$EF$1:$EF$10,Data2!$EF$11:$EF$17</definedName>
    <definedName name="A125955134A_Data">Data2!$EF$11:$EF$17</definedName>
    <definedName name="A125955134A_Latest">Data2!$EF$17</definedName>
    <definedName name="A125955138K">Data2!$CY$1:$CY$10,Data2!$CY$11:$CY$17</definedName>
    <definedName name="A125955138K_Data">Data2!$CY$11:$CY$17</definedName>
    <definedName name="A125955138K_Latest">Data2!$CY$17</definedName>
    <definedName name="A125955142A">Data2!$DH$1:$DH$10,Data2!$DH$11:$DH$17</definedName>
    <definedName name="A125955142A_Data">Data2!$DH$11:$DH$17</definedName>
    <definedName name="A125955142A_Latest">Data2!$DH$17</definedName>
    <definedName name="A125955146K">Data2!$CG$1:$CG$10,Data2!$CG$11:$CG$17</definedName>
    <definedName name="A125955146K_Data">Data2!$CG$11:$CG$17</definedName>
    <definedName name="A125955146K_Latest">Data2!$CG$17</definedName>
    <definedName name="A125955150A">Data2!$CM$1:$CM$10,Data2!$CM$11:$CM$17</definedName>
    <definedName name="A125955150A_Data">Data2!$CM$11:$CM$17</definedName>
    <definedName name="A125955150A_Latest">Data2!$CM$17</definedName>
    <definedName name="A125955154K">Data2!$CP$1:$CP$10,Data2!$CP$11:$CP$17</definedName>
    <definedName name="A125955154K_Data">Data2!$CP$11:$CP$17</definedName>
    <definedName name="A125955154K_Latest">Data2!$CP$17</definedName>
    <definedName name="A125955158V">Data2!$DE$1:$DE$10,Data2!$DE$11:$DE$17</definedName>
    <definedName name="A125955158V_Data">Data2!$DE$11:$DE$17</definedName>
    <definedName name="A125955158V_Latest">Data2!$DE$17</definedName>
    <definedName name="A125955162K">Data2!$EO$1:$EO$10,Data2!$EO$11:$EO$17</definedName>
    <definedName name="A125955162K_Data">Data2!$EO$11:$EO$17</definedName>
    <definedName name="A125955162K_Latest">Data2!$EO$17</definedName>
    <definedName name="A125955166V">Data2!$DK$1:$DK$10,Data2!$DK$11:$DK$17</definedName>
    <definedName name="A125955166V_Data">Data2!$DK$11:$DK$17</definedName>
    <definedName name="A125955166V_Latest">Data2!$DK$17</definedName>
    <definedName name="A125955170K">Data2!$EI$1:$EI$10,Data2!$EI$11:$EI$17</definedName>
    <definedName name="A125955170K_Data">Data2!$EI$11:$EI$17</definedName>
    <definedName name="A125955170K_Latest">Data2!$EI$17</definedName>
    <definedName name="A125955878T">Data1!$DC$1:$DC$10,Data1!$DC$11:$DC$17</definedName>
    <definedName name="A125955878T_Data">Data1!$DC$11:$DC$17</definedName>
    <definedName name="A125955878T_Latest">Data1!$DC$17</definedName>
    <definedName name="A125955882J">Data1!$DX$1:$DX$10,Data1!$DX$11:$DX$17</definedName>
    <definedName name="A125955882J_Data">Data1!$DX$11:$DX$17</definedName>
    <definedName name="A125955882J_Latest">Data1!$DX$17</definedName>
    <definedName name="A125955886T">Data1!$BP$1:$BP$10,Data1!$BP$11:$BP$17</definedName>
    <definedName name="A125955886T_Data">Data1!$BP$11:$BP$17</definedName>
    <definedName name="A125955886T_Latest">Data1!$BP$17</definedName>
    <definedName name="A125955890J">Data1!$DF$1:$DF$10,Data1!$DF$11:$DF$17</definedName>
    <definedName name="A125955890J_Data">Data1!$DF$11:$DF$17</definedName>
    <definedName name="A125955890J_Latest">Data1!$DF$17</definedName>
    <definedName name="A125955894T">Data1!$DL$1:$DL$10,Data1!$DL$11:$DL$17</definedName>
    <definedName name="A125955894T_Data">Data1!$DL$11:$DL$17</definedName>
    <definedName name="A125955894T_Latest">Data1!$DL$17</definedName>
    <definedName name="A125955898A">Data1!$CN$1:$CN$10,Data1!$CN$11:$CN$17</definedName>
    <definedName name="A125955898A_Data">Data1!$CN$11:$CN$17</definedName>
    <definedName name="A125955898A_Latest">Data1!$CN$17</definedName>
    <definedName name="A125955902F">Data1!$CZ$1:$CZ$10,Data1!$CZ$11:$CZ$17</definedName>
    <definedName name="A125955902F_Data">Data1!$CZ$11:$CZ$17</definedName>
    <definedName name="A125955902F_Latest">Data1!$CZ$17</definedName>
    <definedName name="A125955906R">Data1!$BV$1:$BV$10,Data1!$BV$11:$BV$17</definedName>
    <definedName name="A125955906R_Data">Data1!$BV$11:$BV$17</definedName>
    <definedName name="A125955906R_Latest">Data1!$BV$17</definedName>
    <definedName name="A125955910F">Data1!$CE$1:$CE$10,Data1!$CE$11:$CE$17</definedName>
    <definedName name="A125955910F_Data">Data1!$CE$11:$CE$17</definedName>
    <definedName name="A125955910F_Latest">Data1!$CE$17</definedName>
    <definedName name="A125955914R">Data1!$CH$1:$CH$10,Data1!$CH$11:$CH$17</definedName>
    <definedName name="A125955914R_Data">Data1!$CH$11:$CH$17</definedName>
    <definedName name="A125955914R_Latest">Data1!$CH$17</definedName>
    <definedName name="A125955918X">Data1!$DI$1:$DI$10,Data1!$DI$11:$DI$17</definedName>
    <definedName name="A125955918X_Data">Data1!$DI$11:$DI$17</definedName>
    <definedName name="A125955918X_Latest">Data1!$DI$17</definedName>
    <definedName name="A125955922R">Data1!$DO$1:$DO$10,Data1!$DO$11:$DO$17</definedName>
    <definedName name="A125955922R_Data">Data1!$DO$11:$DO$17</definedName>
    <definedName name="A125955922R_Latest">Data1!$DO$17</definedName>
    <definedName name="A125955926X">Data1!$DR$1:$DR$10,Data1!$DR$11:$DR$17</definedName>
    <definedName name="A125955926X_Data">Data1!$DR$11:$DR$17</definedName>
    <definedName name="A125955926X_Latest">Data1!$DR$17</definedName>
    <definedName name="A125955930R">Data1!$CK$1:$CK$10,Data1!$CK$11:$CK$17</definedName>
    <definedName name="A125955930R_Data">Data1!$CK$11:$CK$17</definedName>
    <definedName name="A125955930R_Latest">Data1!$CK$17</definedName>
    <definedName name="A125955934X">Data1!$CT$1:$CT$10,Data1!$CT$11:$CT$17</definedName>
    <definedName name="A125955934X_Data">Data1!$CT$11:$CT$17</definedName>
    <definedName name="A125955934X_Latest">Data1!$CT$17</definedName>
    <definedName name="A125955938J">Data1!$BS$1:$BS$10,Data1!$BS$11:$BS$17</definedName>
    <definedName name="A125955938J_Data">Data1!$BS$11:$BS$17</definedName>
    <definedName name="A125955938J_Latest">Data1!$BS$17</definedName>
    <definedName name="A125955942X">Data1!$BY$1:$BY$10,Data1!$BY$11:$BY$17</definedName>
    <definedName name="A125955942X_Data">Data1!$BY$11:$BY$17</definedName>
    <definedName name="A125955942X_Latest">Data1!$BY$17</definedName>
    <definedName name="A125955946J">Data1!$CB$1:$CB$10,Data1!$CB$11:$CB$17</definedName>
    <definedName name="A125955946J_Data">Data1!$CB$11:$CB$17</definedName>
    <definedName name="A125955946J_Latest">Data1!$CB$17</definedName>
    <definedName name="A125955950X">Data1!$CQ$1:$CQ$10,Data1!$CQ$11:$CQ$17</definedName>
    <definedName name="A125955950X_Data">Data1!$CQ$11:$CQ$17</definedName>
    <definedName name="A125955950X_Latest">Data1!$CQ$17</definedName>
    <definedName name="A125955954J">Data1!$EA$1:$EA$10,Data1!$EA$11:$EA$17</definedName>
    <definedName name="A125955954J_Data">Data1!$EA$11:$EA$17</definedName>
    <definedName name="A125955954J_Latest">Data1!$EA$17</definedName>
    <definedName name="A125955958T">Data1!$CW$1:$CW$10,Data1!$CW$11:$CW$17</definedName>
    <definedName name="A125955958T_Data">Data1!$CW$11:$CW$17</definedName>
    <definedName name="A125955958T_Latest">Data1!$CW$17</definedName>
    <definedName name="A125955962J">Data1!$DU$1:$DU$10,Data1!$DU$11:$DU$17</definedName>
    <definedName name="A125955962J_Data">Data1!$DU$11:$DU$17</definedName>
    <definedName name="A125955962J_Latest">Data1!$DU$17</definedName>
    <definedName name="A125956670X">Data1!$IE$1:$IE$10,Data1!$IE$11:$IE$17</definedName>
    <definedName name="A125956670X_Data">Data1!$IE$11:$IE$17</definedName>
    <definedName name="A125956670X_Latest">Data1!$IE$17</definedName>
    <definedName name="A125956674J">Data2!$J$1:$J$10,Data2!$J$11:$J$17</definedName>
    <definedName name="A125956674J_Data">Data2!$J$11:$J$17</definedName>
    <definedName name="A125956674J_Latest">Data2!$J$17</definedName>
    <definedName name="A125956678T">Data1!$GR$1:$GR$10,Data1!$GR$11:$GR$17</definedName>
    <definedName name="A125956678T_Data">Data1!$GR$11:$GR$17</definedName>
    <definedName name="A125956678T_Latest">Data1!$GR$17</definedName>
    <definedName name="A125956682J">Data1!$IH$1:$IH$10,Data1!$IH$11:$IH$17</definedName>
    <definedName name="A125956682J_Data">Data1!$IH$11:$IH$17</definedName>
    <definedName name="A125956682J_Latest">Data1!$IH$17</definedName>
    <definedName name="A125956686T">Data1!$IN$1:$IN$10,Data1!$IN$11:$IN$17</definedName>
    <definedName name="A125956686T_Data">Data1!$IN$11:$IN$17</definedName>
    <definedName name="A125956686T_Latest">Data1!$IN$17</definedName>
    <definedName name="A125956690J">Data1!$HP$1:$HP$10,Data1!$HP$11:$HP$17</definedName>
    <definedName name="A125956690J_Data">Data1!$HP$11:$HP$17</definedName>
    <definedName name="A125956690J_Latest">Data1!$HP$17</definedName>
    <definedName name="A125956694T">Data1!$IB$1:$IB$10,Data1!$IB$11:$IB$17</definedName>
    <definedName name="A125956694T_Data">Data1!$IB$11:$IB$17</definedName>
    <definedName name="A125956694T_Latest">Data1!$IB$17</definedName>
    <definedName name="A125956698A">Data1!$GX$1:$GX$10,Data1!$GX$11:$GX$17</definedName>
    <definedName name="A125956698A_Data">Data1!$GX$11:$GX$17</definedName>
    <definedName name="A125956698A_Latest">Data1!$GX$17</definedName>
    <definedName name="A125956702F">Data1!$HG$1:$HG$10,Data1!$HG$11:$HG$17</definedName>
    <definedName name="A125956702F_Data">Data1!$HG$11:$HG$17</definedName>
    <definedName name="A125956702F_Latest">Data1!$HG$17</definedName>
    <definedName name="A125956706R">Data1!$HJ$1:$HJ$10,Data1!$HJ$11:$HJ$17</definedName>
    <definedName name="A125956706R_Data">Data1!$HJ$11:$HJ$17</definedName>
    <definedName name="A125956706R_Latest">Data1!$HJ$17</definedName>
    <definedName name="A125956710F">Data1!$IK$1:$IK$10,Data1!$IK$11:$IK$17</definedName>
    <definedName name="A125956710F_Data">Data1!$IK$11:$IK$17</definedName>
    <definedName name="A125956710F_Latest">Data1!$IK$17</definedName>
    <definedName name="A125956714R">Data1!$IQ$1:$IQ$10,Data1!$IQ$11:$IQ$17</definedName>
    <definedName name="A125956714R_Data">Data1!$IQ$11:$IQ$17</definedName>
    <definedName name="A125956714R_Latest">Data1!$IQ$17</definedName>
    <definedName name="A125956718X">Data2!$D$1:$D$10,Data2!$D$11:$D$17</definedName>
    <definedName name="A125956718X_Data">Data2!$D$11:$D$17</definedName>
    <definedName name="A125956718X_Latest">Data2!$D$17</definedName>
    <definedName name="A125956722R">Data1!$HM$1:$HM$10,Data1!$HM$11:$HM$17</definedName>
    <definedName name="A125956722R_Data">Data1!$HM$11:$HM$17</definedName>
    <definedName name="A125956722R_Latest">Data1!$HM$17</definedName>
    <definedName name="A125956726X">Data1!$HV$1:$HV$10,Data1!$HV$11:$HV$17</definedName>
    <definedName name="A125956726X_Data">Data1!$HV$11:$HV$17</definedName>
    <definedName name="A125956726X_Latest">Data1!$HV$17</definedName>
    <definedName name="A125956730R">Data1!$GU$1:$GU$10,Data1!$GU$11:$GU$17</definedName>
    <definedName name="A125956730R_Data">Data1!$GU$11:$GU$17</definedName>
    <definedName name="A125956730R_Latest">Data1!$GU$17</definedName>
    <definedName name="A125956734X">Data1!$HA$1:$HA$10,Data1!$HA$11:$HA$17</definedName>
    <definedName name="A125956734X_Data">Data1!$HA$11:$HA$17</definedName>
    <definedName name="A125956734X_Latest">Data1!$HA$17</definedName>
    <definedName name="A125956738J">Data1!$HD$1:$HD$10,Data1!$HD$11:$HD$17</definedName>
    <definedName name="A125956738J_Data">Data1!$HD$11:$HD$17</definedName>
    <definedName name="A125956738J_Latest">Data1!$HD$17</definedName>
    <definedName name="A125956742X">Data1!$HS$1:$HS$10,Data1!$HS$11:$HS$17</definedName>
    <definedName name="A125956742X_Data">Data1!$HS$11:$HS$17</definedName>
    <definedName name="A125956742X_Latest">Data1!$HS$17</definedName>
    <definedName name="A125956746J">Data2!$M$1:$M$10,Data2!$M$11:$M$17</definedName>
    <definedName name="A125956746J_Data">Data2!$M$11:$M$17</definedName>
    <definedName name="A125956746J_Latest">Data2!$M$17</definedName>
    <definedName name="A125956750X">Data1!$HY$1:$HY$10,Data1!$HY$11:$HY$17</definedName>
    <definedName name="A125956750X_Data">Data1!$HY$11:$HY$17</definedName>
    <definedName name="A125956750X_Latest">Data1!$HY$17</definedName>
    <definedName name="A125956754J">Data2!$G$1:$G$10,Data2!$G$11:$G$17</definedName>
    <definedName name="A125956754J_Data">Data2!$G$11:$G$17</definedName>
    <definedName name="A125956754J_Latest">Data2!$G$17</definedName>
    <definedName name="A125957462X">Data2!$BC$1:$BC$10,Data2!$BC$11:$BC$17</definedName>
    <definedName name="A125957462X_Data">Data2!$BC$11:$BC$17</definedName>
    <definedName name="A125957462X_Latest">Data2!$BC$17</definedName>
    <definedName name="A125957466J">Data2!$BX$1:$BX$10,Data2!$BX$11:$BX$17</definedName>
    <definedName name="A125957466J_Data">Data2!$BX$11:$BX$17</definedName>
    <definedName name="A125957466J_Latest">Data2!$BX$17</definedName>
    <definedName name="A125957470X">Data2!$P$1:$P$10,Data2!$P$11:$P$17</definedName>
    <definedName name="A125957470X_Data">Data2!$P$11:$P$17</definedName>
    <definedName name="A125957470X_Latest">Data2!$P$17</definedName>
    <definedName name="A125957474J">Data2!$BF$1:$BF$10,Data2!$BF$11:$BF$17</definedName>
    <definedName name="A125957474J_Data">Data2!$BF$11:$BF$17</definedName>
    <definedName name="A125957474J_Latest">Data2!$BF$17</definedName>
    <definedName name="A125957478T">Data2!$BL$1:$BL$10,Data2!$BL$11:$BL$17</definedName>
    <definedName name="A125957478T_Data">Data2!$BL$11:$BL$17</definedName>
    <definedName name="A125957478T_Latest">Data2!$BL$17</definedName>
    <definedName name="A125957482J">Data2!$AN$1:$AN$10,Data2!$AN$11:$AN$17</definedName>
    <definedName name="A125957482J_Data">Data2!$AN$11:$AN$17</definedName>
    <definedName name="A125957482J_Latest">Data2!$AN$17</definedName>
    <definedName name="A125957486T">Data2!$AZ$1:$AZ$10,Data2!$AZ$11:$AZ$17</definedName>
    <definedName name="A125957486T_Data">Data2!$AZ$11:$AZ$17</definedName>
    <definedName name="A125957486T_Latest">Data2!$AZ$17</definedName>
    <definedName name="A125957490J">Data2!$V$1:$V$10,Data2!$V$11:$V$17</definedName>
    <definedName name="A125957490J_Data">Data2!$V$11:$V$17</definedName>
    <definedName name="A125957490J_Latest">Data2!$V$17</definedName>
    <definedName name="A125957494T">Data2!$AE$1:$AE$10,Data2!$AE$11:$AE$17</definedName>
    <definedName name="A125957494T_Data">Data2!$AE$11:$AE$17</definedName>
    <definedName name="A125957494T_Latest">Data2!$AE$17</definedName>
    <definedName name="A125957498A">Data2!$AH$1:$AH$10,Data2!$AH$11:$AH$17</definedName>
    <definedName name="A125957498A_Data">Data2!$AH$11:$AH$17</definedName>
    <definedName name="A125957498A_Latest">Data2!$AH$17</definedName>
    <definedName name="A125957502F">Data2!$BI$1:$BI$10,Data2!$BI$11:$BI$17</definedName>
    <definedName name="A125957502F_Data">Data2!$BI$11:$BI$17</definedName>
    <definedName name="A125957502F_Latest">Data2!$BI$17</definedName>
    <definedName name="A125957506R">Data2!$BO$1:$BO$10,Data2!$BO$11:$BO$17</definedName>
    <definedName name="A125957506R_Data">Data2!$BO$11:$BO$17</definedName>
    <definedName name="A125957506R_Latest">Data2!$BO$17</definedName>
    <definedName name="A125957510F">Data2!$BR$1:$BR$10,Data2!$BR$11:$BR$17</definedName>
    <definedName name="A125957510F_Data">Data2!$BR$11:$BR$17</definedName>
    <definedName name="A125957510F_Latest">Data2!$BR$17</definedName>
    <definedName name="A125957514R">Data2!$AK$1:$AK$10,Data2!$AK$11:$AK$17</definedName>
    <definedName name="A125957514R_Data">Data2!$AK$11:$AK$17</definedName>
    <definedName name="A125957514R_Latest">Data2!$AK$17</definedName>
    <definedName name="A125957518X">Data2!$AT$1:$AT$10,Data2!$AT$11:$AT$17</definedName>
    <definedName name="A125957518X_Data">Data2!$AT$11:$AT$17</definedName>
    <definedName name="A125957518X_Latest">Data2!$AT$17</definedName>
    <definedName name="A125957522R">Data2!$S$1:$S$10,Data2!$S$11:$S$17</definedName>
    <definedName name="A125957522R_Data">Data2!$S$11:$S$17</definedName>
    <definedName name="A125957522R_Latest">Data2!$S$17</definedName>
    <definedName name="A125957526X">Data2!$Y$1:$Y$10,Data2!$Y$11:$Y$17</definedName>
    <definedName name="A125957526X_Data">Data2!$Y$11:$Y$17</definedName>
    <definedName name="A125957526X_Latest">Data2!$Y$17</definedName>
    <definedName name="A125957530R">Data2!$AB$1:$AB$10,Data2!$AB$11:$AB$17</definedName>
    <definedName name="A125957530R_Data">Data2!$AB$11:$AB$17</definedName>
    <definedName name="A125957530R_Latest">Data2!$AB$17</definedName>
    <definedName name="A125957534X">Data2!$AQ$1:$AQ$10,Data2!$AQ$11:$AQ$17</definedName>
    <definedName name="A125957534X_Data">Data2!$AQ$11:$AQ$17</definedName>
    <definedName name="A125957534X_Latest">Data2!$AQ$17</definedName>
    <definedName name="A125957538J">Data2!$CA$1:$CA$10,Data2!$CA$11:$CA$17</definedName>
    <definedName name="A125957538J_Data">Data2!$CA$11:$CA$17</definedName>
    <definedName name="A125957538J_Latest">Data2!$CA$17</definedName>
    <definedName name="A125957542X">Data2!$AW$1:$AW$10,Data2!$AW$11:$AW$17</definedName>
    <definedName name="A125957542X_Data">Data2!$AW$11:$AW$17</definedName>
    <definedName name="A125957542X_Latest">Data2!$AW$17</definedName>
    <definedName name="A125957546J">Data2!$BU$1:$BU$10,Data2!$BU$11:$BU$17</definedName>
    <definedName name="A125957546J_Data">Data2!$BU$11:$BU$17</definedName>
    <definedName name="A125957546J_Latest">Data2!$BU$17</definedName>
    <definedName name="Date_Range">Data1!$A$2:$A$10,Data1!$A$11:$A$17</definedName>
    <definedName name="Date_Range_Data">Data1!$A$11:$A$17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82" i="9" l="1"/>
  <c r="AC82" i="9"/>
  <c r="AB82" i="9"/>
  <c r="AA82" i="9"/>
  <c r="Z82" i="9"/>
  <c r="Y82" i="9"/>
  <c r="X82" i="9"/>
  <c r="W82" i="9"/>
  <c r="V82" i="9"/>
  <c r="U82" i="9"/>
  <c r="T82" i="9"/>
  <c r="S82" i="9"/>
  <c r="R82" i="9"/>
  <c r="Q82" i="9"/>
  <c r="P82" i="9"/>
  <c r="O82" i="9"/>
  <c r="N82" i="9"/>
  <c r="M82" i="9"/>
  <c r="L82" i="9"/>
  <c r="K82" i="9"/>
  <c r="J82" i="9"/>
  <c r="I82" i="9"/>
  <c r="H82" i="9"/>
  <c r="G82" i="9"/>
  <c r="F82" i="9"/>
  <c r="E82" i="9"/>
  <c r="D82" i="9"/>
  <c r="AD81" i="9"/>
  <c r="AC81" i="9"/>
  <c r="AB81" i="9"/>
  <c r="AA81" i="9"/>
  <c r="Z81" i="9"/>
  <c r="Y81" i="9"/>
  <c r="X81" i="9"/>
  <c r="W81" i="9"/>
  <c r="V81" i="9"/>
  <c r="U81" i="9"/>
  <c r="T81" i="9"/>
  <c r="S81" i="9"/>
  <c r="R81" i="9"/>
  <c r="Q81" i="9"/>
  <c r="P81" i="9"/>
  <c r="O81" i="9"/>
  <c r="N81" i="9"/>
  <c r="M81" i="9"/>
  <c r="L81" i="9"/>
  <c r="K81" i="9"/>
  <c r="J81" i="9"/>
  <c r="I81" i="9"/>
  <c r="H81" i="9"/>
  <c r="G81" i="9"/>
  <c r="F81" i="9"/>
  <c r="E34" i="9" s="1" a="1"/>
  <c r="E34" i="9" s="1"/>
  <c r="E81" i="9"/>
  <c r="D81" i="9"/>
  <c r="C34" i="9" s="1" a="1"/>
  <c r="C34" i="9" s="1"/>
  <c r="AD80" i="9"/>
  <c r="AC80" i="9"/>
  <c r="AB80" i="9"/>
  <c r="AA80" i="9"/>
  <c r="Z80" i="9"/>
  <c r="Y80" i="9"/>
  <c r="X80" i="9"/>
  <c r="W80" i="9"/>
  <c r="V80" i="9"/>
  <c r="U80" i="9"/>
  <c r="T80" i="9"/>
  <c r="S80" i="9"/>
  <c r="R80" i="9"/>
  <c r="Q80" i="9"/>
  <c r="P80" i="9"/>
  <c r="O80" i="9"/>
  <c r="N80" i="9"/>
  <c r="M80" i="9"/>
  <c r="L80" i="9"/>
  <c r="K80" i="9"/>
  <c r="J80" i="9"/>
  <c r="I80" i="9"/>
  <c r="H80" i="9"/>
  <c r="G80" i="9"/>
  <c r="F80" i="9"/>
  <c r="E80" i="9"/>
  <c r="D80" i="9"/>
  <c r="AD79" i="9"/>
  <c r="AC79" i="9"/>
  <c r="AB79" i="9"/>
  <c r="AA79" i="9"/>
  <c r="Z79" i="9"/>
  <c r="Y79" i="9"/>
  <c r="X79" i="9"/>
  <c r="W79" i="9"/>
  <c r="V79" i="9"/>
  <c r="U79" i="9"/>
  <c r="T79" i="9"/>
  <c r="S79" i="9"/>
  <c r="R79" i="9"/>
  <c r="Q79" i="9"/>
  <c r="P79" i="9"/>
  <c r="O79" i="9"/>
  <c r="N79" i="9"/>
  <c r="M79" i="9"/>
  <c r="L79" i="9"/>
  <c r="K79" i="9"/>
  <c r="J79" i="9"/>
  <c r="I79" i="9"/>
  <c r="H79" i="9"/>
  <c r="G79" i="9"/>
  <c r="F79" i="9"/>
  <c r="E32" i="9" s="1" a="1"/>
  <c r="E32" i="9" s="1"/>
  <c r="E79" i="9"/>
  <c r="D79" i="9"/>
  <c r="C32" i="9" s="1" a="1"/>
  <c r="C32" i="9" s="1"/>
  <c r="AD78" i="9"/>
  <c r="AC78" i="9"/>
  <c r="AB78" i="9"/>
  <c r="AA78" i="9"/>
  <c r="Z78" i="9"/>
  <c r="Y78" i="9"/>
  <c r="X78" i="9"/>
  <c r="W78" i="9"/>
  <c r="V78" i="9"/>
  <c r="U78" i="9"/>
  <c r="T78" i="9"/>
  <c r="S78" i="9"/>
  <c r="R78" i="9"/>
  <c r="Q78" i="9"/>
  <c r="P78" i="9"/>
  <c r="O78" i="9"/>
  <c r="N78" i="9"/>
  <c r="M78" i="9"/>
  <c r="L78" i="9"/>
  <c r="K78" i="9"/>
  <c r="J78" i="9"/>
  <c r="I78" i="9"/>
  <c r="H78" i="9"/>
  <c r="G78" i="9"/>
  <c r="F78" i="9"/>
  <c r="E78" i="9"/>
  <c r="D78" i="9"/>
  <c r="AD77" i="9"/>
  <c r="AC77" i="9"/>
  <c r="AB77" i="9"/>
  <c r="AA77" i="9"/>
  <c r="Z77" i="9"/>
  <c r="Y77" i="9"/>
  <c r="X77" i="9"/>
  <c r="W77" i="9"/>
  <c r="V77" i="9"/>
  <c r="U77" i="9"/>
  <c r="T77" i="9"/>
  <c r="S77" i="9"/>
  <c r="R77" i="9"/>
  <c r="Q77" i="9"/>
  <c r="P77" i="9"/>
  <c r="O77" i="9"/>
  <c r="N77" i="9"/>
  <c r="M77" i="9"/>
  <c r="L77" i="9"/>
  <c r="K77" i="9"/>
  <c r="J77" i="9"/>
  <c r="I77" i="9"/>
  <c r="H77" i="9"/>
  <c r="G77" i="9"/>
  <c r="F77" i="9"/>
  <c r="E30" i="9" s="1" a="1"/>
  <c r="E30" i="9" s="1"/>
  <c r="E77" i="9"/>
  <c r="D77" i="9"/>
  <c r="C30" i="9" s="1" a="1"/>
  <c r="C30" i="9" s="1"/>
  <c r="AD76" i="9"/>
  <c r="AC76" i="9"/>
  <c r="AB76" i="9"/>
  <c r="AA76" i="9"/>
  <c r="Z76" i="9"/>
  <c r="Y76" i="9"/>
  <c r="X76" i="9"/>
  <c r="W76" i="9"/>
  <c r="V76" i="9"/>
  <c r="U76" i="9"/>
  <c r="T76" i="9"/>
  <c r="S76" i="9"/>
  <c r="R76" i="9"/>
  <c r="Q76" i="9"/>
  <c r="P76" i="9"/>
  <c r="O76" i="9"/>
  <c r="N76" i="9"/>
  <c r="M76" i="9"/>
  <c r="L76" i="9"/>
  <c r="K76" i="9"/>
  <c r="J76" i="9"/>
  <c r="I76" i="9"/>
  <c r="H76" i="9"/>
  <c r="G76" i="9"/>
  <c r="F76" i="9"/>
  <c r="E76" i="9"/>
  <c r="D76" i="9"/>
  <c r="AD75" i="9"/>
  <c r="AC75" i="9"/>
  <c r="AB75" i="9"/>
  <c r="AA75" i="9"/>
  <c r="Z75" i="9"/>
  <c r="Y75" i="9"/>
  <c r="X75" i="9"/>
  <c r="W75" i="9"/>
  <c r="V75" i="9"/>
  <c r="U75" i="9"/>
  <c r="T75" i="9"/>
  <c r="S75" i="9"/>
  <c r="R75" i="9"/>
  <c r="Q75" i="9"/>
  <c r="P75" i="9"/>
  <c r="O75" i="9"/>
  <c r="N75" i="9"/>
  <c r="M75" i="9"/>
  <c r="L75" i="9"/>
  <c r="K75" i="9"/>
  <c r="J75" i="9"/>
  <c r="I75" i="9"/>
  <c r="H75" i="9"/>
  <c r="G75" i="9"/>
  <c r="F75" i="9"/>
  <c r="E28" i="9" s="1" a="1"/>
  <c r="E28" i="9" s="1"/>
  <c r="E75" i="9"/>
  <c r="D75" i="9"/>
  <c r="C28" i="9" s="1" a="1"/>
  <c r="C28" i="9" s="1"/>
  <c r="AD74" i="9"/>
  <c r="AC74" i="9"/>
  <c r="AB74" i="9"/>
  <c r="AA74" i="9"/>
  <c r="Z74" i="9"/>
  <c r="Y74" i="9"/>
  <c r="X74" i="9"/>
  <c r="W74" i="9"/>
  <c r="V74" i="9"/>
  <c r="U74" i="9"/>
  <c r="T74" i="9"/>
  <c r="S74" i="9"/>
  <c r="R74" i="9"/>
  <c r="Q74" i="9"/>
  <c r="P74" i="9"/>
  <c r="O74" i="9"/>
  <c r="N74" i="9"/>
  <c r="M74" i="9"/>
  <c r="L74" i="9"/>
  <c r="K74" i="9"/>
  <c r="J74" i="9"/>
  <c r="I74" i="9"/>
  <c r="H74" i="9"/>
  <c r="G74" i="9"/>
  <c r="F74" i="9"/>
  <c r="E74" i="9"/>
  <c r="D74" i="9"/>
  <c r="AD73" i="9"/>
  <c r="AC73" i="9"/>
  <c r="AB73" i="9"/>
  <c r="AA73" i="9"/>
  <c r="Z73" i="9"/>
  <c r="Y73" i="9"/>
  <c r="X73" i="9"/>
  <c r="W73" i="9"/>
  <c r="V73" i="9"/>
  <c r="U73" i="9"/>
  <c r="T73" i="9"/>
  <c r="S73" i="9"/>
  <c r="R73" i="9"/>
  <c r="Q73" i="9"/>
  <c r="P73" i="9"/>
  <c r="O73" i="9"/>
  <c r="N73" i="9"/>
  <c r="M73" i="9"/>
  <c r="L73" i="9"/>
  <c r="K73" i="9"/>
  <c r="J73" i="9"/>
  <c r="I73" i="9"/>
  <c r="H73" i="9"/>
  <c r="G73" i="9"/>
  <c r="F73" i="9"/>
  <c r="E26" i="9" s="1" a="1"/>
  <c r="E26" i="9" s="1"/>
  <c r="E73" i="9"/>
  <c r="D73" i="9"/>
  <c r="C26" i="9" s="1" a="1"/>
  <c r="C26" i="9" s="1"/>
  <c r="AD72" i="9"/>
  <c r="AC72" i="9"/>
  <c r="AB72" i="9"/>
  <c r="AA72" i="9"/>
  <c r="Z72" i="9"/>
  <c r="Y72" i="9"/>
  <c r="X72" i="9"/>
  <c r="W72" i="9"/>
  <c r="V72" i="9"/>
  <c r="U72" i="9"/>
  <c r="T72" i="9"/>
  <c r="S72" i="9"/>
  <c r="R72" i="9"/>
  <c r="Q72" i="9"/>
  <c r="P72" i="9"/>
  <c r="O72" i="9"/>
  <c r="N72" i="9"/>
  <c r="M72" i="9"/>
  <c r="L72" i="9"/>
  <c r="K72" i="9"/>
  <c r="J72" i="9"/>
  <c r="I72" i="9"/>
  <c r="H72" i="9"/>
  <c r="G72" i="9"/>
  <c r="F72" i="9"/>
  <c r="E72" i="9"/>
  <c r="D72" i="9"/>
  <c r="AD71" i="9"/>
  <c r="AC71" i="9"/>
  <c r="AB71" i="9"/>
  <c r="AA71" i="9"/>
  <c r="Z71" i="9"/>
  <c r="Y71" i="9"/>
  <c r="X71" i="9"/>
  <c r="W71" i="9"/>
  <c r="V71" i="9"/>
  <c r="U71" i="9"/>
  <c r="T71" i="9"/>
  <c r="S71" i="9"/>
  <c r="R71" i="9"/>
  <c r="Q71" i="9"/>
  <c r="P71" i="9"/>
  <c r="O71" i="9"/>
  <c r="N71" i="9"/>
  <c r="M71" i="9"/>
  <c r="L71" i="9"/>
  <c r="K71" i="9"/>
  <c r="J71" i="9"/>
  <c r="I71" i="9"/>
  <c r="H71" i="9"/>
  <c r="G71" i="9"/>
  <c r="F71" i="9"/>
  <c r="E24" i="9" s="1" a="1"/>
  <c r="E24" i="9" s="1"/>
  <c r="E71" i="9"/>
  <c r="D71" i="9"/>
  <c r="C24" i="9" s="1" a="1"/>
  <c r="C24" i="9" s="1"/>
  <c r="AD70" i="9"/>
  <c r="AC70" i="9"/>
  <c r="AB70" i="9"/>
  <c r="AA70" i="9"/>
  <c r="Z70" i="9"/>
  <c r="Y70" i="9"/>
  <c r="X70" i="9"/>
  <c r="W70" i="9"/>
  <c r="V70" i="9"/>
  <c r="U70" i="9"/>
  <c r="T70" i="9"/>
  <c r="S70" i="9"/>
  <c r="R70" i="9"/>
  <c r="Q70" i="9"/>
  <c r="P70" i="9"/>
  <c r="O70" i="9"/>
  <c r="N70" i="9"/>
  <c r="M70" i="9"/>
  <c r="L70" i="9"/>
  <c r="K70" i="9"/>
  <c r="J70" i="9"/>
  <c r="I70" i="9"/>
  <c r="H70" i="9"/>
  <c r="G70" i="9"/>
  <c r="F70" i="9"/>
  <c r="E70" i="9"/>
  <c r="D70" i="9"/>
  <c r="AD69" i="9"/>
  <c r="AC69" i="9"/>
  <c r="AB69" i="9"/>
  <c r="AA69" i="9"/>
  <c r="Z69" i="9"/>
  <c r="Y69" i="9"/>
  <c r="X69" i="9"/>
  <c r="W69" i="9"/>
  <c r="V69" i="9"/>
  <c r="U69" i="9"/>
  <c r="T69" i="9"/>
  <c r="S69" i="9"/>
  <c r="R69" i="9"/>
  <c r="Q69" i="9"/>
  <c r="P69" i="9"/>
  <c r="O69" i="9"/>
  <c r="N69" i="9"/>
  <c r="M69" i="9"/>
  <c r="L69" i="9"/>
  <c r="K69" i="9"/>
  <c r="J69" i="9"/>
  <c r="I69" i="9"/>
  <c r="H69" i="9"/>
  <c r="G69" i="9"/>
  <c r="F69" i="9"/>
  <c r="E22" i="9" s="1" a="1"/>
  <c r="E22" i="9" s="1"/>
  <c r="E69" i="9"/>
  <c r="D69" i="9"/>
  <c r="C22" i="9" s="1" a="1"/>
  <c r="C22" i="9" s="1"/>
  <c r="AD68" i="9"/>
  <c r="AC68" i="9"/>
  <c r="AB68" i="9"/>
  <c r="AA68" i="9"/>
  <c r="Z68" i="9"/>
  <c r="Y68" i="9"/>
  <c r="X68" i="9"/>
  <c r="W68" i="9"/>
  <c r="V68" i="9"/>
  <c r="U68" i="9"/>
  <c r="T68" i="9"/>
  <c r="S68" i="9"/>
  <c r="R68" i="9"/>
  <c r="Q68" i="9"/>
  <c r="P68" i="9"/>
  <c r="O68" i="9"/>
  <c r="N68" i="9"/>
  <c r="M68" i="9"/>
  <c r="L68" i="9"/>
  <c r="K68" i="9"/>
  <c r="J68" i="9"/>
  <c r="I68" i="9"/>
  <c r="H68" i="9"/>
  <c r="G68" i="9"/>
  <c r="F68" i="9"/>
  <c r="E68" i="9"/>
  <c r="D21" i="9" s="1" a="1"/>
  <c r="D21" i="9" s="1"/>
  <c r="D68" i="9"/>
  <c r="AD67" i="9"/>
  <c r="AC67" i="9"/>
  <c r="AB67" i="9"/>
  <c r="AA67" i="9"/>
  <c r="Z67" i="9"/>
  <c r="Y67" i="9"/>
  <c r="X67" i="9"/>
  <c r="W67" i="9"/>
  <c r="V67" i="9"/>
  <c r="U67" i="9"/>
  <c r="T67" i="9"/>
  <c r="S67" i="9"/>
  <c r="R67" i="9"/>
  <c r="Q67" i="9"/>
  <c r="P67" i="9"/>
  <c r="O67" i="9"/>
  <c r="N67" i="9"/>
  <c r="M67" i="9"/>
  <c r="L67" i="9"/>
  <c r="K67" i="9"/>
  <c r="J67" i="9"/>
  <c r="I67" i="9"/>
  <c r="H67" i="9"/>
  <c r="G67" i="9"/>
  <c r="F67" i="9"/>
  <c r="E20" i="9" s="1" a="1"/>
  <c r="E20" i="9" s="1"/>
  <c r="E67" i="9"/>
  <c r="D67" i="9"/>
  <c r="C20" i="9" s="1" a="1"/>
  <c r="C20" i="9" s="1"/>
  <c r="AD66" i="9"/>
  <c r="AC66" i="9"/>
  <c r="AB66" i="9"/>
  <c r="AA66" i="9"/>
  <c r="Z66" i="9"/>
  <c r="Y66" i="9"/>
  <c r="X66" i="9"/>
  <c r="W66" i="9"/>
  <c r="V66" i="9"/>
  <c r="U66" i="9"/>
  <c r="T66" i="9"/>
  <c r="S66" i="9"/>
  <c r="R66" i="9"/>
  <c r="Q66" i="9"/>
  <c r="P66" i="9"/>
  <c r="O66" i="9"/>
  <c r="N66" i="9"/>
  <c r="M66" i="9"/>
  <c r="L66" i="9"/>
  <c r="K66" i="9"/>
  <c r="J66" i="9"/>
  <c r="I66" i="9"/>
  <c r="H66" i="9"/>
  <c r="G66" i="9"/>
  <c r="F66" i="9"/>
  <c r="E66" i="9"/>
  <c r="D19" i="9" s="1" a="1"/>
  <c r="D19" i="9" s="1"/>
  <c r="D66" i="9"/>
  <c r="AD65" i="9"/>
  <c r="AC65" i="9"/>
  <c r="AB65" i="9"/>
  <c r="AA65" i="9"/>
  <c r="Z65" i="9"/>
  <c r="Y65" i="9"/>
  <c r="X65" i="9"/>
  <c r="W65" i="9"/>
  <c r="V65" i="9"/>
  <c r="U65" i="9"/>
  <c r="T65" i="9"/>
  <c r="S65" i="9"/>
  <c r="R65" i="9"/>
  <c r="Q65" i="9"/>
  <c r="P65" i="9"/>
  <c r="O65" i="9"/>
  <c r="N65" i="9"/>
  <c r="M65" i="9"/>
  <c r="L65" i="9"/>
  <c r="K65" i="9"/>
  <c r="J65" i="9"/>
  <c r="I65" i="9"/>
  <c r="H65" i="9"/>
  <c r="G65" i="9"/>
  <c r="F65" i="9"/>
  <c r="E18" i="9" s="1" a="1"/>
  <c r="E18" i="9" s="1"/>
  <c r="E65" i="9"/>
  <c r="D65" i="9"/>
  <c r="C18" i="9" s="1" a="1"/>
  <c r="C18" i="9" s="1"/>
  <c r="AD64" i="9"/>
  <c r="AC64" i="9"/>
  <c r="AB64" i="9"/>
  <c r="AA64" i="9"/>
  <c r="Z64" i="9"/>
  <c r="Y64" i="9"/>
  <c r="X64" i="9"/>
  <c r="W64" i="9"/>
  <c r="V64" i="9"/>
  <c r="U64" i="9"/>
  <c r="T64" i="9"/>
  <c r="S64" i="9"/>
  <c r="R64" i="9"/>
  <c r="Q64" i="9"/>
  <c r="P64" i="9"/>
  <c r="O64" i="9"/>
  <c r="N64" i="9"/>
  <c r="M64" i="9"/>
  <c r="L64" i="9"/>
  <c r="K64" i="9"/>
  <c r="J64" i="9"/>
  <c r="I64" i="9"/>
  <c r="H64" i="9"/>
  <c r="G64" i="9"/>
  <c r="F64" i="9"/>
  <c r="E64" i="9"/>
  <c r="D17" i="9" s="1" a="1"/>
  <c r="D17" i="9" s="1"/>
  <c r="D64" i="9"/>
  <c r="AD63" i="9"/>
  <c r="AC63" i="9"/>
  <c r="AB63" i="9"/>
  <c r="AA63" i="9"/>
  <c r="Z63" i="9"/>
  <c r="Y63" i="9"/>
  <c r="X63" i="9"/>
  <c r="W63" i="9"/>
  <c r="V63" i="9"/>
  <c r="U63" i="9"/>
  <c r="T63" i="9"/>
  <c r="S63" i="9"/>
  <c r="R63" i="9"/>
  <c r="Q63" i="9"/>
  <c r="P63" i="9"/>
  <c r="O63" i="9"/>
  <c r="N63" i="9"/>
  <c r="M63" i="9"/>
  <c r="L63" i="9"/>
  <c r="K63" i="9"/>
  <c r="J63" i="9"/>
  <c r="I63" i="9"/>
  <c r="H63" i="9"/>
  <c r="G63" i="9"/>
  <c r="F63" i="9"/>
  <c r="E16" i="9" s="1" a="1"/>
  <c r="E16" i="9" s="1"/>
  <c r="E63" i="9"/>
  <c r="D63" i="9"/>
  <c r="C16" i="9" s="1" a="1"/>
  <c r="C16" i="9" s="1"/>
  <c r="AD62" i="9"/>
  <c r="AC62" i="9"/>
  <c r="AB62" i="9"/>
  <c r="AA62" i="9"/>
  <c r="Z62" i="9"/>
  <c r="Y62" i="9"/>
  <c r="X62" i="9"/>
  <c r="W62" i="9"/>
  <c r="V62" i="9"/>
  <c r="U62" i="9"/>
  <c r="T62" i="9"/>
  <c r="S62" i="9"/>
  <c r="R62" i="9"/>
  <c r="Q62" i="9"/>
  <c r="P62" i="9"/>
  <c r="O62" i="9"/>
  <c r="N62" i="9"/>
  <c r="M62" i="9"/>
  <c r="L62" i="9"/>
  <c r="K62" i="9"/>
  <c r="J62" i="9"/>
  <c r="I62" i="9"/>
  <c r="H62" i="9"/>
  <c r="G62" i="9"/>
  <c r="F62" i="9"/>
  <c r="E62" i="9"/>
  <c r="D15" i="9" s="1" a="1"/>
  <c r="D15" i="9" s="1"/>
  <c r="D62" i="9"/>
  <c r="AD61" i="9"/>
  <c r="AC61" i="9"/>
  <c r="AB61" i="9"/>
  <c r="AA61" i="9"/>
  <c r="Z61" i="9"/>
  <c r="Y61" i="9"/>
  <c r="X61" i="9"/>
  <c r="W61" i="9"/>
  <c r="V61" i="9"/>
  <c r="U61" i="9"/>
  <c r="T61" i="9"/>
  <c r="S61" i="9"/>
  <c r="R61" i="9"/>
  <c r="Q61" i="9"/>
  <c r="P61" i="9"/>
  <c r="O61" i="9"/>
  <c r="N61" i="9"/>
  <c r="M61" i="9"/>
  <c r="L61" i="9"/>
  <c r="K61" i="9"/>
  <c r="J61" i="9"/>
  <c r="I61" i="9"/>
  <c r="H61" i="9"/>
  <c r="G61" i="9"/>
  <c r="F61" i="9"/>
  <c r="E14" i="9" s="1" a="1"/>
  <c r="E14" i="9" s="1"/>
  <c r="E61" i="9"/>
  <c r="D61" i="9"/>
  <c r="C14" i="9" s="1" a="1"/>
  <c r="C14" i="9" s="1"/>
  <c r="D50" i="9"/>
  <c r="E50" i="9" s="1"/>
  <c r="C50" i="9"/>
  <c r="I35" i="9" a="1"/>
  <c r="I35" i="9" s="1"/>
  <c r="H35" i="9" a="1"/>
  <c r="H35" i="9" s="1"/>
  <c r="G35" i="9" a="1"/>
  <c r="G35" i="9" s="1"/>
  <c r="E35" i="9" a="1"/>
  <c r="E35" i="9" s="1"/>
  <c r="D35" i="9" a="1"/>
  <c r="D35" i="9" s="1"/>
  <c r="C35" i="9" a="1"/>
  <c r="C35" i="9" s="1"/>
  <c r="I34" i="9" a="1"/>
  <c r="I34" i="9" s="1"/>
  <c r="H34" i="9" a="1"/>
  <c r="H34" i="9" s="1"/>
  <c r="G34" i="9" a="1"/>
  <c r="G34" i="9" s="1"/>
  <c r="D34" i="9" a="1"/>
  <c r="D34" i="9" s="1"/>
  <c r="I33" i="9" a="1"/>
  <c r="I33" i="9" s="1"/>
  <c r="H33" i="9" a="1"/>
  <c r="H33" i="9" s="1"/>
  <c r="G33" i="9" a="1"/>
  <c r="G33" i="9" s="1"/>
  <c r="E33" i="9" a="1"/>
  <c r="E33" i="9" s="1"/>
  <c r="D33" i="9" a="1"/>
  <c r="D33" i="9" s="1"/>
  <c r="C33" i="9" a="1"/>
  <c r="C33" i="9" s="1"/>
  <c r="I32" i="9" a="1"/>
  <c r="I32" i="9" s="1"/>
  <c r="H32" i="9" a="1"/>
  <c r="H32" i="9" s="1"/>
  <c r="G32" i="9" a="1"/>
  <c r="G32" i="9" s="1"/>
  <c r="D32" i="9" a="1"/>
  <c r="D32" i="9" s="1"/>
  <c r="I31" i="9" a="1"/>
  <c r="I31" i="9" s="1"/>
  <c r="H31" i="9" a="1"/>
  <c r="H31" i="9" s="1"/>
  <c r="G31" i="9" a="1"/>
  <c r="G31" i="9" s="1"/>
  <c r="E31" i="9" a="1"/>
  <c r="E31" i="9" s="1"/>
  <c r="D31" i="9" a="1"/>
  <c r="D31" i="9" s="1"/>
  <c r="C31" i="9" a="1"/>
  <c r="C31" i="9" s="1"/>
  <c r="I30" i="9" a="1"/>
  <c r="I30" i="9" s="1"/>
  <c r="H30" i="9" a="1"/>
  <c r="H30" i="9" s="1"/>
  <c r="G30" i="9" a="1"/>
  <c r="G30" i="9" s="1"/>
  <c r="D30" i="9" a="1"/>
  <c r="D30" i="9" s="1"/>
  <c r="I29" i="9" a="1"/>
  <c r="I29" i="9" s="1"/>
  <c r="H29" i="9" a="1"/>
  <c r="H29" i="9" s="1"/>
  <c r="G29" i="9" a="1"/>
  <c r="G29" i="9" s="1"/>
  <c r="E29" i="9" a="1"/>
  <c r="E29" i="9" s="1"/>
  <c r="D29" i="9" a="1"/>
  <c r="D29" i="9" s="1"/>
  <c r="C29" i="9" a="1"/>
  <c r="C29" i="9" s="1"/>
  <c r="I28" i="9" a="1"/>
  <c r="I28" i="9" s="1"/>
  <c r="H28" i="9" a="1"/>
  <c r="H28" i="9" s="1"/>
  <c r="G28" i="9" a="1"/>
  <c r="G28" i="9" s="1"/>
  <c r="D28" i="9" a="1"/>
  <c r="D28" i="9" s="1"/>
  <c r="I27" i="9" a="1"/>
  <c r="I27" i="9" s="1"/>
  <c r="H27" i="9" a="1"/>
  <c r="H27" i="9" s="1"/>
  <c r="G27" i="9" a="1"/>
  <c r="G27" i="9" s="1"/>
  <c r="E27" i="9" a="1"/>
  <c r="E27" i="9" s="1"/>
  <c r="D27" i="9" a="1"/>
  <c r="D27" i="9" s="1"/>
  <c r="C27" i="9" a="1"/>
  <c r="C27" i="9" s="1"/>
  <c r="I26" i="9" a="1"/>
  <c r="I26" i="9" s="1"/>
  <c r="H26" i="9" a="1"/>
  <c r="H26" i="9" s="1"/>
  <c r="G26" i="9" a="1"/>
  <c r="G26" i="9" s="1"/>
  <c r="D26" i="9" a="1"/>
  <c r="D26" i="9" s="1"/>
  <c r="I25" i="9" a="1"/>
  <c r="I25" i="9" s="1"/>
  <c r="H25" i="9" a="1"/>
  <c r="H25" i="9" s="1"/>
  <c r="G25" i="9" a="1"/>
  <c r="G25" i="9" s="1"/>
  <c r="E25" i="9" a="1"/>
  <c r="E25" i="9" s="1"/>
  <c r="D25" i="9" a="1"/>
  <c r="D25" i="9" s="1"/>
  <c r="C25" i="9" a="1"/>
  <c r="C25" i="9" s="1"/>
  <c r="I24" i="9" a="1"/>
  <c r="I24" i="9" s="1"/>
  <c r="H24" i="9" a="1"/>
  <c r="H24" i="9" s="1"/>
  <c r="G24" i="9" a="1"/>
  <c r="G24" i="9" s="1"/>
  <c r="D24" i="9" a="1"/>
  <c r="D24" i="9" s="1"/>
  <c r="I23" i="9" a="1"/>
  <c r="I23" i="9" s="1"/>
  <c r="H23" i="9" a="1"/>
  <c r="H23" i="9" s="1"/>
  <c r="G23" i="9" a="1"/>
  <c r="G23" i="9" s="1"/>
  <c r="E23" i="9" a="1"/>
  <c r="E23" i="9" s="1"/>
  <c r="D23" i="9" a="1"/>
  <c r="D23" i="9" s="1"/>
  <c r="C23" i="9" a="1"/>
  <c r="C23" i="9" s="1"/>
  <c r="I22" i="9" a="1"/>
  <c r="I22" i="9" s="1"/>
  <c r="H22" i="9" a="1"/>
  <c r="H22" i="9" s="1"/>
  <c r="G22" i="9" a="1"/>
  <c r="G22" i="9" s="1"/>
  <c r="D22" i="9" a="1"/>
  <c r="D22" i="9" s="1"/>
  <c r="I21" i="9"/>
  <c r="I21" i="9" a="1"/>
  <c r="H21" i="9"/>
  <c r="H21" i="9" a="1"/>
  <c r="G21" i="9"/>
  <c r="G21" i="9" a="1"/>
  <c r="E21" i="9"/>
  <c r="E21" i="9" a="1"/>
  <c r="C21" i="9"/>
  <c r="C21" i="9" a="1"/>
  <c r="I20" i="9"/>
  <c r="I20" i="9" a="1"/>
  <c r="H20" i="9"/>
  <c r="H20" i="9" a="1"/>
  <c r="G20" i="9"/>
  <c r="G20" i="9" a="1"/>
  <c r="D20" i="9"/>
  <c r="D20" i="9" a="1"/>
  <c r="I19" i="9"/>
  <c r="I19" i="9" a="1"/>
  <c r="H19" i="9"/>
  <c r="H19" i="9" a="1"/>
  <c r="G19" i="9"/>
  <c r="G19" i="9" a="1"/>
  <c r="E19" i="9"/>
  <c r="E19" i="9" a="1"/>
  <c r="C19" i="9"/>
  <c r="C19" i="9" a="1"/>
  <c r="I18" i="9"/>
  <c r="I18" i="9" a="1"/>
  <c r="H18" i="9"/>
  <c r="H18" i="9" a="1"/>
  <c r="G18" i="9"/>
  <c r="G18" i="9" a="1"/>
  <c r="D18" i="9"/>
  <c r="D18" i="9" a="1"/>
  <c r="I17" i="9"/>
  <c r="I17" i="9" a="1"/>
  <c r="H17" i="9"/>
  <c r="H17" i="9" a="1"/>
  <c r="G17" i="9"/>
  <c r="G17" i="9" a="1"/>
  <c r="E17" i="9"/>
  <c r="E17" i="9" a="1"/>
  <c r="C17" i="9"/>
  <c r="C17" i="9" a="1"/>
  <c r="I16" i="9"/>
  <c r="I16" i="9" a="1"/>
  <c r="H16" i="9"/>
  <c r="H16" i="9" a="1"/>
  <c r="G16" i="9"/>
  <c r="G16" i="9" a="1"/>
  <c r="D16" i="9"/>
  <c r="D16" i="9" a="1"/>
  <c r="I15" i="9"/>
  <c r="I15" i="9" a="1"/>
  <c r="H15" i="9"/>
  <c r="H15" i="9" a="1"/>
  <c r="G15" i="9"/>
  <c r="G15" i="9" a="1"/>
  <c r="E15" i="9"/>
  <c r="E15" i="9" a="1"/>
  <c r="C15" i="9"/>
  <c r="C15" i="9" a="1"/>
  <c r="I14" i="9"/>
  <c r="I14" i="9" a="1"/>
  <c r="H14" i="9"/>
  <c r="H14" i="9" a="1"/>
  <c r="G14" i="9"/>
  <c r="G14" i="9" a="1"/>
  <c r="D14" i="9"/>
  <c r="D14" i="9" a="1"/>
  <c r="B8" i="9"/>
  <c r="B7" i="9"/>
  <c r="B6" i="9"/>
  <c r="B5" i="9"/>
  <c r="U79" i="8"/>
  <c r="T79" i="8"/>
  <c r="S79" i="8"/>
  <c r="R79" i="8"/>
  <c r="Q79" i="8"/>
  <c r="P79" i="8"/>
  <c r="O79" i="8"/>
  <c r="N79" i="8"/>
  <c r="M79" i="8"/>
  <c r="L79" i="8"/>
  <c r="K79" i="8"/>
  <c r="J79" i="8"/>
  <c r="I79" i="8"/>
  <c r="H79" i="8"/>
  <c r="G79" i="8"/>
  <c r="F79" i="8"/>
  <c r="E79" i="8"/>
  <c r="D79" i="8"/>
  <c r="U78" i="8"/>
  <c r="T78" i="8"/>
  <c r="S78" i="8"/>
  <c r="R78" i="8"/>
  <c r="Q78" i="8"/>
  <c r="P78" i="8"/>
  <c r="O78" i="8"/>
  <c r="N78" i="8"/>
  <c r="M78" i="8"/>
  <c r="L78" i="8"/>
  <c r="K78" i="8"/>
  <c r="J78" i="8"/>
  <c r="I78" i="8"/>
  <c r="H78" i="8"/>
  <c r="G78" i="8"/>
  <c r="F78" i="8"/>
  <c r="E78" i="8"/>
  <c r="D78" i="8"/>
  <c r="U77" i="8"/>
  <c r="T77" i="8"/>
  <c r="S77" i="8"/>
  <c r="R77" i="8"/>
  <c r="Q77" i="8"/>
  <c r="P77" i="8"/>
  <c r="O77" i="8"/>
  <c r="N77" i="8"/>
  <c r="M77" i="8"/>
  <c r="L77" i="8"/>
  <c r="K77" i="8"/>
  <c r="J77" i="8"/>
  <c r="I77" i="8"/>
  <c r="H77" i="8"/>
  <c r="G77" i="8"/>
  <c r="F77" i="8"/>
  <c r="E77" i="8"/>
  <c r="D77" i="8"/>
  <c r="U76" i="8"/>
  <c r="T76" i="8"/>
  <c r="S76" i="8"/>
  <c r="R76" i="8"/>
  <c r="Q76" i="8"/>
  <c r="P76" i="8"/>
  <c r="O76" i="8"/>
  <c r="N76" i="8"/>
  <c r="M76" i="8"/>
  <c r="L76" i="8"/>
  <c r="K76" i="8"/>
  <c r="J76" i="8"/>
  <c r="I76" i="8"/>
  <c r="H76" i="8"/>
  <c r="G76" i="8"/>
  <c r="F76" i="8"/>
  <c r="E76" i="8"/>
  <c r="D76" i="8"/>
  <c r="U75" i="8"/>
  <c r="T75" i="8"/>
  <c r="S75" i="8"/>
  <c r="R75" i="8"/>
  <c r="Q75" i="8"/>
  <c r="P75" i="8"/>
  <c r="O75" i="8"/>
  <c r="N75" i="8"/>
  <c r="M75" i="8"/>
  <c r="L75" i="8"/>
  <c r="K75" i="8"/>
  <c r="J75" i="8"/>
  <c r="I75" i="8"/>
  <c r="H75" i="8"/>
  <c r="G75" i="8"/>
  <c r="F75" i="8"/>
  <c r="E75" i="8"/>
  <c r="D75" i="8"/>
  <c r="U74" i="8"/>
  <c r="T74" i="8"/>
  <c r="S74" i="8"/>
  <c r="R74" i="8"/>
  <c r="Q74" i="8"/>
  <c r="P74" i="8"/>
  <c r="O74" i="8"/>
  <c r="N74" i="8"/>
  <c r="M74" i="8"/>
  <c r="L74" i="8"/>
  <c r="K74" i="8"/>
  <c r="J74" i="8"/>
  <c r="I74" i="8"/>
  <c r="H74" i="8"/>
  <c r="G74" i="8"/>
  <c r="F74" i="8"/>
  <c r="E74" i="8"/>
  <c r="D74" i="8"/>
  <c r="U73" i="8"/>
  <c r="T73" i="8"/>
  <c r="S73" i="8"/>
  <c r="R73" i="8"/>
  <c r="Q73" i="8"/>
  <c r="P73" i="8"/>
  <c r="O73" i="8"/>
  <c r="N73" i="8"/>
  <c r="M73" i="8"/>
  <c r="L73" i="8"/>
  <c r="K73" i="8"/>
  <c r="J73" i="8"/>
  <c r="I73" i="8"/>
  <c r="H73" i="8"/>
  <c r="G73" i="8"/>
  <c r="F73" i="8"/>
  <c r="E73" i="8"/>
  <c r="D73" i="8"/>
  <c r="U72" i="8"/>
  <c r="T72" i="8"/>
  <c r="S72" i="8"/>
  <c r="R72" i="8"/>
  <c r="Q72" i="8"/>
  <c r="P72" i="8"/>
  <c r="O72" i="8"/>
  <c r="N72" i="8"/>
  <c r="M72" i="8"/>
  <c r="L72" i="8"/>
  <c r="K72" i="8"/>
  <c r="J72" i="8"/>
  <c r="I72" i="8"/>
  <c r="H72" i="8"/>
  <c r="G72" i="8"/>
  <c r="F72" i="8"/>
  <c r="E72" i="8"/>
  <c r="D72" i="8"/>
  <c r="U71" i="8"/>
  <c r="T71" i="8"/>
  <c r="S71" i="8"/>
  <c r="R71" i="8"/>
  <c r="Q71" i="8"/>
  <c r="P71" i="8"/>
  <c r="O71" i="8"/>
  <c r="N71" i="8"/>
  <c r="M71" i="8"/>
  <c r="L71" i="8"/>
  <c r="K71" i="8"/>
  <c r="J71" i="8"/>
  <c r="I71" i="8"/>
  <c r="H71" i="8"/>
  <c r="G71" i="8"/>
  <c r="F71" i="8"/>
  <c r="E71" i="8"/>
  <c r="D71" i="8"/>
  <c r="U70" i="8"/>
  <c r="T70" i="8"/>
  <c r="S70" i="8"/>
  <c r="R70" i="8"/>
  <c r="Q70" i="8"/>
  <c r="P70" i="8"/>
  <c r="O70" i="8"/>
  <c r="N70" i="8"/>
  <c r="M70" i="8"/>
  <c r="L70" i="8"/>
  <c r="K70" i="8"/>
  <c r="J70" i="8"/>
  <c r="I70" i="8"/>
  <c r="H70" i="8"/>
  <c r="G70" i="8"/>
  <c r="F70" i="8"/>
  <c r="E70" i="8"/>
  <c r="D70" i="8"/>
  <c r="U69" i="8"/>
  <c r="T69" i="8"/>
  <c r="S69" i="8"/>
  <c r="R69" i="8"/>
  <c r="Q69" i="8"/>
  <c r="P69" i="8"/>
  <c r="O69" i="8"/>
  <c r="N69" i="8"/>
  <c r="M69" i="8"/>
  <c r="L69" i="8"/>
  <c r="K69" i="8"/>
  <c r="J69" i="8"/>
  <c r="I69" i="8"/>
  <c r="H69" i="8"/>
  <c r="G69" i="8"/>
  <c r="F69" i="8"/>
  <c r="E69" i="8"/>
  <c r="D69" i="8"/>
  <c r="U68" i="8"/>
  <c r="T68" i="8"/>
  <c r="S68" i="8"/>
  <c r="R68" i="8"/>
  <c r="Q68" i="8"/>
  <c r="P68" i="8"/>
  <c r="O68" i="8"/>
  <c r="N68" i="8"/>
  <c r="M68" i="8"/>
  <c r="L68" i="8"/>
  <c r="K68" i="8"/>
  <c r="J68" i="8"/>
  <c r="I68" i="8"/>
  <c r="H68" i="8"/>
  <c r="G68" i="8"/>
  <c r="F68" i="8"/>
  <c r="E68" i="8"/>
  <c r="D68" i="8"/>
  <c r="U67" i="8"/>
  <c r="T67" i="8"/>
  <c r="S67" i="8"/>
  <c r="R67" i="8"/>
  <c r="Q67" i="8"/>
  <c r="P67" i="8"/>
  <c r="O67" i="8"/>
  <c r="N67" i="8"/>
  <c r="M67" i="8"/>
  <c r="L67" i="8"/>
  <c r="K67" i="8"/>
  <c r="J67" i="8"/>
  <c r="I67" i="8"/>
  <c r="H67" i="8"/>
  <c r="G67" i="8"/>
  <c r="F67" i="8"/>
  <c r="E67" i="8"/>
  <c r="D67" i="8"/>
  <c r="U66" i="8"/>
  <c r="T66" i="8"/>
  <c r="S66" i="8"/>
  <c r="R66" i="8"/>
  <c r="Q66" i="8"/>
  <c r="P66" i="8"/>
  <c r="O66" i="8"/>
  <c r="N66" i="8"/>
  <c r="M66" i="8"/>
  <c r="L66" i="8"/>
  <c r="K66" i="8"/>
  <c r="J66" i="8"/>
  <c r="I66" i="8"/>
  <c r="H66" i="8"/>
  <c r="G66" i="8"/>
  <c r="F66" i="8"/>
  <c r="E66" i="8"/>
  <c r="D66" i="8"/>
  <c r="U65" i="8"/>
  <c r="T65" i="8"/>
  <c r="S65" i="8"/>
  <c r="R65" i="8"/>
  <c r="Q65" i="8"/>
  <c r="P65" i="8"/>
  <c r="O65" i="8"/>
  <c r="N65" i="8"/>
  <c r="M65" i="8"/>
  <c r="L65" i="8"/>
  <c r="K65" i="8"/>
  <c r="J65" i="8"/>
  <c r="I65" i="8"/>
  <c r="H65" i="8"/>
  <c r="G65" i="8"/>
  <c r="F65" i="8"/>
  <c r="E65" i="8"/>
  <c r="D21" i="8" s="1" a="1"/>
  <c r="D21" i="8" s="1"/>
  <c r="D65" i="8"/>
  <c r="U64" i="8"/>
  <c r="T64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F64" i="8"/>
  <c r="E64" i="8"/>
  <c r="D20" i="8" s="1" a="1"/>
  <c r="D20" i="8" s="1"/>
  <c r="D64" i="8"/>
  <c r="U63" i="8"/>
  <c r="T63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D63" i="8"/>
  <c r="U62" i="8"/>
  <c r="T62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62" i="8"/>
  <c r="D62" i="8"/>
  <c r="U61" i="8"/>
  <c r="T61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61" i="8"/>
  <c r="U60" i="8"/>
  <c r="T60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60" i="8"/>
  <c r="D60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U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D47" i="8"/>
  <c r="E47" i="8" s="1"/>
  <c r="C47" i="8"/>
  <c r="I35" i="8" a="1"/>
  <c r="I35" i="8" s="1"/>
  <c r="H35" i="8" a="1"/>
  <c r="H35" i="8" s="1"/>
  <c r="G35" i="8" a="1"/>
  <c r="G35" i="8" s="1"/>
  <c r="E35" i="8" a="1"/>
  <c r="E35" i="8" s="1"/>
  <c r="D35" i="8" a="1"/>
  <c r="D35" i="8" s="1"/>
  <c r="C35" i="8" a="1"/>
  <c r="C35" i="8" s="1"/>
  <c r="I34" i="8" a="1"/>
  <c r="I34" i="8" s="1"/>
  <c r="H34" i="8" a="1"/>
  <c r="H34" i="8" s="1"/>
  <c r="G34" i="8" a="1"/>
  <c r="G34" i="8" s="1"/>
  <c r="E34" i="8" a="1"/>
  <c r="E34" i="8" s="1"/>
  <c r="D34" i="8" a="1"/>
  <c r="D34" i="8" s="1"/>
  <c r="C34" i="8" a="1"/>
  <c r="C34" i="8" s="1"/>
  <c r="I33" i="8" a="1"/>
  <c r="I33" i="8" s="1"/>
  <c r="H33" i="8" a="1"/>
  <c r="H33" i="8" s="1"/>
  <c r="G33" i="8" a="1"/>
  <c r="G33" i="8" s="1"/>
  <c r="E33" i="8" a="1"/>
  <c r="E33" i="8" s="1"/>
  <c r="D33" i="8" a="1"/>
  <c r="D33" i="8" s="1"/>
  <c r="C33" i="8" a="1"/>
  <c r="C33" i="8" s="1"/>
  <c r="I32" i="8" a="1"/>
  <c r="I32" i="8" s="1"/>
  <c r="H32" i="8" a="1"/>
  <c r="H32" i="8" s="1"/>
  <c r="G32" i="8" a="1"/>
  <c r="G32" i="8" s="1"/>
  <c r="E32" i="8" a="1"/>
  <c r="E32" i="8" s="1"/>
  <c r="D32" i="8" a="1"/>
  <c r="D32" i="8" s="1"/>
  <c r="C32" i="8" a="1"/>
  <c r="C32" i="8" s="1"/>
  <c r="I31" i="8" a="1"/>
  <c r="I31" i="8" s="1"/>
  <c r="H31" i="8" a="1"/>
  <c r="H31" i="8" s="1"/>
  <c r="G31" i="8" a="1"/>
  <c r="G31" i="8" s="1"/>
  <c r="E31" i="8" a="1"/>
  <c r="E31" i="8" s="1"/>
  <c r="D31" i="8" a="1"/>
  <c r="D31" i="8" s="1"/>
  <c r="C31" i="8" a="1"/>
  <c r="C31" i="8" s="1"/>
  <c r="I30" i="8" a="1"/>
  <c r="I30" i="8" s="1"/>
  <c r="H30" i="8" a="1"/>
  <c r="H30" i="8" s="1"/>
  <c r="G30" i="8" a="1"/>
  <c r="G30" i="8" s="1"/>
  <c r="E30" i="8" a="1"/>
  <c r="E30" i="8" s="1"/>
  <c r="D30" i="8" a="1"/>
  <c r="D30" i="8" s="1"/>
  <c r="C30" i="8" a="1"/>
  <c r="C30" i="8" s="1"/>
  <c r="I29" i="8" a="1"/>
  <c r="I29" i="8" s="1"/>
  <c r="H29" i="8" a="1"/>
  <c r="H29" i="8" s="1"/>
  <c r="G29" i="8" a="1"/>
  <c r="G29" i="8" s="1"/>
  <c r="E29" i="8" a="1"/>
  <c r="E29" i="8" s="1"/>
  <c r="D29" i="8" a="1"/>
  <c r="D29" i="8" s="1"/>
  <c r="C29" i="8" a="1"/>
  <c r="C29" i="8" s="1"/>
  <c r="I28" i="8" a="1"/>
  <c r="I28" i="8" s="1"/>
  <c r="H28" i="8" a="1"/>
  <c r="H28" i="8" s="1"/>
  <c r="G28" i="8" a="1"/>
  <c r="G28" i="8" s="1"/>
  <c r="E28" i="8" a="1"/>
  <c r="E28" i="8" s="1"/>
  <c r="D28" i="8" a="1"/>
  <c r="D28" i="8" s="1"/>
  <c r="C28" i="8" a="1"/>
  <c r="C28" i="8" s="1"/>
  <c r="I27" i="8" a="1"/>
  <c r="I27" i="8" s="1"/>
  <c r="H27" i="8" a="1"/>
  <c r="H27" i="8" s="1"/>
  <c r="G27" i="8" a="1"/>
  <c r="G27" i="8" s="1"/>
  <c r="E27" i="8" a="1"/>
  <c r="E27" i="8" s="1"/>
  <c r="D27" i="8" a="1"/>
  <c r="D27" i="8" s="1"/>
  <c r="C27" i="8" a="1"/>
  <c r="C27" i="8" s="1"/>
  <c r="I26" i="8" a="1"/>
  <c r="I26" i="8" s="1"/>
  <c r="H26" i="8" a="1"/>
  <c r="H26" i="8" s="1"/>
  <c r="G26" i="8" a="1"/>
  <c r="G26" i="8" s="1"/>
  <c r="E26" i="8" a="1"/>
  <c r="E26" i="8" s="1"/>
  <c r="D26" i="8" a="1"/>
  <c r="D26" i="8" s="1"/>
  <c r="C26" i="8" a="1"/>
  <c r="C26" i="8" s="1"/>
  <c r="I25" i="8" a="1"/>
  <c r="I25" i="8" s="1"/>
  <c r="H25" i="8" a="1"/>
  <c r="H25" i="8" s="1"/>
  <c r="G25" i="8" a="1"/>
  <c r="G25" i="8" s="1"/>
  <c r="E25" i="8" a="1"/>
  <c r="E25" i="8" s="1"/>
  <c r="D25" i="8" a="1"/>
  <c r="D25" i="8" s="1"/>
  <c r="C25" i="8" a="1"/>
  <c r="C25" i="8" s="1"/>
  <c r="I24" i="8" a="1"/>
  <c r="I24" i="8" s="1"/>
  <c r="H24" i="8" a="1"/>
  <c r="H24" i="8" s="1"/>
  <c r="G24" i="8" a="1"/>
  <c r="G24" i="8" s="1"/>
  <c r="E24" i="8" a="1"/>
  <c r="E24" i="8" s="1"/>
  <c r="D24" i="8" a="1"/>
  <c r="D24" i="8" s="1"/>
  <c r="C24" i="8" a="1"/>
  <c r="C24" i="8" s="1"/>
  <c r="I23" i="8" a="1"/>
  <c r="I23" i="8" s="1"/>
  <c r="H23" i="8" a="1"/>
  <c r="H23" i="8" s="1"/>
  <c r="G23" i="8" a="1"/>
  <c r="G23" i="8" s="1"/>
  <c r="E23" i="8" a="1"/>
  <c r="E23" i="8" s="1"/>
  <c r="D23" i="8" a="1"/>
  <c r="D23" i="8" s="1"/>
  <c r="C23" i="8" a="1"/>
  <c r="C23" i="8" s="1"/>
  <c r="I22" i="8" a="1"/>
  <c r="I22" i="8" s="1"/>
  <c r="H22" i="8" a="1"/>
  <c r="H22" i="8" s="1"/>
  <c r="G22" i="8" a="1"/>
  <c r="G22" i="8" s="1"/>
  <c r="E22" i="8" a="1"/>
  <c r="E22" i="8" s="1"/>
  <c r="D22" i="8" a="1"/>
  <c r="D22" i="8" s="1"/>
  <c r="C22" i="8" a="1"/>
  <c r="C22" i="8" s="1"/>
  <c r="I21" i="8"/>
  <c r="I21" i="8" a="1"/>
  <c r="H21" i="8"/>
  <c r="H21" i="8" a="1"/>
  <c r="G21" i="8"/>
  <c r="G21" i="8" a="1"/>
  <c r="E21" i="8"/>
  <c r="E21" i="8" a="1"/>
  <c r="C21" i="8"/>
  <c r="C21" i="8" a="1"/>
  <c r="I20" i="8"/>
  <c r="I20" i="8" a="1"/>
  <c r="H20" i="8"/>
  <c r="H20" i="8" a="1"/>
  <c r="G20" i="8"/>
  <c r="G20" i="8" a="1"/>
  <c r="E20" i="8"/>
  <c r="E20" i="8" a="1"/>
  <c r="C20" i="8"/>
  <c r="C20" i="8" a="1"/>
  <c r="I19" i="8"/>
  <c r="I19" i="8" a="1"/>
  <c r="H19" i="8"/>
  <c r="H19" i="8" a="1"/>
  <c r="G19" i="8" a="1"/>
  <c r="G19" i="8" s="1"/>
  <c r="E19" i="8" a="1"/>
  <c r="E19" i="8" s="1"/>
  <c r="D19" i="8" a="1"/>
  <c r="D19" i="8" s="1"/>
  <c r="C19" i="8" a="1"/>
  <c r="C19" i="8" s="1"/>
  <c r="I18" i="8" a="1"/>
  <c r="I18" i="8" s="1"/>
  <c r="H18" i="8" a="1"/>
  <c r="H18" i="8" s="1"/>
  <c r="G18" i="8" a="1"/>
  <c r="G18" i="8" s="1"/>
  <c r="E18" i="8" a="1"/>
  <c r="E18" i="8" s="1"/>
  <c r="D18" i="8" a="1"/>
  <c r="D18" i="8" s="1"/>
  <c r="C18" i="8" a="1"/>
  <c r="C18" i="8" s="1"/>
  <c r="I17" i="8" a="1"/>
  <c r="I17" i="8" s="1"/>
  <c r="H17" i="8" a="1"/>
  <c r="H17" i="8" s="1"/>
  <c r="G17" i="8" a="1"/>
  <c r="G17" i="8" s="1"/>
  <c r="E17" i="8" a="1"/>
  <c r="E17" i="8" s="1"/>
  <c r="D17" i="8" a="1"/>
  <c r="D17" i="8" s="1"/>
  <c r="C17" i="8" a="1"/>
  <c r="C17" i="8" s="1"/>
  <c r="I16" i="8" a="1"/>
  <c r="I16" i="8" s="1"/>
  <c r="H16" i="8" a="1"/>
  <c r="H16" i="8" s="1"/>
  <c r="G16" i="8" a="1"/>
  <c r="G16" i="8" s="1"/>
  <c r="E16" i="8" a="1"/>
  <c r="E16" i="8" s="1"/>
  <c r="D16" i="8" a="1"/>
  <c r="D16" i="8" s="1"/>
  <c r="C16" i="8" a="1"/>
  <c r="C16" i="8" s="1"/>
  <c r="I15" i="8" a="1"/>
  <c r="I15" i="8" s="1"/>
  <c r="H15" i="8" a="1"/>
  <c r="H15" i="8" s="1"/>
  <c r="G15" i="8" a="1"/>
  <c r="G15" i="8" s="1"/>
  <c r="E15" i="8" a="1"/>
  <c r="E15" i="8" s="1"/>
  <c r="D15" i="8" a="1"/>
  <c r="D15" i="8" s="1"/>
  <c r="C15" i="8" a="1"/>
  <c r="C15" i="8" s="1"/>
  <c r="I14" i="8" a="1"/>
  <c r="I14" i="8" s="1"/>
  <c r="H14" i="8" a="1"/>
  <c r="H14" i="8" s="1"/>
  <c r="G14" i="8" a="1"/>
  <c r="G14" i="8" s="1"/>
  <c r="E14" i="8" a="1"/>
  <c r="E14" i="8" s="1"/>
  <c r="D14" i="8" a="1"/>
  <c r="D14" i="8" s="1"/>
  <c r="C14" i="8" a="1"/>
  <c r="C14" i="8" s="1"/>
  <c r="A8" i="8"/>
  <c r="B7" i="8"/>
  <c r="B6" i="8"/>
  <c r="B5" i="8"/>
  <c r="B27" i="7"/>
  <c r="A38" i="9" s="1"/>
  <c r="A38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K11" authorId="0" shapeId="0" xr:uid="{00000000-0006-0000-01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1" authorId="0" shapeId="0" xr:uid="{00000000-0006-0000-01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1" authorId="0" shapeId="0" xr:uid="{00000000-0006-0000-01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1" authorId="0" shapeId="0" xr:uid="{00000000-0006-0000-01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1" authorId="0" shapeId="0" xr:uid="{00000000-0006-0000-01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1" authorId="0" shapeId="0" xr:uid="{00000000-0006-0000-0100-00000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1" authorId="0" shapeId="0" xr:uid="{00000000-0006-0000-01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1" authorId="0" shapeId="0" xr:uid="{00000000-0006-0000-01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1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1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100-00000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1" authorId="0" shapeId="0" xr:uid="{00000000-0006-0000-01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1" authorId="0" shapeId="0" xr:uid="{00000000-0006-0000-01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1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1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1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1" authorId="0" shapeId="0" xr:uid="{00000000-0006-0000-01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1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1" authorId="0" shapeId="0" xr:uid="{00000000-0006-0000-01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1" authorId="0" shapeId="0" xr:uid="{00000000-0006-0000-01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1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1" authorId="0" shapeId="0" xr:uid="{00000000-0006-0000-01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1" authorId="0" shapeId="0" xr:uid="{00000000-0006-0000-01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1" authorId="0" shapeId="0" xr:uid="{00000000-0006-0000-0100-00001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1" authorId="0" shapeId="0" xr:uid="{00000000-0006-0000-01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1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1" authorId="0" shapeId="0" xr:uid="{00000000-0006-0000-01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100-00001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1" authorId="0" shapeId="0" xr:uid="{00000000-0006-0000-01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1" authorId="0" shapeId="0" xr:uid="{00000000-0006-0000-01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1" authorId="0" shapeId="0" xr:uid="{00000000-0006-0000-0100-00002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1" authorId="0" shapeId="0" xr:uid="{00000000-0006-0000-01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1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1" authorId="0" shapeId="0" xr:uid="{00000000-0006-0000-01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1" authorId="0" shapeId="0" xr:uid="{00000000-0006-0000-01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1" authorId="0" shapeId="0" xr:uid="{00000000-0006-0000-01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1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1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100-00002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100-00002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1" authorId="0" shapeId="0" xr:uid="{00000000-0006-0000-0100-00002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1" authorId="0" shapeId="0" xr:uid="{00000000-0006-0000-0100-00002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1" authorId="0" shapeId="0" xr:uid="{00000000-0006-0000-0100-00002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1" authorId="0" shapeId="0" xr:uid="{00000000-0006-0000-0100-00002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1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1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100-00003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1" authorId="0" shapeId="0" xr:uid="{00000000-0006-0000-01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1" authorId="0" shapeId="0" xr:uid="{00000000-0006-0000-01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1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1" authorId="0" shapeId="0" xr:uid="{00000000-0006-0000-01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1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1" authorId="0" shapeId="0" xr:uid="{00000000-0006-0000-0100-00003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1" authorId="0" shapeId="0" xr:uid="{00000000-0006-0000-01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1" authorId="0" shapeId="0" xr:uid="{00000000-0006-0000-01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1" authorId="0" shapeId="0" xr:uid="{00000000-0006-0000-0100-00003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1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1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1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1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1" authorId="0" shapeId="0" xr:uid="{00000000-0006-0000-0100-00003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1" authorId="0" shapeId="0" xr:uid="{00000000-0006-0000-0100-00003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1" authorId="0" shapeId="0" xr:uid="{00000000-0006-0000-0100-00004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1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1" authorId="0" shapeId="0" xr:uid="{00000000-0006-0000-0100-00004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1" authorId="0" shapeId="0" xr:uid="{00000000-0006-0000-0100-00004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1" authorId="0" shapeId="0" xr:uid="{00000000-0006-0000-01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1" authorId="0" shapeId="0" xr:uid="{00000000-0006-0000-01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1" authorId="0" shapeId="0" xr:uid="{00000000-0006-0000-01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1" authorId="0" shapeId="0" xr:uid="{00000000-0006-0000-01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1" authorId="0" shapeId="0" xr:uid="{00000000-0006-0000-01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100-00004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1" authorId="0" shapeId="0" xr:uid="{00000000-0006-0000-01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1" authorId="0" shapeId="0" xr:uid="{00000000-0006-0000-01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1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1" authorId="0" shapeId="0" xr:uid="{00000000-0006-0000-0100-00004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1" authorId="0" shapeId="0" xr:uid="{00000000-0006-0000-01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1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100-00005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1" authorId="0" shapeId="0" xr:uid="{00000000-0006-0000-01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1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100-00005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1" authorId="0" shapeId="0" xr:uid="{00000000-0006-0000-0100-00005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1" authorId="0" shapeId="0" xr:uid="{00000000-0006-0000-0100-00005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1" authorId="0" shapeId="0" xr:uid="{00000000-0006-0000-01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1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1" authorId="0" shapeId="0" xr:uid="{00000000-0006-0000-01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1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1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100-00005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1" authorId="0" shapeId="0" xr:uid="{00000000-0006-0000-01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1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1" authorId="0" shapeId="0" xr:uid="{00000000-0006-0000-0100-00005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1" authorId="0" shapeId="0" xr:uid="{00000000-0006-0000-01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1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1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1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1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1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1" authorId="0" shapeId="0" xr:uid="{00000000-0006-0000-01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1" authorId="0" shapeId="0" xr:uid="{00000000-0006-0000-01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1" authorId="0" shapeId="0" xr:uid="{00000000-0006-0000-01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1" authorId="0" shapeId="0" xr:uid="{00000000-0006-0000-0100-00006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1" authorId="0" shapeId="0" xr:uid="{00000000-0006-0000-0100-00006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1" authorId="0" shapeId="0" xr:uid="{00000000-0006-0000-01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100-00006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1" authorId="0" shapeId="0" xr:uid="{00000000-0006-0000-01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1" authorId="0" shapeId="0" xr:uid="{00000000-0006-0000-01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1" authorId="0" shapeId="0" xr:uid="{00000000-0006-0000-0100-00006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1" authorId="0" shapeId="0" xr:uid="{00000000-0006-0000-01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1" authorId="0" shapeId="0" xr:uid="{00000000-0006-0000-01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1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2" authorId="0" shapeId="0" xr:uid="{00000000-0006-0000-01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100-00007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2" authorId="0" shapeId="0" xr:uid="{00000000-0006-0000-01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2" authorId="0" shapeId="0" xr:uid="{00000000-0006-0000-01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2" authorId="0" shapeId="0" xr:uid="{00000000-0006-0000-0100-00007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2" authorId="0" shapeId="0" xr:uid="{00000000-0006-0000-01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2" authorId="0" shapeId="0" xr:uid="{00000000-0006-0000-01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1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2" authorId="0" shapeId="0" xr:uid="{00000000-0006-0000-01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100-00007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2" authorId="0" shapeId="0" xr:uid="{00000000-0006-0000-01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1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1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2" authorId="0" shapeId="0" xr:uid="{00000000-0006-0000-01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2" authorId="0" shapeId="0" xr:uid="{00000000-0006-0000-01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1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1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1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1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1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2" authorId="0" shapeId="0" xr:uid="{00000000-0006-0000-01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2" authorId="0" shapeId="0" xr:uid="{00000000-0006-0000-01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1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100-00008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1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1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2" authorId="0" shapeId="0" xr:uid="{00000000-0006-0000-0100-00008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2" authorId="0" shapeId="0" xr:uid="{00000000-0006-0000-01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2" authorId="0" shapeId="0" xr:uid="{00000000-0006-0000-01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2" authorId="0" shapeId="0" xr:uid="{00000000-0006-0000-01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2" authorId="0" shapeId="0" xr:uid="{00000000-0006-0000-01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2" authorId="0" shapeId="0" xr:uid="{00000000-0006-0000-01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2" authorId="0" shapeId="0" xr:uid="{00000000-0006-0000-0100-00009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2" authorId="0" shapeId="0" xr:uid="{00000000-0006-0000-01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2" authorId="0" shapeId="0" xr:uid="{00000000-0006-0000-01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2" authorId="0" shapeId="0" xr:uid="{00000000-0006-0000-01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2" authorId="0" shapeId="0" xr:uid="{00000000-0006-0000-01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2" authorId="0" shapeId="0" xr:uid="{00000000-0006-0000-01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1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2" authorId="0" shapeId="0" xr:uid="{00000000-0006-0000-01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1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2" authorId="0" shapeId="0" xr:uid="{00000000-0006-0000-01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100-00009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100-00009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2" authorId="0" shapeId="0" xr:uid="{00000000-0006-0000-0100-00009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2" authorId="0" shapeId="0" xr:uid="{00000000-0006-0000-0100-00009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2" authorId="0" shapeId="0" xr:uid="{00000000-0006-0000-0100-0000A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2" authorId="0" shapeId="0" xr:uid="{00000000-0006-0000-01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1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2" authorId="0" shapeId="0" xr:uid="{00000000-0006-0000-01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2" authorId="0" shapeId="0" xr:uid="{00000000-0006-0000-01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100-0000A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2" authorId="0" shapeId="0" xr:uid="{00000000-0006-0000-01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2" authorId="0" shapeId="0" xr:uid="{00000000-0006-0000-0100-0000A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2" authorId="0" shapeId="0" xr:uid="{00000000-0006-0000-0100-0000A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2" authorId="0" shapeId="0" xr:uid="{00000000-0006-0000-0100-0000A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2" authorId="0" shapeId="0" xr:uid="{00000000-0006-0000-01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2" authorId="0" shapeId="0" xr:uid="{00000000-0006-0000-0100-0000A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2" authorId="0" shapeId="0" xr:uid="{00000000-0006-0000-0100-0000A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2" authorId="0" shapeId="0" xr:uid="{00000000-0006-0000-01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1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1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1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2" authorId="0" shapeId="0" xr:uid="{00000000-0006-0000-01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2" authorId="0" shapeId="0" xr:uid="{00000000-0006-0000-0100-0000B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2" authorId="0" shapeId="0" xr:uid="{00000000-0006-0000-01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2" authorId="0" shapeId="0" xr:uid="{00000000-0006-0000-01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2" authorId="0" shapeId="0" xr:uid="{00000000-0006-0000-0100-0000B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2" authorId="0" shapeId="0" xr:uid="{00000000-0006-0000-01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2" authorId="0" shapeId="0" xr:uid="{00000000-0006-0000-01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2" authorId="0" shapeId="0" xr:uid="{00000000-0006-0000-0100-0000B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2" authorId="0" shapeId="0" xr:uid="{00000000-0006-0000-0100-0000B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2" authorId="0" shapeId="0" xr:uid="{00000000-0006-0000-0100-0000B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2" authorId="0" shapeId="0" xr:uid="{00000000-0006-0000-0100-0000B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1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100-0000B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2" authorId="0" shapeId="0" xr:uid="{00000000-0006-0000-01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2" authorId="0" shapeId="0" xr:uid="{00000000-0006-0000-01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2" authorId="0" shapeId="0" xr:uid="{00000000-0006-0000-01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1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100-0000C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2" authorId="0" shapeId="0" xr:uid="{00000000-0006-0000-01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100-0000C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100-0000C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2" authorId="0" shapeId="0" xr:uid="{00000000-0006-0000-0100-0000C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2" authorId="0" shapeId="0" xr:uid="{00000000-0006-0000-0100-0000C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2" authorId="0" shapeId="0" xr:uid="{00000000-0006-0000-0100-0000C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2" authorId="0" shapeId="0" xr:uid="{00000000-0006-0000-01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100-0000C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1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2" authorId="0" shapeId="0" xr:uid="{00000000-0006-0000-01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100-0000C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1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2" authorId="0" shapeId="0" xr:uid="{00000000-0006-0000-01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100-0000D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2" authorId="0" shapeId="0" xr:uid="{00000000-0006-0000-01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100-0000D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2" authorId="0" shapeId="0" xr:uid="{00000000-0006-0000-01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1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1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2" authorId="0" shapeId="0" xr:uid="{00000000-0006-0000-01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2" authorId="0" shapeId="0" xr:uid="{00000000-0006-0000-01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2" authorId="0" shapeId="0" xr:uid="{00000000-0006-0000-0100-0000D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2" authorId="0" shapeId="0" xr:uid="{00000000-0006-0000-0100-0000D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2" authorId="0" shapeId="0" xr:uid="{00000000-0006-0000-0100-0000D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2" authorId="0" shapeId="0" xr:uid="{00000000-0006-0000-0100-0000D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2" authorId="0" shapeId="0" xr:uid="{00000000-0006-0000-0100-0000D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2" authorId="0" shapeId="0" xr:uid="{00000000-0006-0000-01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2" authorId="0" shapeId="0" xr:uid="{00000000-0006-0000-0100-0000D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2" authorId="0" shapeId="0" xr:uid="{00000000-0006-0000-0100-0000D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2" authorId="0" shapeId="0" xr:uid="{00000000-0006-0000-0100-0000E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1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3" authorId="0" shapeId="0" xr:uid="{00000000-0006-0000-0100-0000E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3" authorId="0" shapeId="0" xr:uid="{00000000-0006-0000-0100-0000E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100-0000E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3" authorId="0" shapeId="0" xr:uid="{00000000-0006-0000-0100-0000E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3" authorId="0" shapeId="0" xr:uid="{00000000-0006-0000-01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3" authorId="0" shapeId="0" xr:uid="{00000000-0006-0000-01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3" authorId="0" shapeId="0" xr:uid="{00000000-0006-0000-01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100-0000E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1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3" authorId="0" shapeId="0" xr:uid="{00000000-0006-0000-01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3" authorId="0" shapeId="0" xr:uid="{00000000-0006-0000-01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1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3" authorId="0" shapeId="0" xr:uid="{00000000-0006-0000-01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100-0000E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100-0000F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3" authorId="0" shapeId="0" xr:uid="{00000000-0006-0000-0100-0000F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3" authorId="0" shapeId="0" xr:uid="{00000000-0006-0000-01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3" authorId="0" shapeId="0" xr:uid="{00000000-0006-0000-01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1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100-0000F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3" authorId="0" shapeId="0" xr:uid="{00000000-0006-0000-01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3" authorId="0" shapeId="0" xr:uid="{00000000-0006-0000-01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100-0000F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3" authorId="0" shapeId="0" xr:uid="{00000000-0006-0000-0100-0000F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100-0000F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3" authorId="0" shapeId="0" xr:uid="{00000000-0006-0000-0100-0000F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3" authorId="0" shapeId="0" xr:uid="{00000000-0006-0000-0100-0000F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3" authorId="0" shapeId="0" xr:uid="{00000000-0006-0000-01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3" authorId="0" shapeId="0" xr:uid="{00000000-0006-0000-0100-0000F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1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3" authorId="0" shapeId="0" xr:uid="{00000000-0006-0000-0100-00000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3" authorId="0" shapeId="0" xr:uid="{00000000-0006-0000-01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3" authorId="0" shapeId="0" xr:uid="{00000000-0006-0000-0100-00000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3" authorId="0" shapeId="0" xr:uid="{00000000-0006-0000-0100-00000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3" authorId="0" shapeId="0" xr:uid="{00000000-0006-0000-0100-00000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100-00000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3" authorId="0" shapeId="0" xr:uid="{00000000-0006-0000-0100-00000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100-00000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3" authorId="0" shapeId="0" xr:uid="{00000000-0006-0000-0100-00000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3" authorId="0" shapeId="0" xr:uid="{00000000-0006-0000-0100-00000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100-00000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100-00000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3" authorId="0" shapeId="0" xr:uid="{00000000-0006-0000-0100-00000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100-00000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100-00000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3" authorId="0" shapeId="0" xr:uid="{00000000-0006-0000-0100-00000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3" authorId="0" shapeId="0" xr:uid="{00000000-0006-0000-0100-00001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3" authorId="0" shapeId="0" xr:uid="{00000000-0006-0000-0100-00001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3" authorId="0" shapeId="0" xr:uid="{00000000-0006-0000-0100-00001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100-00001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3" authorId="0" shapeId="0" xr:uid="{00000000-0006-0000-0100-00001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3" authorId="0" shapeId="0" xr:uid="{00000000-0006-0000-0100-00001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100-00001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3" authorId="0" shapeId="0" xr:uid="{00000000-0006-0000-0100-00001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3" authorId="0" shapeId="0" xr:uid="{00000000-0006-0000-01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3" authorId="0" shapeId="0" xr:uid="{00000000-0006-0000-01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100-00001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3" authorId="0" shapeId="0" xr:uid="{00000000-0006-0000-0100-00001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3" authorId="0" shapeId="0" xr:uid="{00000000-0006-0000-0100-00001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3" authorId="0" shapeId="0" xr:uid="{00000000-0006-0000-0100-00001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3" authorId="0" shapeId="0" xr:uid="{00000000-0006-0000-0100-00001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3" authorId="0" shapeId="0" xr:uid="{00000000-0006-0000-0100-00001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100-00002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3" authorId="0" shapeId="0" xr:uid="{00000000-0006-0000-0100-00002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100-00002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100-00002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100-00002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3" authorId="0" shapeId="0" xr:uid="{00000000-0006-0000-0100-00002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3" authorId="0" shapeId="0" xr:uid="{00000000-0006-0000-0100-00002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3" authorId="0" shapeId="0" xr:uid="{00000000-0006-0000-0100-00002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3" authorId="0" shapeId="0" xr:uid="{00000000-0006-0000-0100-00002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3" authorId="0" shapeId="0" xr:uid="{00000000-0006-0000-0100-00002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100-00002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3" authorId="0" shapeId="0" xr:uid="{00000000-0006-0000-0100-00002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3" authorId="0" shapeId="0" xr:uid="{00000000-0006-0000-0100-00002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3" authorId="0" shapeId="0" xr:uid="{00000000-0006-0000-01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100-00002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3" authorId="0" shapeId="0" xr:uid="{00000000-0006-0000-0100-00002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3" authorId="0" shapeId="0" xr:uid="{00000000-0006-0000-0100-00003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100-00003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100-00003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3" authorId="0" shapeId="0" xr:uid="{00000000-0006-0000-0100-00003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3" authorId="0" shapeId="0" xr:uid="{00000000-0006-0000-0100-00003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3" authorId="0" shapeId="0" xr:uid="{00000000-0006-0000-0100-00003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100-00003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3" authorId="0" shapeId="0" xr:uid="{00000000-0006-0000-0100-00003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3" authorId="0" shapeId="0" xr:uid="{00000000-0006-0000-0100-00003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100-00003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100-00003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100-00003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100-00003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100-00003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3" authorId="0" shapeId="0" xr:uid="{00000000-0006-0000-0100-00003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3" authorId="0" shapeId="0" xr:uid="{00000000-0006-0000-0100-00003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3" authorId="0" shapeId="0" xr:uid="{00000000-0006-0000-0100-00004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3" authorId="0" shapeId="0" xr:uid="{00000000-0006-0000-0100-00004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100-00004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3" authorId="0" shapeId="0" xr:uid="{00000000-0006-0000-0100-00004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3" authorId="0" shapeId="0" xr:uid="{00000000-0006-0000-0100-00004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3" authorId="0" shapeId="0" xr:uid="{00000000-0006-0000-0100-00004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3" authorId="0" shapeId="0" xr:uid="{00000000-0006-0000-0100-00004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100-00004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3" authorId="0" shapeId="0" xr:uid="{00000000-0006-0000-0100-00004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3" authorId="0" shapeId="0" xr:uid="{00000000-0006-0000-0100-00004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100-00004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3" authorId="0" shapeId="0" xr:uid="{00000000-0006-0000-0100-00004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100-00004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3" authorId="0" shapeId="0" xr:uid="{00000000-0006-0000-0100-00004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100-00004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3" authorId="0" shapeId="0" xr:uid="{00000000-0006-0000-0100-00004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100-00005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100-00005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3" authorId="0" shapeId="0" xr:uid="{00000000-0006-0000-0100-00005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100-00005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100-00005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3" authorId="0" shapeId="0" xr:uid="{00000000-0006-0000-0100-00005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3" authorId="0" shapeId="0" xr:uid="{00000000-0006-0000-0100-00005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3" authorId="0" shapeId="0" xr:uid="{00000000-0006-0000-0100-00005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3" authorId="0" shapeId="0" xr:uid="{00000000-0006-0000-0100-00005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3" authorId="0" shapeId="0" xr:uid="{00000000-0006-0000-0100-00005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3" authorId="0" shapeId="0" xr:uid="{00000000-0006-0000-0100-00005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3" authorId="0" shapeId="0" xr:uid="{00000000-0006-0000-0100-00005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100-00005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100-00005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4" authorId="0" shapeId="0" xr:uid="{00000000-0006-0000-0100-00005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4" authorId="0" shapeId="0" xr:uid="{00000000-0006-0000-0100-00005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100-00006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4" authorId="0" shapeId="0" xr:uid="{00000000-0006-0000-0100-00006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100-00006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4" authorId="0" shapeId="0" xr:uid="{00000000-0006-0000-0100-00006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4" authorId="0" shapeId="0" xr:uid="{00000000-0006-0000-0100-00006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4" authorId="0" shapeId="0" xr:uid="{00000000-0006-0000-0100-00006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100-00006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100-00006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100-00006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100-00006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4" authorId="0" shapeId="0" xr:uid="{00000000-0006-0000-0100-00006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4" authorId="0" shapeId="0" xr:uid="{00000000-0006-0000-0100-00006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4" authorId="0" shapeId="0" xr:uid="{00000000-0006-0000-0100-00006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100-00006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4" authorId="0" shapeId="0" xr:uid="{00000000-0006-0000-0100-00006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100-00006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100-00007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100-00007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100-00007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4" authorId="0" shapeId="0" xr:uid="{00000000-0006-0000-0100-00007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4" authorId="0" shapeId="0" xr:uid="{00000000-0006-0000-0100-00007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4" authorId="0" shapeId="0" xr:uid="{00000000-0006-0000-0100-00007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4" authorId="0" shapeId="0" xr:uid="{00000000-0006-0000-0100-00007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4" authorId="0" shapeId="0" xr:uid="{00000000-0006-0000-0100-00007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4" authorId="0" shapeId="0" xr:uid="{00000000-0006-0000-0100-00007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4" authorId="0" shapeId="0" xr:uid="{00000000-0006-0000-0100-00007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4" authorId="0" shapeId="0" xr:uid="{00000000-0006-0000-0100-00007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4" authorId="0" shapeId="0" xr:uid="{00000000-0006-0000-0100-00007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4" authorId="0" shapeId="0" xr:uid="{00000000-0006-0000-0100-00007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4" authorId="0" shapeId="0" xr:uid="{00000000-0006-0000-0100-00007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4" authorId="0" shapeId="0" xr:uid="{00000000-0006-0000-0100-00007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100-00007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4" authorId="0" shapeId="0" xr:uid="{00000000-0006-0000-0100-00008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4" authorId="0" shapeId="0" xr:uid="{00000000-0006-0000-0100-00008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100-00008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100-00008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4" authorId="0" shapeId="0" xr:uid="{00000000-0006-0000-0100-00008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4" authorId="0" shapeId="0" xr:uid="{00000000-0006-0000-0100-00008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4" authorId="0" shapeId="0" xr:uid="{00000000-0006-0000-0100-00008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4" authorId="0" shapeId="0" xr:uid="{00000000-0006-0000-0100-00008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100-00008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4" authorId="0" shapeId="0" xr:uid="{00000000-0006-0000-0100-00008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4" authorId="0" shapeId="0" xr:uid="{00000000-0006-0000-0100-00008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4" authorId="0" shapeId="0" xr:uid="{00000000-0006-0000-0100-00008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4" authorId="0" shapeId="0" xr:uid="{00000000-0006-0000-0100-00008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4" authorId="0" shapeId="0" xr:uid="{00000000-0006-0000-0100-00008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4" authorId="0" shapeId="0" xr:uid="{00000000-0006-0000-0100-00008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100-00008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4" authorId="0" shapeId="0" xr:uid="{00000000-0006-0000-0100-00009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100-00009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4" authorId="0" shapeId="0" xr:uid="{00000000-0006-0000-0100-00009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100-00009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4" authorId="0" shapeId="0" xr:uid="{00000000-0006-0000-0100-00009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4" authorId="0" shapeId="0" xr:uid="{00000000-0006-0000-0100-00009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100-00009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100-00009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100-00009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100-00009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100-00009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4" authorId="0" shapeId="0" xr:uid="{00000000-0006-0000-0100-00009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4" authorId="0" shapeId="0" xr:uid="{00000000-0006-0000-0100-00009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4" authorId="0" shapeId="0" xr:uid="{00000000-0006-0000-0100-00009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100-00009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4" authorId="0" shapeId="0" xr:uid="{00000000-0006-0000-0100-00009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4" authorId="0" shapeId="0" xr:uid="{00000000-0006-0000-0100-0000A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4" authorId="0" shapeId="0" xr:uid="{00000000-0006-0000-0100-0000A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100-0000A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4" authorId="0" shapeId="0" xr:uid="{00000000-0006-0000-0100-0000A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100-0000A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100-0000A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100-0000A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100-0000A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4" authorId="0" shapeId="0" xr:uid="{00000000-0006-0000-0100-0000A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4" authorId="0" shapeId="0" xr:uid="{00000000-0006-0000-0100-0000A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4" authorId="0" shapeId="0" xr:uid="{00000000-0006-0000-0100-0000A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4" authorId="0" shapeId="0" xr:uid="{00000000-0006-0000-0100-0000A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100-0000A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4" authorId="0" shapeId="0" xr:uid="{00000000-0006-0000-0100-0000A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100-0000A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100-0000A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100-0000B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4" authorId="0" shapeId="0" xr:uid="{00000000-0006-0000-0100-0000B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100-0000B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4" authorId="0" shapeId="0" xr:uid="{00000000-0006-0000-0100-0000B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4" authorId="0" shapeId="0" xr:uid="{00000000-0006-0000-0100-0000B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100-0000B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4" authorId="0" shapeId="0" xr:uid="{00000000-0006-0000-0100-0000B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4" authorId="0" shapeId="0" xr:uid="{00000000-0006-0000-0100-0000B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4" authorId="0" shapeId="0" xr:uid="{00000000-0006-0000-0100-0000B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4" authorId="0" shapeId="0" xr:uid="{00000000-0006-0000-0100-0000B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4" authorId="0" shapeId="0" xr:uid="{00000000-0006-0000-0100-0000B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100-0000B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100-0000B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4" authorId="0" shapeId="0" xr:uid="{00000000-0006-0000-0100-0000B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100-0000B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100-0000B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100-0000C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100-0000C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4" authorId="0" shapeId="0" xr:uid="{00000000-0006-0000-0100-0000C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4" authorId="0" shapeId="0" xr:uid="{00000000-0006-0000-0100-0000C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4" authorId="0" shapeId="0" xr:uid="{00000000-0006-0000-0100-0000C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4" authorId="0" shapeId="0" xr:uid="{00000000-0006-0000-0100-0000C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4" authorId="0" shapeId="0" xr:uid="{00000000-0006-0000-0100-0000C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4" authorId="0" shapeId="0" xr:uid="{00000000-0006-0000-0100-0000C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4" authorId="0" shapeId="0" xr:uid="{00000000-0006-0000-0100-0000C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4" authorId="0" shapeId="0" xr:uid="{00000000-0006-0000-0100-0000C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4" authorId="0" shapeId="0" xr:uid="{00000000-0006-0000-0100-0000C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4" authorId="0" shapeId="0" xr:uid="{00000000-0006-0000-0100-0000C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4" authorId="0" shapeId="0" xr:uid="{00000000-0006-0000-0100-0000C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4" authorId="0" shapeId="0" xr:uid="{00000000-0006-0000-0100-0000C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4" authorId="0" shapeId="0" xr:uid="{00000000-0006-0000-0100-0000C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100-0000C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5" authorId="0" shapeId="0" xr:uid="{00000000-0006-0000-0100-0000D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5" authorId="0" shapeId="0" xr:uid="{00000000-0006-0000-0100-0000D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5" authorId="0" shapeId="0" xr:uid="{00000000-0006-0000-0100-0000D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100-0000D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100-0000D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100-0000D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5" authorId="0" shapeId="0" xr:uid="{00000000-0006-0000-0100-0000D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5" authorId="0" shapeId="0" xr:uid="{00000000-0006-0000-0100-0000D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100-0000D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100-0000D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100-0000D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100-0000D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100-0000D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100-0000D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100-0000D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100-0000D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100-0000E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5" authorId="0" shapeId="0" xr:uid="{00000000-0006-0000-0100-0000E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5" authorId="0" shapeId="0" xr:uid="{00000000-0006-0000-0100-0000E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100-0000E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100-0000E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5" authorId="0" shapeId="0" xr:uid="{00000000-0006-0000-0100-0000E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100-0000E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100-0000E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5" authorId="0" shapeId="0" xr:uid="{00000000-0006-0000-0100-0000E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100-0000E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100-0000E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5" authorId="0" shapeId="0" xr:uid="{00000000-0006-0000-0100-0000E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5" authorId="0" shapeId="0" xr:uid="{00000000-0006-0000-0100-0000E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5" authorId="0" shapeId="0" xr:uid="{00000000-0006-0000-0100-0000E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100-0000E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100-0000E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5" authorId="0" shapeId="0" xr:uid="{00000000-0006-0000-0100-0000F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5" authorId="0" shapeId="0" xr:uid="{00000000-0006-0000-0100-0000F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5" authorId="0" shapeId="0" xr:uid="{00000000-0006-0000-0100-0000F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100-0000F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5" authorId="0" shapeId="0" xr:uid="{00000000-0006-0000-0100-0000F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5" authorId="0" shapeId="0" xr:uid="{00000000-0006-0000-0100-0000F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100-0000F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5" authorId="0" shapeId="0" xr:uid="{00000000-0006-0000-0100-0000F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5" authorId="0" shapeId="0" xr:uid="{00000000-0006-0000-0100-0000F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100-0000F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100-0000F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100-0000F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100-0000F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100-0000F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5" authorId="0" shapeId="0" xr:uid="{00000000-0006-0000-0100-0000F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5" authorId="0" shapeId="0" xr:uid="{00000000-0006-0000-0100-0000F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5" authorId="0" shapeId="0" xr:uid="{00000000-0006-0000-0100-00000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5" authorId="0" shapeId="0" xr:uid="{00000000-0006-0000-0100-00000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100-00000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5" authorId="0" shapeId="0" xr:uid="{00000000-0006-0000-0100-00000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5" authorId="0" shapeId="0" xr:uid="{00000000-0006-0000-0100-00000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5" authorId="0" shapeId="0" xr:uid="{00000000-0006-0000-0100-00000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5" authorId="0" shapeId="0" xr:uid="{00000000-0006-0000-0100-00000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100-00000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5" authorId="0" shapeId="0" xr:uid="{00000000-0006-0000-0100-00000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100-00000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5" authorId="0" shapeId="0" xr:uid="{00000000-0006-0000-0100-00000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5" authorId="0" shapeId="0" xr:uid="{00000000-0006-0000-0100-00000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100-00000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5" authorId="0" shapeId="0" xr:uid="{00000000-0006-0000-0100-00000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5" authorId="0" shapeId="0" xr:uid="{00000000-0006-0000-0100-00000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100-00000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5" authorId="0" shapeId="0" xr:uid="{00000000-0006-0000-0100-00001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100-00001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5" authorId="0" shapeId="0" xr:uid="{00000000-0006-0000-0100-00001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5" authorId="0" shapeId="0" xr:uid="{00000000-0006-0000-0100-00001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5" authorId="0" shapeId="0" xr:uid="{00000000-0006-0000-0100-00001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5" authorId="0" shapeId="0" xr:uid="{00000000-0006-0000-0100-00001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5" authorId="0" shapeId="0" xr:uid="{00000000-0006-0000-0100-00001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100-00001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5" authorId="0" shapeId="0" xr:uid="{00000000-0006-0000-0100-00001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5" authorId="0" shapeId="0" xr:uid="{00000000-0006-0000-0100-00001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5" authorId="0" shapeId="0" xr:uid="{00000000-0006-0000-0100-00001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5" authorId="0" shapeId="0" xr:uid="{00000000-0006-0000-0100-00001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5" authorId="0" shapeId="0" xr:uid="{00000000-0006-0000-0100-00001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5" authorId="0" shapeId="0" xr:uid="{00000000-0006-0000-0100-00001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100-00001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5" authorId="0" shapeId="0" xr:uid="{00000000-0006-0000-0100-00001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5" authorId="0" shapeId="0" xr:uid="{00000000-0006-0000-0100-00002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100-00002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100-00002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5" authorId="0" shapeId="0" xr:uid="{00000000-0006-0000-0100-00002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5" authorId="0" shapeId="0" xr:uid="{00000000-0006-0000-0100-00002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5" authorId="0" shapeId="0" xr:uid="{00000000-0006-0000-0100-00002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100-00002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100-00002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100-00002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100-00002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5" authorId="0" shapeId="0" xr:uid="{00000000-0006-0000-0100-00002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5" authorId="0" shapeId="0" xr:uid="{00000000-0006-0000-0100-00002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5" authorId="0" shapeId="0" xr:uid="{00000000-0006-0000-0100-00002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100-00002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100-00002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5" authorId="0" shapeId="0" xr:uid="{00000000-0006-0000-0100-00002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100-00003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100-00003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5" authorId="0" shapeId="0" xr:uid="{00000000-0006-0000-0100-00003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100-00003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100-00003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100-00003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5" authorId="0" shapeId="0" xr:uid="{00000000-0006-0000-0100-00003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100-00003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100-00003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5" authorId="0" shapeId="0" xr:uid="{00000000-0006-0000-0100-00003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5" authorId="0" shapeId="0" xr:uid="{00000000-0006-0000-0100-00003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5" authorId="0" shapeId="0" xr:uid="{00000000-0006-0000-0100-00003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100-00003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5" authorId="0" shapeId="0" xr:uid="{00000000-0006-0000-0100-00003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5" authorId="0" shapeId="0" xr:uid="{00000000-0006-0000-0100-00003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100-00003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5" authorId="0" shapeId="0" xr:uid="{00000000-0006-0000-0100-00004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5" authorId="0" shapeId="0" xr:uid="{00000000-0006-0000-0100-00004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5" authorId="0" shapeId="0" xr:uid="{00000000-0006-0000-0100-00004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5" authorId="0" shapeId="0" xr:uid="{00000000-0006-0000-0100-00004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5" authorId="0" shapeId="0" xr:uid="{00000000-0006-0000-0100-00004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6" authorId="0" shapeId="0" xr:uid="{00000000-0006-0000-0100-00004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6" authorId="0" shapeId="0" xr:uid="{00000000-0006-0000-0100-00004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6" authorId="0" shapeId="0" xr:uid="{00000000-0006-0000-0100-00004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6" authorId="0" shapeId="0" xr:uid="{00000000-0006-0000-0100-00004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100-00004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100-00004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100-00004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6" authorId="0" shapeId="0" xr:uid="{00000000-0006-0000-0100-00004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6" authorId="0" shapeId="0" xr:uid="{00000000-0006-0000-0100-00004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100-00004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100-00004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100-00005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100-00005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100-00005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6" authorId="0" shapeId="0" xr:uid="{00000000-0006-0000-0100-00005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6" authorId="0" shapeId="0" xr:uid="{00000000-0006-0000-0100-00005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100-00005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6" authorId="0" shapeId="0" xr:uid="{00000000-0006-0000-0100-00005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6" authorId="0" shapeId="0" xr:uid="{00000000-0006-0000-0100-00005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6" authorId="0" shapeId="0" xr:uid="{00000000-0006-0000-0100-00005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6" authorId="0" shapeId="0" xr:uid="{00000000-0006-0000-0100-00005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100-00005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6" authorId="0" shapeId="0" xr:uid="{00000000-0006-0000-0100-00005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100-00005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6" authorId="0" shapeId="0" xr:uid="{00000000-0006-0000-0100-00005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6" authorId="0" shapeId="0" xr:uid="{00000000-0006-0000-0100-00005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100-00005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100-00006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6" authorId="0" shapeId="0" xr:uid="{00000000-0006-0000-0100-00006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6" authorId="0" shapeId="0" xr:uid="{00000000-0006-0000-0100-00006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100-00006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100-00006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100-00006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6" authorId="0" shapeId="0" xr:uid="{00000000-0006-0000-0100-00006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100-00006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100-00006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6" authorId="0" shapeId="0" xr:uid="{00000000-0006-0000-0100-00006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100-00006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6" authorId="0" shapeId="0" xr:uid="{00000000-0006-0000-0100-00006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6" authorId="0" shapeId="0" xr:uid="{00000000-0006-0000-0100-00006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6" authorId="0" shapeId="0" xr:uid="{00000000-0006-0000-0100-00006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100-00006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100-00006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100-00007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6" authorId="0" shapeId="0" xr:uid="{00000000-0006-0000-0100-00007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100-00007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100-00007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100-00007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6" authorId="0" shapeId="0" xr:uid="{00000000-0006-0000-0100-00007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100-00007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100-00007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6" authorId="0" shapeId="0" xr:uid="{00000000-0006-0000-0100-00007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6" authorId="0" shapeId="0" xr:uid="{00000000-0006-0000-0100-00007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6" authorId="0" shapeId="0" xr:uid="{00000000-0006-0000-0100-00007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6" authorId="0" shapeId="0" xr:uid="{00000000-0006-0000-0100-00007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6" authorId="0" shapeId="0" xr:uid="{00000000-0006-0000-0100-00007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6" authorId="0" shapeId="0" xr:uid="{00000000-0006-0000-0100-00007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6" authorId="0" shapeId="0" xr:uid="{00000000-0006-0000-0100-00007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100-00007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100-00008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6" authorId="0" shapeId="0" xr:uid="{00000000-0006-0000-0100-00008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6" authorId="0" shapeId="0" xr:uid="{00000000-0006-0000-0100-00008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6" authorId="0" shapeId="0" xr:uid="{00000000-0006-0000-0100-00008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6" authorId="0" shapeId="0" xr:uid="{00000000-0006-0000-0100-00008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6" authorId="0" shapeId="0" xr:uid="{00000000-0006-0000-0100-00008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100-00008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100-00008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6" authorId="0" shapeId="0" xr:uid="{00000000-0006-0000-0100-00008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100-00008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6" authorId="0" shapeId="0" xr:uid="{00000000-0006-0000-0100-00008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6" authorId="0" shapeId="0" xr:uid="{00000000-0006-0000-0100-00008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6" authorId="0" shapeId="0" xr:uid="{00000000-0006-0000-0100-00008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100-00008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100-00008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6" authorId="0" shapeId="0" xr:uid="{00000000-0006-0000-0100-00008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6" authorId="0" shapeId="0" xr:uid="{00000000-0006-0000-0100-00009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100-00009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6" authorId="0" shapeId="0" xr:uid="{00000000-0006-0000-0100-00009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100-00009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100-00009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6" authorId="0" shapeId="0" xr:uid="{00000000-0006-0000-0100-00009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100-00009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6" authorId="0" shapeId="0" xr:uid="{00000000-0006-0000-0100-00009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6" authorId="0" shapeId="0" xr:uid="{00000000-0006-0000-0100-00009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100-00009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6" authorId="0" shapeId="0" xr:uid="{00000000-0006-0000-0100-00009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100-00009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6" authorId="0" shapeId="0" xr:uid="{00000000-0006-0000-0100-00009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6" authorId="0" shapeId="0" xr:uid="{00000000-0006-0000-0100-00009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100-00009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100-00009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100-0000A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100-0000A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100-0000A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6" authorId="0" shapeId="0" xr:uid="{00000000-0006-0000-0100-0000A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100-0000A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100-0000A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100-0000A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100-0000A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6" authorId="0" shapeId="0" xr:uid="{00000000-0006-0000-0100-0000A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100-0000A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6" authorId="0" shapeId="0" xr:uid="{00000000-0006-0000-0100-0000A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6" authorId="0" shapeId="0" xr:uid="{00000000-0006-0000-0100-0000A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6" authorId="0" shapeId="0" xr:uid="{00000000-0006-0000-0100-0000A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100-0000A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100-0000A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6" authorId="0" shapeId="0" xr:uid="{00000000-0006-0000-0100-0000A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6" authorId="0" shapeId="0" xr:uid="{00000000-0006-0000-0100-0000B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6" authorId="0" shapeId="0" xr:uid="{00000000-0006-0000-0100-0000B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6" authorId="0" shapeId="0" xr:uid="{00000000-0006-0000-0100-0000B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6" authorId="0" shapeId="0" xr:uid="{00000000-0006-0000-0100-0000B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6" authorId="0" shapeId="0" xr:uid="{00000000-0006-0000-0100-0000B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100-0000B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6" authorId="0" shapeId="0" xr:uid="{00000000-0006-0000-0100-0000B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6" authorId="0" shapeId="0" xr:uid="{00000000-0006-0000-0100-0000B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6" authorId="0" shapeId="0" xr:uid="{00000000-0006-0000-0100-0000B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6" authorId="0" shapeId="0" xr:uid="{00000000-0006-0000-0100-0000B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6" authorId="0" shapeId="0" xr:uid="{00000000-0006-0000-0100-0000B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7" authorId="0" shapeId="0" xr:uid="{00000000-0006-0000-0100-0000B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7" authorId="0" shapeId="0" xr:uid="{00000000-0006-0000-0100-0000B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7" authorId="0" shapeId="0" xr:uid="{00000000-0006-0000-0100-0000B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7" authorId="0" shapeId="0" xr:uid="{00000000-0006-0000-0100-0000B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100-0000B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100-0000C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100-0000C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100-0000C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7" authorId="0" shapeId="0" xr:uid="{00000000-0006-0000-0100-0000C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100-0000C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7" authorId="0" shapeId="0" xr:uid="{00000000-0006-0000-0100-0000C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100-0000C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100-0000C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7" authorId="0" shapeId="0" xr:uid="{00000000-0006-0000-0100-0000C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7" authorId="0" shapeId="0" xr:uid="{00000000-0006-0000-0100-0000C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100-0000C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100-0000C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7" authorId="0" shapeId="0" xr:uid="{00000000-0006-0000-0100-0000C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100-0000C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7" authorId="0" shapeId="0" xr:uid="{00000000-0006-0000-0100-0000C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100-0000C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100-0000D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7" authorId="0" shapeId="0" xr:uid="{00000000-0006-0000-0100-0000D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100-0000D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7" authorId="0" shapeId="0" xr:uid="{00000000-0006-0000-0100-0000D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7" authorId="0" shapeId="0" xr:uid="{00000000-0006-0000-0100-0000D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100-0000D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7" authorId="0" shapeId="0" xr:uid="{00000000-0006-0000-0100-0000D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7" authorId="0" shapeId="0" xr:uid="{00000000-0006-0000-0100-0000D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7" authorId="0" shapeId="0" xr:uid="{00000000-0006-0000-0100-0000D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7" authorId="0" shapeId="0" xr:uid="{00000000-0006-0000-0100-0000D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7" authorId="0" shapeId="0" xr:uid="{00000000-0006-0000-0100-0000D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100-0000D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100-0000D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7" authorId="0" shapeId="0" xr:uid="{00000000-0006-0000-0100-0000D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100-0000D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7" authorId="0" shapeId="0" xr:uid="{00000000-0006-0000-0100-0000D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7" authorId="0" shapeId="0" xr:uid="{00000000-0006-0000-0100-0000E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100-0000E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7" authorId="0" shapeId="0" xr:uid="{00000000-0006-0000-0100-0000E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7" authorId="0" shapeId="0" xr:uid="{00000000-0006-0000-0100-0000E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7" authorId="0" shapeId="0" xr:uid="{00000000-0006-0000-0100-0000E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100-0000E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100-0000E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7" authorId="0" shapeId="0" xr:uid="{00000000-0006-0000-0100-0000E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7" authorId="0" shapeId="0" xr:uid="{00000000-0006-0000-0100-0000E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100-0000E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100-0000E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7" authorId="0" shapeId="0" xr:uid="{00000000-0006-0000-0100-0000E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7" authorId="0" shapeId="0" xr:uid="{00000000-0006-0000-0100-0000E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7" authorId="0" shapeId="0" xr:uid="{00000000-0006-0000-0100-0000E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100-0000E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7" authorId="0" shapeId="0" xr:uid="{00000000-0006-0000-0100-0000E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7" authorId="0" shapeId="0" xr:uid="{00000000-0006-0000-0100-0000F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100-0000F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100-0000F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100-0000F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100-0000F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100-0000F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7" authorId="0" shapeId="0" xr:uid="{00000000-0006-0000-0100-0000F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100-0000F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7" authorId="0" shapeId="0" xr:uid="{00000000-0006-0000-0100-0000F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7" authorId="0" shapeId="0" xr:uid="{00000000-0006-0000-0100-0000F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7" authorId="0" shapeId="0" xr:uid="{00000000-0006-0000-0100-0000F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7" authorId="0" shapeId="0" xr:uid="{00000000-0006-0000-0100-0000F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100-0000F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7" authorId="0" shapeId="0" xr:uid="{00000000-0006-0000-0100-0000F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100-0000F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100-0000F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100-00000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7" authorId="0" shapeId="0" xr:uid="{00000000-0006-0000-0100-00000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7" authorId="0" shapeId="0" xr:uid="{00000000-0006-0000-0100-00000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7" authorId="0" shapeId="0" xr:uid="{00000000-0006-0000-0100-00000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100-00000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7" authorId="0" shapeId="0" xr:uid="{00000000-0006-0000-0100-00000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100-00000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7" authorId="0" shapeId="0" xr:uid="{00000000-0006-0000-0100-00000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7" authorId="0" shapeId="0" xr:uid="{00000000-0006-0000-0100-00000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7" authorId="0" shapeId="0" xr:uid="{00000000-0006-0000-0100-00000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100-00000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100-00000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100-00000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100-00000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7" authorId="0" shapeId="0" xr:uid="{00000000-0006-0000-0100-00000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7" authorId="0" shapeId="0" xr:uid="{00000000-0006-0000-0100-00000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7" authorId="0" shapeId="0" xr:uid="{00000000-0006-0000-0100-00001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100-00001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7" authorId="0" shapeId="0" xr:uid="{00000000-0006-0000-0100-00001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7" authorId="0" shapeId="0" xr:uid="{00000000-0006-0000-0100-00001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7" authorId="0" shapeId="0" xr:uid="{00000000-0006-0000-0100-00001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7" authorId="0" shapeId="0" xr:uid="{00000000-0006-0000-0100-00001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7" authorId="0" shapeId="0" xr:uid="{00000000-0006-0000-0100-00001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100-00001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7" authorId="0" shapeId="0" xr:uid="{00000000-0006-0000-0100-00001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7" authorId="0" shapeId="0" xr:uid="{00000000-0006-0000-0100-00001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7" authorId="0" shapeId="0" xr:uid="{00000000-0006-0000-0100-00001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100-00001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100-00001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100-00001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100-00001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7" authorId="0" shapeId="0" xr:uid="{00000000-0006-0000-0100-00001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100-00002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7" authorId="0" shapeId="0" xr:uid="{00000000-0006-0000-0100-00002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7" authorId="0" shapeId="0" xr:uid="{00000000-0006-0000-0100-00002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100-00002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7" authorId="0" shapeId="0" xr:uid="{00000000-0006-0000-0100-00002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7" authorId="0" shapeId="0" xr:uid="{00000000-0006-0000-0100-00002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7" authorId="0" shapeId="0" xr:uid="{00000000-0006-0000-0100-00002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7" authorId="0" shapeId="0" xr:uid="{00000000-0006-0000-0100-00002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100-00002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7" authorId="0" shapeId="0" xr:uid="{00000000-0006-0000-0100-00002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7" authorId="0" shapeId="0" xr:uid="{00000000-0006-0000-0100-00002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7" authorId="0" shapeId="0" xr:uid="{00000000-0006-0000-0100-00002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100-00002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2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1" authorId="0" shapeId="0" xr:uid="{00000000-0006-0000-02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1" authorId="0" shapeId="0" xr:uid="{00000000-0006-0000-02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1" authorId="0" shapeId="0" xr:uid="{00000000-0006-0000-0200-00000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1" authorId="0" shapeId="0" xr:uid="{00000000-0006-0000-02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200-00000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1" authorId="0" shapeId="0" xr:uid="{00000000-0006-0000-02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1" authorId="0" shapeId="0" xr:uid="{00000000-0006-0000-02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1" authorId="0" shapeId="0" xr:uid="{00000000-0006-0000-02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1" authorId="0" shapeId="0" xr:uid="{00000000-0006-0000-02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200-00000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1" authorId="0" shapeId="0" xr:uid="{00000000-0006-0000-02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200-00000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1" authorId="0" shapeId="0" xr:uid="{00000000-0006-0000-02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200-00001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1" authorId="0" shapeId="0" xr:uid="{00000000-0006-0000-0200-00001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1" authorId="0" shapeId="0" xr:uid="{00000000-0006-0000-0200-00001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1" authorId="0" shapeId="0" xr:uid="{00000000-0006-0000-02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2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200-00001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1" authorId="0" shapeId="0" xr:uid="{00000000-0006-0000-02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2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2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1" authorId="0" shapeId="0" xr:uid="{00000000-0006-0000-0200-00001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1" authorId="0" shapeId="0" xr:uid="{00000000-0006-0000-02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1" authorId="0" shapeId="0" xr:uid="{00000000-0006-0000-0200-00001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1" authorId="0" shapeId="0" xr:uid="{00000000-0006-0000-02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200-00001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1" authorId="0" shapeId="0" xr:uid="{00000000-0006-0000-0200-00001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1" authorId="0" shapeId="0" xr:uid="{00000000-0006-0000-0200-00001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1" authorId="0" shapeId="0" xr:uid="{00000000-0006-0000-02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2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1" authorId="0" shapeId="0" xr:uid="{00000000-0006-0000-02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2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2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200-00002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1" authorId="0" shapeId="0" xr:uid="{00000000-0006-0000-0200-00002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1" authorId="0" shapeId="0" xr:uid="{00000000-0006-0000-02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2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1" authorId="0" shapeId="0" xr:uid="{00000000-0006-0000-02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2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2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1" authorId="0" shapeId="0" xr:uid="{00000000-0006-0000-0200-00002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1" authorId="0" shapeId="0" xr:uid="{00000000-0006-0000-0200-00002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1" authorId="0" shapeId="0" xr:uid="{00000000-0006-0000-0200-00002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1" authorId="0" shapeId="0" xr:uid="{00000000-0006-0000-0200-00002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1" authorId="0" shapeId="0" xr:uid="{00000000-0006-0000-0200-00003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1" authorId="0" shapeId="0" xr:uid="{00000000-0006-0000-02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2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2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1" authorId="0" shapeId="0" xr:uid="{00000000-0006-0000-0200-00003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1" authorId="0" shapeId="0" xr:uid="{00000000-0006-0000-0200-00003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1" authorId="0" shapeId="0" xr:uid="{00000000-0006-0000-02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1" authorId="0" shapeId="0" xr:uid="{00000000-0006-0000-0200-00003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1" authorId="0" shapeId="0" xr:uid="{00000000-0006-0000-02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1" authorId="0" shapeId="0" xr:uid="{00000000-0006-0000-02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1" authorId="0" shapeId="0" xr:uid="{00000000-0006-0000-02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2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1" authorId="0" shapeId="0" xr:uid="{00000000-0006-0000-02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1" authorId="0" shapeId="0" xr:uid="{00000000-0006-0000-0200-00003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1" authorId="0" shapeId="0" xr:uid="{00000000-0006-0000-0200-00003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1" authorId="0" shapeId="0" xr:uid="{00000000-0006-0000-0200-00003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1" authorId="0" shapeId="0" xr:uid="{00000000-0006-0000-0200-00004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2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2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2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2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200-00004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200-00004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1" authorId="0" shapeId="0" xr:uid="{00000000-0006-0000-0200-00004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200-00004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1" authorId="0" shapeId="0" xr:uid="{00000000-0006-0000-0200-00004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1" authorId="0" shapeId="0" xr:uid="{00000000-0006-0000-02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200-00004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200-00004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1" authorId="0" shapeId="0" xr:uid="{00000000-0006-0000-02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2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1" authorId="0" shapeId="0" xr:uid="{00000000-0006-0000-0200-00004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1" authorId="0" shapeId="0" xr:uid="{00000000-0006-0000-0200-00005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2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2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1" authorId="0" shapeId="0" xr:uid="{00000000-0006-0000-02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1" authorId="0" shapeId="0" xr:uid="{00000000-0006-0000-0200-00005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1" authorId="0" shapeId="0" xr:uid="{00000000-0006-0000-02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1" authorId="0" shapeId="0" xr:uid="{00000000-0006-0000-02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1" authorId="0" shapeId="0" xr:uid="{00000000-0006-0000-0200-00005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1" authorId="0" shapeId="0" xr:uid="{00000000-0006-0000-02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1" authorId="0" shapeId="0" xr:uid="{00000000-0006-0000-0200-00005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1" authorId="0" shapeId="0" xr:uid="{00000000-0006-0000-0200-00005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200-00005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1" authorId="0" shapeId="0" xr:uid="{00000000-0006-0000-02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2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1" authorId="0" shapeId="0" xr:uid="{00000000-0006-0000-02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2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2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2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2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2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1" authorId="0" shapeId="0" xr:uid="{00000000-0006-0000-0200-00006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1" authorId="0" shapeId="0" xr:uid="{00000000-0006-0000-02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1" authorId="0" shapeId="0" xr:uid="{00000000-0006-0000-02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1" authorId="0" shapeId="0" xr:uid="{00000000-0006-0000-0200-00006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1" authorId="0" shapeId="0" xr:uid="{00000000-0006-0000-0200-00006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1" authorId="0" shapeId="0" xr:uid="{00000000-0006-0000-0200-00006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1" authorId="0" shapeId="0" xr:uid="{00000000-0006-0000-0200-00006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1" authorId="0" shapeId="0" xr:uid="{00000000-0006-0000-0200-00006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1" authorId="0" shapeId="0" xr:uid="{00000000-0006-0000-0200-00006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1" authorId="0" shapeId="0" xr:uid="{00000000-0006-0000-0200-00006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1" authorId="0" shapeId="0" xr:uid="{00000000-0006-0000-0200-00006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1" authorId="0" shapeId="0" xr:uid="{00000000-0006-0000-02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2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2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1" authorId="0" shapeId="0" xr:uid="{00000000-0006-0000-02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1" authorId="0" shapeId="0" xr:uid="{00000000-0006-0000-02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1" authorId="0" shapeId="0" xr:uid="{00000000-0006-0000-0200-00007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1" authorId="0" shapeId="0" xr:uid="{00000000-0006-0000-02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200-00007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200-00007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1" authorId="0" shapeId="0" xr:uid="{00000000-0006-0000-02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1" authorId="0" shapeId="0" xr:uid="{00000000-0006-0000-02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2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1" authorId="0" shapeId="0" xr:uid="{00000000-0006-0000-02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200-00007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1" authorId="0" shapeId="0" xr:uid="{00000000-0006-0000-0200-00007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1" authorId="0" shapeId="0" xr:uid="{00000000-0006-0000-02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2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1" authorId="0" shapeId="0" xr:uid="{00000000-0006-0000-02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200-00008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1" authorId="0" shapeId="0" xr:uid="{00000000-0006-0000-0200-00008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1" authorId="0" shapeId="0" xr:uid="{00000000-0006-0000-02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2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2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1" authorId="0" shapeId="0" xr:uid="{00000000-0006-0000-02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1" authorId="0" shapeId="0" xr:uid="{00000000-0006-0000-0200-00008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1" authorId="0" shapeId="0" xr:uid="{00000000-0006-0000-02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1" authorId="0" shapeId="0" xr:uid="{00000000-0006-0000-02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200-00008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2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1" authorId="0" shapeId="0" xr:uid="{00000000-0006-0000-02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1" authorId="0" shapeId="0" xr:uid="{00000000-0006-0000-02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2" authorId="0" shapeId="0" xr:uid="{00000000-0006-0000-02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2" authorId="0" shapeId="0" xr:uid="{00000000-0006-0000-02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2" authorId="0" shapeId="0" xr:uid="{00000000-0006-0000-0200-00009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2" authorId="0" shapeId="0" xr:uid="{00000000-0006-0000-02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2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2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2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2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2" authorId="0" shapeId="0" xr:uid="{00000000-0006-0000-02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2" authorId="0" shapeId="0" xr:uid="{00000000-0006-0000-02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200-00009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2" authorId="0" shapeId="0" xr:uid="{00000000-0006-0000-0200-00009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2" authorId="0" shapeId="0" xr:uid="{00000000-0006-0000-02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2" authorId="0" shapeId="0" xr:uid="{00000000-0006-0000-02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2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2" authorId="0" shapeId="0" xr:uid="{00000000-0006-0000-02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2" authorId="0" shapeId="0" xr:uid="{00000000-0006-0000-0200-00009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2" authorId="0" shapeId="0" xr:uid="{00000000-0006-0000-02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2" authorId="0" shapeId="0" xr:uid="{00000000-0006-0000-02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200-0000A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2" authorId="0" shapeId="0" xr:uid="{00000000-0006-0000-02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2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200-0000A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2" authorId="0" shapeId="0" xr:uid="{00000000-0006-0000-02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2" authorId="0" shapeId="0" xr:uid="{00000000-0006-0000-02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2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2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2" authorId="0" shapeId="0" xr:uid="{00000000-0006-0000-02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2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2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2" authorId="0" shapeId="0" xr:uid="{00000000-0006-0000-0200-0000A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2" authorId="0" shapeId="0" xr:uid="{00000000-0006-0000-02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200-0000A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200-0000A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2" authorId="0" shapeId="0" xr:uid="{00000000-0006-0000-02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2" authorId="0" shapeId="0" xr:uid="{00000000-0006-0000-0200-0000B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2" authorId="0" shapeId="0" xr:uid="{00000000-0006-0000-02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2" authorId="0" shapeId="0" xr:uid="{00000000-0006-0000-02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200-0000B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2" authorId="0" shapeId="0" xr:uid="{00000000-0006-0000-02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2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200-0000B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2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200-0000B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2" authorId="0" shapeId="0" xr:uid="{00000000-0006-0000-0200-0000B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2" authorId="0" shapeId="0" xr:uid="{00000000-0006-0000-0200-0000B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2" authorId="0" shapeId="0" xr:uid="{00000000-0006-0000-0200-0000B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2" authorId="0" shapeId="0" xr:uid="{00000000-0006-0000-0200-0000B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2" authorId="0" shapeId="0" xr:uid="{00000000-0006-0000-0200-0000B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2" authorId="0" shapeId="0" xr:uid="{00000000-0006-0000-0200-0000B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2" authorId="0" shapeId="0" xr:uid="{00000000-0006-0000-0200-0000C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2" authorId="0" shapeId="0" xr:uid="{00000000-0006-0000-02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200-0000C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2" authorId="0" shapeId="0" xr:uid="{00000000-0006-0000-02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2" authorId="0" shapeId="0" xr:uid="{00000000-0006-0000-0200-0000C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2" authorId="0" shapeId="0" xr:uid="{00000000-0006-0000-0200-0000C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2" authorId="0" shapeId="0" xr:uid="{00000000-0006-0000-02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2" authorId="0" shapeId="0" xr:uid="{00000000-0006-0000-0200-0000C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2" authorId="0" shapeId="0" xr:uid="{00000000-0006-0000-0200-0000C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2" authorId="0" shapeId="0" xr:uid="{00000000-0006-0000-02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2" authorId="0" shapeId="0" xr:uid="{00000000-0006-0000-0200-0000C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200-0000C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2" authorId="0" shapeId="0" xr:uid="{00000000-0006-0000-02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2" authorId="0" shapeId="0" xr:uid="{00000000-0006-0000-02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2" authorId="0" shapeId="0" xr:uid="{00000000-0006-0000-0200-0000C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2" authorId="0" shapeId="0" xr:uid="{00000000-0006-0000-0200-0000C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2" authorId="0" shapeId="0" xr:uid="{00000000-0006-0000-0200-0000D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2" authorId="0" shapeId="0" xr:uid="{00000000-0006-0000-0200-0000D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2" authorId="0" shapeId="0" xr:uid="{00000000-0006-0000-02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2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2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2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2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2" authorId="0" shapeId="0" xr:uid="{00000000-0006-0000-0200-0000D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2" authorId="0" shapeId="0" xr:uid="{00000000-0006-0000-0200-0000D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200-0000D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2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200-0000D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2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2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200-0000D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2" authorId="0" shapeId="0" xr:uid="{00000000-0006-0000-0200-0000D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200-0000E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2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200-0000E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2" authorId="0" shapeId="0" xr:uid="{00000000-0006-0000-0200-0000E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2" authorId="0" shapeId="0" xr:uid="{00000000-0006-0000-0200-0000E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2" authorId="0" shapeId="0" xr:uid="{00000000-0006-0000-0200-0000E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2" authorId="0" shapeId="0" xr:uid="{00000000-0006-0000-0200-0000E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2" authorId="0" shapeId="0" xr:uid="{00000000-0006-0000-02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2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200-0000E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2" authorId="0" shapeId="0" xr:uid="{00000000-0006-0000-02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2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200-0000E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2" authorId="0" shapeId="0" xr:uid="{00000000-0006-0000-02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2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200-0000E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2" authorId="0" shapeId="0" xr:uid="{00000000-0006-0000-02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2" authorId="0" shapeId="0" xr:uid="{00000000-0006-0000-02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200-0000F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2" authorId="0" shapeId="0" xr:uid="{00000000-0006-0000-02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2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2" authorId="0" shapeId="0" xr:uid="{00000000-0006-0000-02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2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2" authorId="0" shapeId="0" xr:uid="{00000000-0006-0000-02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2" authorId="0" shapeId="0" xr:uid="{00000000-0006-0000-0200-0000F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2" authorId="0" shapeId="0" xr:uid="{00000000-0006-0000-0200-0000F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2" authorId="0" shapeId="0" xr:uid="{00000000-0006-0000-0200-0000F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200-0000F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2" authorId="0" shapeId="0" xr:uid="{00000000-0006-0000-0200-0000F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2" authorId="0" shapeId="0" xr:uid="{00000000-0006-0000-02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2" authorId="0" shapeId="0" xr:uid="{00000000-0006-0000-0200-0000F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2" authorId="0" shapeId="0" xr:uid="{00000000-0006-0000-02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2" authorId="0" shapeId="0" xr:uid="{00000000-0006-0000-02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2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200-00000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2" authorId="0" shapeId="0" xr:uid="{00000000-0006-0000-0200-00000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2" authorId="0" shapeId="0" xr:uid="{00000000-0006-0000-0200-00000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200-00000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200-00000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200-00000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200-00000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200-00000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2" authorId="0" shapeId="0" xr:uid="{00000000-0006-0000-0200-00000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200-00000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2" authorId="0" shapeId="0" xr:uid="{00000000-0006-0000-0200-00000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2" authorId="0" shapeId="0" xr:uid="{00000000-0006-0000-0200-00000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2" authorId="0" shapeId="0" xr:uid="{00000000-0006-0000-0200-00000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200-00000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2" authorId="0" shapeId="0" xr:uid="{00000000-0006-0000-0200-00001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2" authorId="0" shapeId="0" xr:uid="{00000000-0006-0000-0200-00001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2" authorId="0" shapeId="0" xr:uid="{00000000-0006-0000-0200-00001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2" authorId="0" shapeId="0" xr:uid="{00000000-0006-0000-0200-00001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2" authorId="0" shapeId="0" xr:uid="{00000000-0006-0000-0200-00001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2" authorId="0" shapeId="0" xr:uid="{00000000-0006-0000-0200-00001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2" authorId="0" shapeId="0" xr:uid="{00000000-0006-0000-0200-00001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2" authorId="0" shapeId="0" xr:uid="{00000000-0006-0000-0200-00001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2" authorId="0" shapeId="0" xr:uid="{00000000-0006-0000-02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2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200-00001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200-00001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200-00001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2" authorId="0" shapeId="0" xr:uid="{00000000-0006-0000-0200-00001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3" authorId="0" shapeId="0" xr:uid="{00000000-0006-0000-0200-00001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3" authorId="0" shapeId="0" xr:uid="{00000000-0006-0000-0200-00001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3" authorId="0" shapeId="0" xr:uid="{00000000-0006-0000-0200-00002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3" authorId="0" shapeId="0" xr:uid="{00000000-0006-0000-0200-00002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200-00002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3" authorId="0" shapeId="0" xr:uid="{00000000-0006-0000-0200-00002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3" authorId="0" shapeId="0" xr:uid="{00000000-0006-0000-0200-00002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3" authorId="0" shapeId="0" xr:uid="{00000000-0006-0000-0200-00002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3" authorId="0" shapeId="0" xr:uid="{00000000-0006-0000-0200-00002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200-00002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3" authorId="0" shapeId="0" xr:uid="{00000000-0006-0000-0200-00002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3" authorId="0" shapeId="0" xr:uid="{00000000-0006-0000-0200-00002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200-00002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3" authorId="0" shapeId="0" xr:uid="{00000000-0006-0000-0200-00002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3" authorId="0" shapeId="0" xr:uid="{00000000-0006-0000-0200-00002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3" authorId="0" shapeId="0" xr:uid="{00000000-0006-0000-02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200-00002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200-00002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3" authorId="0" shapeId="0" xr:uid="{00000000-0006-0000-0200-00003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3" authorId="0" shapeId="0" xr:uid="{00000000-0006-0000-0200-00003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3" authorId="0" shapeId="0" xr:uid="{00000000-0006-0000-0200-00003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3" authorId="0" shapeId="0" xr:uid="{00000000-0006-0000-0200-00003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200-00003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3" authorId="0" shapeId="0" xr:uid="{00000000-0006-0000-0200-00003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3" authorId="0" shapeId="0" xr:uid="{00000000-0006-0000-0200-00003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3" authorId="0" shapeId="0" xr:uid="{00000000-0006-0000-0200-00003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3" authorId="0" shapeId="0" xr:uid="{00000000-0006-0000-0200-00003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3" authorId="0" shapeId="0" xr:uid="{00000000-0006-0000-0200-00003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200-00003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3" authorId="0" shapeId="0" xr:uid="{00000000-0006-0000-0200-00003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3" authorId="0" shapeId="0" xr:uid="{00000000-0006-0000-0200-00003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3" authorId="0" shapeId="0" xr:uid="{00000000-0006-0000-0200-00003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3" authorId="0" shapeId="0" xr:uid="{00000000-0006-0000-0200-00003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200-00003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3" authorId="0" shapeId="0" xr:uid="{00000000-0006-0000-0200-00004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200-00004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3" authorId="0" shapeId="0" xr:uid="{00000000-0006-0000-0200-00004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3" authorId="0" shapeId="0" xr:uid="{00000000-0006-0000-0200-00004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3" authorId="0" shapeId="0" xr:uid="{00000000-0006-0000-0200-00004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200-00004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3" authorId="0" shapeId="0" xr:uid="{00000000-0006-0000-0200-00004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3" authorId="0" shapeId="0" xr:uid="{00000000-0006-0000-0200-00004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200-00004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3" authorId="0" shapeId="0" xr:uid="{00000000-0006-0000-0200-00004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3" authorId="0" shapeId="0" xr:uid="{00000000-0006-0000-0200-00004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3" authorId="0" shapeId="0" xr:uid="{00000000-0006-0000-0200-00004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200-00004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200-00004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200-00004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3" authorId="0" shapeId="0" xr:uid="{00000000-0006-0000-0200-00004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3" authorId="0" shapeId="0" xr:uid="{00000000-0006-0000-0200-00005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3" authorId="0" shapeId="0" xr:uid="{00000000-0006-0000-0200-00005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3" authorId="0" shapeId="0" xr:uid="{00000000-0006-0000-0200-00005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3" authorId="0" shapeId="0" xr:uid="{00000000-0006-0000-0200-00005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3" authorId="0" shapeId="0" xr:uid="{00000000-0006-0000-0200-00005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3" authorId="0" shapeId="0" xr:uid="{00000000-0006-0000-0200-00005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200-00005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3" authorId="0" shapeId="0" xr:uid="{00000000-0006-0000-0200-00005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3" authorId="0" shapeId="0" xr:uid="{00000000-0006-0000-0200-00005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3" authorId="0" shapeId="0" xr:uid="{00000000-0006-0000-0200-00005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3" authorId="0" shapeId="0" xr:uid="{00000000-0006-0000-0200-00005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3" authorId="0" shapeId="0" xr:uid="{00000000-0006-0000-0200-00005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3" authorId="0" shapeId="0" xr:uid="{00000000-0006-0000-0200-00005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3" authorId="0" shapeId="0" xr:uid="{00000000-0006-0000-0200-00005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3" authorId="0" shapeId="0" xr:uid="{00000000-0006-0000-0200-00005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3" authorId="0" shapeId="0" xr:uid="{00000000-0006-0000-0200-00005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200-00006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3" authorId="0" shapeId="0" xr:uid="{00000000-0006-0000-0200-00006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200-00006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3" authorId="0" shapeId="0" xr:uid="{00000000-0006-0000-0200-00006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3" authorId="0" shapeId="0" xr:uid="{00000000-0006-0000-0200-00006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3" authorId="0" shapeId="0" xr:uid="{00000000-0006-0000-0200-00006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3" authorId="0" shapeId="0" xr:uid="{00000000-0006-0000-0200-00006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3" authorId="0" shapeId="0" xr:uid="{00000000-0006-0000-0200-00006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3" authorId="0" shapeId="0" xr:uid="{00000000-0006-0000-0200-00006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3" authorId="0" shapeId="0" xr:uid="{00000000-0006-0000-0200-00006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3" authorId="0" shapeId="0" xr:uid="{00000000-0006-0000-0200-00006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3" authorId="0" shapeId="0" xr:uid="{00000000-0006-0000-0200-00006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200-00006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3" authorId="0" shapeId="0" xr:uid="{00000000-0006-0000-0200-00006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200-00006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200-00006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3" authorId="0" shapeId="0" xr:uid="{00000000-0006-0000-0200-00007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200-00007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3" authorId="0" shapeId="0" xr:uid="{00000000-0006-0000-0200-00007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3" authorId="0" shapeId="0" xr:uid="{00000000-0006-0000-0200-00007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200-00007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3" authorId="0" shapeId="0" xr:uid="{00000000-0006-0000-0200-00007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3" authorId="0" shapeId="0" xr:uid="{00000000-0006-0000-0200-00007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200-00007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200-00007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3" authorId="0" shapeId="0" xr:uid="{00000000-0006-0000-0200-00007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3" authorId="0" shapeId="0" xr:uid="{00000000-0006-0000-0200-00007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3" authorId="0" shapeId="0" xr:uid="{00000000-0006-0000-0200-00007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200-00007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3" authorId="0" shapeId="0" xr:uid="{00000000-0006-0000-0200-00007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3" authorId="0" shapeId="0" xr:uid="{00000000-0006-0000-0200-00007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3" authorId="0" shapeId="0" xr:uid="{00000000-0006-0000-0200-00007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3" authorId="0" shapeId="0" xr:uid="{00000000-0006-0000-0200-00008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3" authorId="0" shapeId="0" xr:uid="{00000000-0006-0000-0200-00008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3" authorId="0" shapeId="0" xr:uid="{00000000-0006-0000-0200-00008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200-00008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3" authorId="0" shapeId="0" xr:uid="{00000000-0006-0000-0200-00008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3" authorId="0" shapeId="0" xr:uid="{00000000-0006-0000-0200-00008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200-00008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3" authorId="0" shapeId="0" xr:uid="{00000000-0006-0000-0200-00008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200-00008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3" authorId="0" shapeId="0" xr:uid="{00000000-0006-0000-0200-00008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3" authorId="0" shapeId="0" xr:uid="{00000000-0006-0000-0200-00008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3" authorId="0" shapeId="0" xr:uid="{00000000-0006-0000-0200-00008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3" authorId="0" shapeId="0" xr:uid="{00000000-0006-0000-0200-00008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200-00008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200-00008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200-00008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200-00009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3" authorId="0" shapeId="0" xr:uid="{00000000-0006-0000-0200-00009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3" authorId="0" shapeId="0" xr:uid="{00000000-0006-0000-0200-00009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3" authorId="0" shapeId="0" xr:uid="{00000000-0006-0000-0200-00009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3" authorId="0" shapeId="0" xr:uid="{00000000-0006-0000-0200-00009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3" authorId="0" shapeId="0" xr:uid="{00000000-0006-0000-0200-00009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3" authorId="0" shapeId="0" xr:uid="{00000000-0006-0000-0200-00009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3" authorId="0" shapeId="0" xr:uid="{00000000-0006-0000-0200-00009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3" authorId="0" shapeId="0" xr:uid="{00000000-0006-0000-0200-00009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3" authorId="0" shapeId="0" xr:uid="{00000000-0006-0000-0200-00009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200-00009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200-00009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200-00009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200-00009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3" authorId="0" shapeId="0" xr:uid="{00000000-0006-0000-0200-00009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200-00009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200-0000A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200-0000A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200-0000A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3" authorId="0" shapeId="0" xr:uid="{00000000-0006-0000-0200-0000A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3" authorId="0" shapeId="0" xr:uid="{00000000-0006-0000-0200-0000A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200-0000A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3" authorId="0" shapeId="0" xr:uid="{00000000-0006-0000-0200-0000A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3" authorId="0" shapeId="0" xr:uid="{00000000-0006-0000-0200-0000A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3" authorId="0" shapeId="0" xr:uid="{00000000-0006-0000-0200-0000A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3" authorId="0" shapeId="0" xr:uid="{00000000-0006-0000-0200-0000A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3" authorId="0" shapeId="0" xr:uid="{00000000-0006-0000-0200-0000A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200-0000A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200-0000A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3" authorId="0" shapeId="0" xr:uid="{00000000-0006-0000-0200-0000A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3" authorId="0" shapeId="0" xr:uid="{00000000-0006-0000-0200-0000A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3" authorId="0" shapeId="0" xr:uid="{00000000-0006-0000-0200-0000A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200-0000B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3" authorId="0" shapeId="0" xr:uid="{00000000-0006-0000-0200-0000B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200-0000B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3" authorId="0" shapeId="0" xr:uid="{00000000-0006-0000-0200-0000B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3" authorId="0" shapeId="0" xr:uid="{00000000-0006-0000-0200-0000B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200-0000B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3" authorId="0" shapeId="0" xr:uid="{00000000-0006-0000-0200-0000B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3" authorId="0" shapeId="0" xr:uid="{00000000-0006-0000-0200-0000B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3" authorId="0" shapeId="0" xr:uid="{00000000-0006-0000-0200-0000B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200-0000B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200-0000B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4" authorId="0" shapeId="0" xr:uid="{00000000-0006-0000-0200-0000B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200-0000B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200-0000B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4" authorId="0" shapeId="0" xr:uid="{00000000-0006-0000-0200-0000B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200-0000B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4" authorId="0" shapeId="0" xr:uid="{00000000-0006-0000-0200-0000C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4" authorId="0" shapeId="0" xr:uid="{00000000-0006-0000-0200-0000C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4" authorId="0" shapeId="0" xr:uid="{00000000-0006-0000-0200-0000C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200-0000C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4" authorId="0" shapeId="0" xr:uid="{00000000-0006-0000-0200-0000C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4" authorId="0" shapeId="0" xr:uid="{00000000-0006-0000-0200-0000C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4" authorId="0" shapeId="0" xr:uid="{00000000-0006-0000-0200-0000C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200-0000C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4" authorId="0" shapeId="0" xr:uid="{00000000-0006-0000-0200-0000C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4" authorId="0" shapeId="0" xr:uid="{00000000-0006-0000-0200-0000C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4" authorId="0" shapeId="0" xr:uid="{00000000-0006-0000-0200-0000C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4" authorId="0" shapeId="0" xr:uid="{00000000-0006-0000-0200-0000C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200-0000C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200-0000C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200-0000C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200-0000C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4" authorId="0" shapeId="0" xr:uid="{00000000-0006-0000-0200-0000D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4" authorId="0" shapeId="0" xr:uid="{00000000-0006-0000-0200-0000D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4" authorId="0" shapeId="0" xr:uid="{00000000-0006-0000-0200-0000D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4" authorId="0" shapeId="0" xr:uid="{00000000-0006-0000-0200-0000D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4" authorId="0" shapeId="0" xr:uid="{00000000-0006-0000-0200-0000D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200-0000D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200-0000D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200-0000D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200-0000D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4" authorId="0" shapeId="0" xr:uid="{00000000-0006-0000-0200-0000D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4" authorId="0" shapeId="0" xr:uid="{00000000-0006-0000-0200-0000D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4" authorId="0" shapeId="0" xr:uid="{00000000-0006-0000-0200-0000D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200-0000D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4" authorId="0" shapeId="0" xr:uid="{00000000-0006-0000-0200-0000D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4" authorId="0" shapeId="0" xr:uid="{00000000-0006-0000-0200-0000D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200-0000D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4" authorId="0" shapeId="0" xr:uid="{00000000-0006-0000-0200-0000E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4" authorId="0" shapeId="0" xr:uid="{00000000-0006-0000-0200-0000E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4" authorId="0" shapeId="0" xr:uid="{00000000-0006-0000-0200-0000E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4" authorId="0" shapeId="0" xr:uid="{00000000-0006-0000-0200-0000E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4" authorId="0" shapeId="0" xr:uid="{00000000-0006-0000-0200-0000E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4" authorId="0" shapeId="0" xr:uid="{00000000-0006-0000-0200-0000E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4" authorId="0" shapeId="0" xr:uid="{00000000-0006-0000-0200-0000E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4" authorId="0" shapeId="0" xr:uid="{00000000-0006-0000-0200-0000E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4" authorId="0" shapeId="0" xr:uid="{00000000-0006-0000-0200-0000E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4" authorId="0" shapeId="0" xr:uid="{00000000-0006-0000-0200-0000E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4" authorId="0" shapeId="0" xr:uid="{00000000-0006-0000-0200-0000E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4" authorId="0" shapeId="0" xr:uid="{00000000-0006-0000-0200-0000E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4" authorId="0" shapeId="0" xr:uid="{00000000-0006-0000-0200-0000E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4" authorId="0" shapeId="0" xr:uid="{00000000-0006-0000-0200-0000E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4" authorId="0" shapeId="0" xr:uid="{00000000-0006-0000-0200-0000E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4" authorId="0" shapeId="0" xr:uid="{00000000-0006-0000-0200-0000E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200-0000F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200-0000F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4" authorId="0" shapeId="0" xr:uid="{00000000-0006-0000-0200-0000F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200-0000F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4" authorId="0" shapeId="0" xr:uid="{00000000-0006-0000-0200-0000F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4" authorId="0" shapeId="0" xr:uid="{00000000-0006-0000-0200-0000F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4" authorId="0" shapeId="0" xr:uid="{00000000-0006-0000-0200-0000F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4" authorId="0" shapeId="0" xr:uid="{00000000-0006-0000-0200-0000F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4" authorId="0" shapeId="0" xr:uid="{00000000-0006-0000-0200-0000F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4" authorId="0" shapeId="0" xr:uid="{00000000-0006-0000-0200-0000F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4" authorId="0" shapeId="0" xr:uid="{00000000-0006-0000-0200-0000F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4" authorId="0" shapeId="0" xr:uid="{00000000-0006-0000-0200-0000F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4" authorId="0" shapeId="0" xr:uid="{00000000-0006-0000-0200-0000F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4" authorId="0" shapeId="0" xr:uid="{00000000-0006-0000-0200-0000F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4" authorId="0" shapeId="0" xr:uid="{00000000-0006-0000-0200-0000F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4" authorId="0" shapeId="0" xr:uid="{00000000-0006-0000-0200-0000F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4" authorId="0" shapeId="0" xr:uid="{00000000-0006-0000-0200-00000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4" authorId="0" shapeId="0" xr:uid="{00000000-0006-0000-0200-00000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4" authorId="0" shapeId="0" xr:uid="{00000000-0006-0000-0200-00000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4" authorId="0" shapeId="0" xr:uid="{00000000-0006-0000-0200-00000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4" authorId="0" shapeId="0" xr:uid="{00000000-0006-0000-0200-00000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200-00000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4" authorId="0" shapeId="0" xr:uid="{00000000-0006-0000-0200-00000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4" authorId="0" shapeId="0" xr:uid="{00000000-0006-0000-0200-00000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4" authorId="0" shapeId="0" xr:uid="{00000000-0006-0000-0200-00000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200-00000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4" authorId="0" shapeId="0" xr:uid="{00000000-0006-0000-0200-00000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4" authorId="0" shapeId="0" xr:uid="{00000000-0006-0000-0200-00000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4" authorId="0" shapeId="0" xr:uid="{00000000-0006-0000-0200-00000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4" authorId="0" shapeId="0" xr:uid="{00000000-0006-0000-0200-00000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200-00000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4" authorId="0" shapeId="0" xr:uid="{00000000-0006-0000-0200-00000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4" authorId="0" shapeId="0" xr:uid="{00000000-0006-0000-0200-00001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200-00001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200-00001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4" authorId="0" shapeId="0" xr:uid="{00000000-0006-0000-0200-00001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4" authorId="0" shapeId="0" xr:uid="{00000000-0006-0000-0200-00001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4" authorId="0" shapeId="0" xr:uid="{00000000-0006-0000-0200-00001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200-00001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4" authorId="0" shapeId="0" xr:uid="{00000000-0006-0000-0200-00001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200-00001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200-00001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4" authorId="0" shapeId="0" xr:uid="{00000000-0006-0000-0200-00001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200-00001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200-00001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4" authorId="0" shapeId="0" xr:uid="{00000000-0006-0000-0200-00001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4" authorId="0" shapeId="0" xr:uid="{00000000-0006-0000-0200-00001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4" authorId="0" shapeId="0" xr:uid="{00000000-0006-0000-0200-00001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200-00002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200-00002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200-00002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200-00002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4" authorId="0" shapeId="0" xr:uid="{00000000-0006-0000-0200-00002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4" authorId="0" shapeId="0" xr:uid="{00000000-0006-0000-0200-00002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4" authorId="0" shapeId="0" xr:uid="{00000000-0006-0000-0200-00002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4" authorId="0" shapeId="0" xr:uid="{00000000-0006-0000-0200-00002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4" authorId="0" shapeId="0" xr:uid="{00000000-0006-0000-0200-00002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4" authorId="0" shapeId="0" xr:uid="{00000000-0006-0000-0200-00002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4" authorId="0" shapeId="0" xr:uid="{00000000-0006-0000-0200-00002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4" authorId="0" shapeId="0" xr:uid="{00000000-0006-0000-0200-00002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200-00002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4" authorId="0" shapeId="0" xr:uid="{00000000-0006-0000-0200-00002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200-00002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200-00002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4" authorId="0" shapeId="0" xr:uid="{00000000-0006-0000-0200-00003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200-00003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200-00003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4" authorId="0" shapeId="0" xr:uid="{00000000-0006-0000-0200-00003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200-00003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4" authorId="0" shapeId="0" xr:uid="{00000000-0006-0000-0200-00003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200-00003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4" authorId="0" shapeId="0" xr:uid="{00000000-0006-0000-0200-00003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4" authorId="0" shapeId="0" xr:uid="{00000000-0006-0000-0200-00003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4" authorId="0" shapeId="0" xr:uid="{00000000-0006-0000-0200-00003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4" authorId="0" shapeId="0" xr:uid="{00000000-0006-0000-0200-00003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4" authorId="0" shapeId="0" xr:uid="{00000000-0006-0000-0200-00003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200-00003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4" authorId="0" shapeId="0" xr:uid="{00000000-0006-0000-0200-00003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200-00003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4" authorId="0" shapeId="0" xr:uid="{00000000-0006-0000-0200-00003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4" authorId="0" shapeId="0" xr:uid="{00000000-0006-0000-0200-00004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4" authorId="0" shapeId="0" xr:uid="{00000000-0006-0000-0200-00004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4" authorId="0" shapeId="0" xr:uid="{00000000-0006-0000-0200-00004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4" authorId="0" shapeId="0" xr:uid="{00000000-0006-0000-0200-00004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200-00004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4" authorId="0" shapeId="0" xr:uid="{00000000-0006-0000-0200-00004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4" authorId="0" shapeId="0" xr:uid="{00000000-0006-0000-0200-00004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4" authorId="0" shapeId="0" xr:uid="{00000000-0006-0000-0200-00004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4" authorId="0" shapeId="0" xr:uid="{00000000-0006-0000-0200-00004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5" authorId="0" shapeId="0" xr:uid="{00000000-0006-0000-0200-00004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200-00004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5" authorId="0" shapeId="0" xr:uid="{00000000-0006-0000-0200-00004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200-00004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5" authorId="0" shapeId="0" xr:uid="{00000000-0006-0000-0200-00004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200-00004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200-00004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5" authorId="0" shapeId="0" xr:uid="{00000000-0006-0000-0200-00005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200-00005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200-00005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5" authorId="0" shapeId="0" xr:uid="{00000000-0006-0000-0200-00005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5" authorId="0" shapeId="0" xr:uid="{00000000-0006-0000-0200-00005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5" authorId="0" shapeId="0" xr:uid="{00000000-0006-0000-0200-00005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5" authorId="0" shapeId="0" xr:uid="{00000000-0006-0000-0200-00005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5" authorId="0" shapeId="0" xr:uid="{00000000-0006-0000-0200-00005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5" authorId="0" shapeId="0" xr:uid="{00000000-0006-0000-0200-00005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5" authorId="0" shapeId="0" xr:uid="{00000000-0006-0000-0200-00005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5" authorId="0" shapeId="0" xr:uid="{00000000-0006-0000-0200-00005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5" authorId="0" shapeId="0" xr:uid="{00000000-0006-0000-0200-00005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200-00005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5" authorId="0" shapeId="0" xr:uid="{00000000-0006-0000-0200-00005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5" authorId="0" shapeId="0" xr:uid="{00000000-0006-0000-0200-00005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200-00005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5" authorId="0" shapeId="0" xr:uid="{00000000-0006-0000-0200-00006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200-00006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200-00006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200-00006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5" authorId="0" shapeId="0" xr:uid="{00000000-0006-0000-0200-00006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5" authorId="0" shapeId="0" xr:uid="{00000000-0006-0000-0200-00006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5" authorId="0" shapeId="0" xr:uid="{00000000-0006-0000-0200-00006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5" authorId="0" shapeId="0" xr:uid="{00000000-0006-0000-0200-00006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5" authorId="0" shapeId="0" xr:uid="{00000000-0006-0000-0200-00006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200-00006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200-00006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5" authorId="0" shapeId="0" xr:uid="{00000000-0006-0000-0200-00006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200-00006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200-00006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5" authorId="0" shapeId="0" xr:uid="{00000000-0006-0000-0200-00006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5" authorId="0" shapeId="0" xr:uid="{00000000-0006-0000-0200-00006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5" authorId="0" shapeId="0" xr:uid="{00000000-0006-0000-0200-00007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5" authorId="0" shapeId="0" xr:uid="{00000000-0006-0000-0200-00007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200-00007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5" authorId="0" shapeId="0" xr:uid="{00000000-0006-0000-0200-00007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200-00007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200-00007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200-00007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200-00007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5" authorId="0" shapeId="0" xr:uid="{00000000-0006-0000-0200-00007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5" authorId="0" shapeId="0" xr:uid="{00000000-0006-0000-0200-00007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200-00007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5" authorId="0" shapeId="0" xr:uid="{00000000-0006-0000-0200-00007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5" authorId="0" shapeId="0" xr:uid="{00000000-0006-0000-0200-00007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5" authorId="0" shapeId="0" xr:uid="{00000000-0006-0000-0200-00007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200-00007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5" authorId="0" shapeId="0" xr:uid="{00000000-0006-0000-0200-00007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5" authorId="0" shapeId="0" xr:uid="{00000000-0006-0000-0200-00008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5" authorId="0" shapeId="0" xr:uid="{00000000-0006-0000-0200-00008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5" authorId="0" shapeId="0" xr:uid="{00000000-0006-0000-0200-00008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5" authorId="0" shapeId="0" xr:uid="{00000000-0006-0000-0200-00008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5" authorId="0" shapeId="0" xr:uid="{00000000-0006-0000-0200-00008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5" authorId="0" shapeId="0" xr:uid="{00000000-0006-0000-0200-00008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5" authorId="0" shapeId="0" xr:uid="{00000000-0006-0000-0200-00008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5" authorId="0" shapeId="0" xr:uid="{00000000-0006-0000-0200-00008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5" authorId="0" shapeId="0" xr:uid="{00000000-0006-0000-0200-00008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5" authorId="0" shapeId="0" xr:uid="{00000000-0006-0000-0200-00008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5" authorId="0" shapeId="0" xr:uid="{00000000-0006-0000-0200-00008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5" authorId="0" shapeId="0" xr:uid="{00000000-0006-0000-0200-00008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200-00008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200-00008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200-00008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5" authorId="0" shapeId="0" xr:uid="{00000000-0006-0000-0200-00008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200-00009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5" authorId="0" shapeId="0" xr:uid="{00000000-0006-0000-0200-00009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5" authorId="0" shapeId="0" xr:uid="{00000000-0006-0000-0200-00009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5" authorId="0" shapeId="0" xr:uid="{00000000-0006-0000-0200-00009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5" authorId="0" shapeId="0" xr:uid="{00000000-0006-0000-0200-00009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5" authorId="0" shapeId="0" xr:uid="{00000000-0006-0000-0200-00009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5" authorId="0" shapeId="0" xr:uid="{00000000-0006-0000-0200-00009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200-00009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5" authorId="0" shapeId="0" xr:uid="{00000000-0006-0000-0200-00009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5" authorId="0" shapeId="0" xr:uid="{00000000-0006-0000-0200-00009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5" authorId="0" shapeId="0" xr:uid="{00000000-0006-0000-0200-00009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200-00009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200-00009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200-00009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5" authorId="0" shapeId="0" xr:uid="{00000000-0006-0000-0200-00009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5" authorId="0" shapeId="0" xr:uid="{00000000-0006-0000-0200-00009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5" authorId="0" shapeId="0" xr:uid="{00000000-0006-0000-0200-0000A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5" authorId="0" shapeId="0" xr:uid="{00000000-0006-0000-0200-0000A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5" authorId="0" shapeId="0" xr:uid="{00000000-0006-0000-0200-0000A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5" authorId="0" shapeId="0" xr:uid="{00000000-0006-0000-0200-0000A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5" authorId="0" shapeId="0" xr:uid="{00000000-0006-0000-0200-0000A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200-0000A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200-0000A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5" authorId="0" shapeId="0" xr:uid="{00000000-0006-0000-0200-0000A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5" authorId="0" shapeId="0" xr:uid="{00000000-0006-0000-0200-0000A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200-0000A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5" authorId="0" shapeId="0" xr:uid="{00000000-0006-0000-0200-0000A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5" authorId="0" shapeId="0" xr:uid="{00000000-0006-0000-0200-0000A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200-0000A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200-0000A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5" authorId="0" shapeId="0" xr:uid="{00000000-0006-0000-0200-0000A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5" authorId="0" shapeId="0" xr:uid="{00000000-0006-0000-0200-0000A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5" authorId="0" shapeId="0" xr:uid="{00000000-0006-0000-0200-0000B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200-0000B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5" authorId="0" shapeId="0" xr:uid="{00000000-0006-0000-0200-0000B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5" authorId="0" shapeId="0" xr:uid="{00000000-0006-0000-0200-0000B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200-0000B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5" authorId="0" shapeId="0" xr:uid="{00000000-0006-0000-0200-0000B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5" authorId="0" shapeId="0" xr:uid="{00000000-0006-0000-0200-0000B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200-0000B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200-0000B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200-0000B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5" authorId="0" shapeId="0" xr:uid="{00000000-0006-0000-0200-0000B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5" authorId="0" shapeId="0" xr:uid="{00000000-0006-0000-0200-0000B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200-0000B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200-0000B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200-0000B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200-0000B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200-0000C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5" authorId="0" shapeId="0" xr:uid="{00000000-0006-0000-0200-0000C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5" authorId="0" shapeId="0" xr:uid="{00000000-0006-0000-0200-0000C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5" authorId="0" shapeId="0" xr:uid="{00000000-0006-0000-0200-0000C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5" authorId="0" shapeId="0" xr:uid="{00000000-0006-0000-0200-0000C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5" authorId="0" shapeId="0" xr:uid="{00000000-0006-0000-0200-0000C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200-0000C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5" authorId="0" shapeId="0" xr:uid="{00000000-0006-0000-0200-0000C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5" authorId="0" shapeId="0" xr:uid="{00000000-0006-0000-0200-0000C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5" authorId="0" shapeId="0" xr:uid="{00000000-0006-0000-0200-0000C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5" authorId="0" shapeId="0" xr:uid="{00000000-0006-0000-0200-0000C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5" authorId="0" shapeId="0" xr:uid="{00000000-0006-0000-0200-0000C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200-0000C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5" authorId="0" shapeId="0" xr:uid="{00000000-0006-0000-0200-0000C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200-0000C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5" authorId="0" shapeId="0" xr:uid="{00000000-0006-0000-0200-0000C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5" authorId="0" shapeId="0" xr:uid="{00000000-0006-0000-0200-0000D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5" authorId="0" shapeId="0" xr:uid="{00000000-0006-0000-0200-0000D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200-0000D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200-0000D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5" authorId="0" shapeId="0" xr:uid="{00000000-0006-0000-0200-0000D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5" authorId="0" shapeId="0" xr:uid="{00000000-0006-0000-0200-0000D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200-0000D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6" authorId="0" shapeId="0" xr:uid="{00000000-0006-0000-0200-0000D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6" authorId="0" shapeId="0" xr:uid="{00000000-0006-0000-0200-0000D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200-0000D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6" authorId="0" shapeId="0" xr:uid="{00000000-0006-0000-0200-0000D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6" authorId="0" shapeId="0" xr:uid="{00000000-0006-0000-0200-0000D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200-0000D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6" authorId="0" shapeId="0" xr:uid="{00000000-0006-0000-0200-0000D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6" authorId="0" shapeId="0" xr:uid="{00000000-0006-0000-0200-0000D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200-0000D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200-0000E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200-0000E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200-0000E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6" authorId="0" shapeId="0" xr:uid="{00000000-0006-0000-0200-0000E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6" authorId="0" shapeId="0" xr:uid="{00000000-0006-0000-0200-0000E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6" authorId="0" shapeId="0" xr:uid="{00000000-0006-0000-0200-0000E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6" authorId="0" shapeId="0" xr:uid="{00000000-0006-0000-0200-0000E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6" authorId="0" shapeId="0" xr:uid="{00000000-0006-0000-0200-0000E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6" authorId="0" shapeId="0" xr:uid="{00000000-0006-0000-0200-0000E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200-0000E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6" authorId="0" shapeId="0" xr:uid="{00000000-0006-0000-0200-0000E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200-0000E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6" authorId="0" shapeId="0" xr:uid="{00000000-0006-0000-0200-0000E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6" authorId="0" shapeId="0" xr:uid="{00000000-0006-0000-0200-0000E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200-0000E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200-0000E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200-0000F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6" authorId="0" shapeId="0" xr:uid="{00000000-0006-0000-0200-0000F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6" authorId="0" shapeId="0" xr:uid="{00000000-0006-0000-0200-0000F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6" authorId="0" shapeId="0" xr:uid="{00000000-0006-0000-0200-0000F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6" authorId="0" shapeId="0" xr:uid="{00000000-0006-0000-0200-0000F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6" authorId="0" shapeId="0" xr:uid="{00000000-0006-0000-0200-0000F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200-0000F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6" authorId="0" shapeId="0" xr:uid="{00000000-0006-0000-0200-0000F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6" authorId="0" shapeId="0" xr:uid="{00000000-0006-0000-0200-0000F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6" authorId="0" shapeId="0" xr:uid="{00000000-0006-0000-0200-0000F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200-0000F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6" authorId="0" shapeId="0" xr:uid="{00000000-0006-0000-0200-0000F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200-0000F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200-0000F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6" authorId="0" shapeId="0" xr:uid="{00000000-0006-0000-0200-0000F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6" authorId="0" shapeId="0" xr:uid="{00000000-0006-0000-0200-0000F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6" authorId="0" shapeId="0" xr:uid="{00000000-0006-0000-0200-00000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200-00000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200-00000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6" authorId="0" shapeId="0" xr:uid="{00000000-0006-0000-0200-00000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200-00000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200-00000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6" authorId="0" shapeId="0" xr:uid="{00000000-0006-0000-0200-00000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6" authorId="0" shapeId="0" xr:uid="{00000000-0006-0000-0200-00000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6" authorId="0" shapeId="0" xr:uid="{00000000-0006-0000-0200-00000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6" authorId="0" shapeId="0" xr:uid="{00000000-0006-0000-0200-00000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6" authorId="0" shapeId="0" xr:uid="{00000000-0006-0000-0200-00000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6" authorId="0" shapeId="0" xr:uid="{00000000-0006-0000-0200-00000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6" authorId="0" shapeId="0" xr:uid="{00000000-0006-0000-0200-00000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6" authorId="0" shapeId="0" xr:uid="{00000000-0006-0000-0200-00000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6" authorId="0" shapeId="0" xr:uid="{00000000-0006-0000-0200-00000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6" authorId="0" shapeId="0" xr:uid="{00000000-0006-0000-0200-00000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6" authorId="0" shapeId="0" xr:uid="{00000000-0006-0000-0200-00001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6" authorId="0" shapeId="0" xr:uid="{00000000-0006-0000-0200-00001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6" authorId="0" shapeId="0" xr:uid="{00000000-0006-0000-0200-00001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6" authorId="0" shapeId="0" xr:uid="{00000000-0006-0000-0200-00001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6" authorId="0" shapeId="0" xr:uid="{00000000-0006-0000-0200-00001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6" authorId="0" shapeId="0" xr:uid="{00000000-0006-0000-0200-00001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6" authorId="0" shapeId="0" xr:uid="{00000000-0006-0000-0200-00001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200-00001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6" authorId="0" shapeId="0" xr:uid="{00000000-0006-0000-0200-00001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200-00001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6" authorId="0" shapeId="0" xr:uid="{00000000-0006-0000-0200-00001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6" authorId="0" shapeId="0" xr:uid="{00000000-0006-0000-0200-00001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6" authorId="0" shapeId="0" xr:uid="{00000000-0006-0000-0200-00001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6" authorId="0" shapeId="0" xr:uid="{00000000-0006-0000-0200-00001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6" authorId="0" shapeId="0" xr:uid="{00000000-0006-0000-0200-00001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200-00001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6" authorId="0" shapeId="0" xr:uid="{00000000-0006-0000-0200-00002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200-00002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200-00002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6" authorId="0" shapeId="0" xr:uid="{00000000-0006-0000-0200-00002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6" authorId="0" shapeId="0" xr:uid="{00000000-0006-0000-0200-00002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6" authorId="0" shapeId="0" xr:uid="{00000000-0006-0000-0200-00002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6" authorId="0" shapeId="0" xr:uid="{00000000-0006-0000-0200-00002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6" authorId="0" shapeId="0" xr:uid="{00000000-0006-0000-0200-00002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6" authorId="0" shapeId="0" xr:uid="{00000000-0006-0000-0200-00002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200-00002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200-00002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6" authorId="0" shapeId="0" xr:uid="{00000000-0006-0000-0200-00002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200-00002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200-00002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6" authorId="0" shapeId="0" xr:uid="{00000000-0006-0000-0200-00002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200-00002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200-00003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6" authorId="0" shapeId="0" xr:uid="{00000000-0006-0000-0200-00003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6" authorId="0" shapeId="0" xr:uid="{00000000-0006-0000-0200-00003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6" authorId="0" shapeId="0" xr:uid="{00000000-0006-0000-0200-00003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6" authorId="0" shapeId="0" xr:uid="{00000000-0006-0000-0200-00003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6" authorId="0" shapeId="0" xr:uid="{00000000-0006-0000-0200-00003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6" authorId="0" shapeId="0" xr:uid="{00000000-0006-0000-0200-00003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6" authorId="0" shapeId="0" xr:uid="{00000000-0006-0000-0200-00003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200-00003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6" authorId="0" shapeId="0" xr:uid="{00000000-0006-0000-0200-00003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200-00003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200-00003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200-00003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6" authorId="0" shapeId="0" xr:uid="{00000000-0006-0000-0200-00003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200-00003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6" authorId="0" shapeId="0" xr:uid="{00000000-0006-0000-0200-00003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6" authorId="0" shapeId="0" xr:uid="{00000000-0006-0000-0200-00004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6" authorId="0" shapeId="0" xr:uid="{00000000-0006-0000-0200-00004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6" authorId="0" shapeId="0" xr:uid="{00000000-0006-0000-0200-00004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200-00004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200-00004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6" authorId="0" shapeId="0" xr:uid="{00000000-0006-0000-0200-00004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6" authorId="0" shapeId="0" xr:uid="{00000000-0006-0000-0200-00004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6" authorId="0" shapeId="0" xr:uid="{00000000-0006-0000-0200-00004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6" authorId="0" shapeId="0" xr:uid="{00000000-0006-0000-0200-00004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6" authorId="0" shapeId="0" xr:uid="{00000000-0006-0000-0200-00004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6" authorId="0" shapeId="0" xr:uid="{00000000-0006-0000-0200-00004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200-00004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6" authorId="0" shapeId="0" xr:uid="{00000000-0006-0000-0200-00004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6" authorId="0" shapeId="0" xr:uid="{00000000-0006-0000-0200-00004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200-00004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6" authorId="0" shapeId="0" xr:uid="{00000000-0006-0000-0200-00004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6" authorId="0" shapeId="0" xr:uid="{00000000-0006-0000-0200-00005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6" authorId="0" shapeId="0" xr:uid="{00000000-0006-0000-0200-00005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200-00005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200-00005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200-00005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200-00005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200-00005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200-00005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6" authorId="0" shapeId="0" xr:uid="{00000000-0006-0000-0200-00005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6" authorId="0" shapeId="0" xr:uid="{00000000-0006-0000-0200-00005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6" authorId="0" shapeId="0" xr:uid="{00000000-0006-0000-0200-00005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6" authorId="0" shapeId="0" xr:uid="{00000000-0006-0000-0200-00005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6" authorId="0" shapeId="0" xr:uid="{00000000-0006-0000-0200-00005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200-00005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6" authorId="0" shapeId="0" xr:uid="{00000000-0006-0000-0200-00005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200-00005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6" authorId="0" shapeId="0" xr:uid="{00000000-0006-0000-0200-00006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200-00006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6" authorId="0" shapeId="0" xr:uid="{00000000-0006-0000-0200-00006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6" authorId="0" shapeId="0" xr:uid="{00000000-0006-0000-0200-00006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6" authorId="0" shapeId="0" xr:uid="{00000000-0006-0000-0200-00006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6" authorId="0" shapeId="0" xr:uid="{00000000-0006-0000-0200-00006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200-00006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6" authorId="0" shapeId="0" xr:uid="{00000000-0006-0000-0200-00006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6" authorId="0" shapeId="0" xr:uid="{00000000-0006-0000-0200-00006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200-00006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200-00006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6" authorId="0" shapeId="0" xr:uid="{00000000-0006-0000-0200-00006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6" authorId="0" shapeId="0" xr:uid="{00000000-0006-0000-0200-00006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6" authorId="0" shapeId="0" xr:uid="{00000000-0006-0000-0200-00006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7" authorId="0" shapeId="0" xr:uid="{00000000-0006-0000-0200-00006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7" authorId="0" shapeId="0" xr:uid="{00000000-0006-0000-0200-00006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7" authorId="0" shapeId="0" xr:uid="{00000000-0006-0000-0200-00007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7" authorId="0" shapeId="0" xr:uid="{00000000-0006-0000-0200-00007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7" authorId="0" shapeId="0" xr:uid="{00000000-0006-0000-0200-00007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7" authorId="0" shapeId="0" xr:uid="{00000000-0006-0000-0200-00007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7" authorId="0" shapeId="0" xr:uid="{00000000-0006-0000-0200-00007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200-00007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200-00007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200-00007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7" authorId="0" shapeId="0" xr:uid="{00000000-0006-0000-0200-00007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200-00007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7" authorId="0" shapeId="0" xr:uid="{00000000-0006-0000-0200-00007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7" authorId="0" shapeId="0" xr:uid="{00000000-0006-0000-0200-00007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7" authorId="0" shapeId="0" xr:uid="{00000000-0006-0000-0200-00007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7" authorId="0" shapeId="0" xr:uid="{00000000-0006-0000-0200-00007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200-00007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7" authorId="0" shapeId="0" xr:uid="{00000000-0006-0000-0200-00007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7" authorId="0" shapeId="0" xr:uid="{00000000-0006-0000-0200-00008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200-00008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200-00008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200-00008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200-00008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7" authorId="0" shapeId="0" xr:uid="{00000000-0006-0000-0200-00008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7" authorId="0" shapeId="0" xr:uid="{00000000-0006-0000-0200-00008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7" authorId="0" shapeId="0" xr:uid="{00000000-0006-0000-0200-00008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7" authorId="0" shapeId="0" xr:uid="{00000000-0006-0000-0200-00008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200-00008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7" authorId="0" shapeId="0" xr:uid="{00000000-0006-0000-0200-00008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7" authorId="0" shapeId="0" xr:uid="{00000000-0006-0000-0200-00008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7" authorId="0" shapeId="0" xr:uid="{00000000-0006-0000-0200-00008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7" authorId="0" shapeId="0" xr:uid="{00000000-0006-0000-0200-00008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7" authorId="0" shapeId="0" xr:uid="{00000000-0006-0000-0200-00008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7" authorId="0" shapeId="0" xr:uid="{00000000-0006-0000-0200-00008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200-00009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7" authorId="0" shapeId="0" xr:uid="{00000000-0006-0000-0200-00009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7" authorId="0" shapeId="0" xr:uid="{00000000-0006-0000-0200-00009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200-00009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200-00009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7" authorId="0" shapeId="0" xr:uid="{00000000-0006-0000-0200-00009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200-00009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200-00009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7" authorId="0" shapeId="0" xr:uid="{00000000-0006-0000-0200-00009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7" authorId="0" shapeId="0" xr:uid="{00000000-0006-0000-0200-00009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7" authorId="0" shapeId="0" xr:uid="{00000000-0006-0000-0200-00009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7" authorId="0" shapeId="0" xr:uid="{00000000-0006-0000-0200-00009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7" authorId="0" shapeId="0" xr:uid="{00000000-0006-0000-0200-00009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200-00009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200-00009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7" authorId="0" shapeId="0" xr:uid="{00000000-0006-0000-0200-00009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7" authorId="0" shapeId="0" xr:uid="{00000000-0006-0000-0200-0000A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7" authorId="0" shapeId="0" xr:uid="{00000000-0006-0000-0200-0000A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7" authorId="0" shapeId="0" xr:uid="{00000000-0006-0000-0200-0000A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7" authorId="0" shapeId="0" xr:uid="{00000000-0006-0000-0200-0000A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200-0000A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200-0000A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200-0000A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200-0000A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200-0000A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7" authorId="0" shapeId="0" xr:uid="{00000000-0006-0000-0200-0000A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7" authorId="0" shapeId="0" xr:uid="{00000000-0006-0000-0200-0000A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7" authorId="0" shapeId="0" xr:uid="{00000000-0006-0000-0200-0000A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7" authorId="0" shapeId="0" xr:uid="{00000000-0006-0000-0200-0000A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7" authorId="0" shapeId="0" xr:uid="{00000000-0006-0000-0200-0000A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7" authorId="0" shapeId="0" xr:uid="{00000000-0006-0000-0200-0000A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7" authorId="0" shapeId="0" xr:uid="{00000000-0006-0000-0200-0000A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7" authorId="0" shapeId="0" xr:uid="{00000000-0006-0000-0200-0000B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7" authorId="0" shapeId="0" xr:uid="{00000000-0006-0000-0200-0000B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7" authorId="0" shapeId="0" xr:uid="{00000000-0006-0000-0200-0000B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7" authorId="0" shapeId="0" xr:uid="{00000000-0006-0000-0200-0000B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200-0000B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7" authorId="0" shapeId="0" xr:uid="{00000000-0006-0000-0200-0000B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200-0000B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200-0000B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7" authorId="0" shapeId="0" xr:uid="{00000000-0006-0000-0200-0000B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7" authorId="0" shapeId="0" xr:uid="{00000000-0006-0000-0200-0000B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7" authorId="0" shapeId="0" xr:uid="{00000000-0006-0000-0200-0000B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7" authorId="0" shapeId="0" xr:uid="{00000000-0006-0000-0200-0000B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7" authorId="0" shapeId="0" xr:uid="{00000000-0006-0000-0200-0000B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200-0000B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7" authorId="0" shapeId="0" xr:uid="{00000000-0006-0000-0200-0000B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7" authorId="0" shapeId="0" xr:uid="{00000000-0006-0000-0200-0000B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200-0000C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7" authorId="0" shapeId="0" xr:uid="{00000000-0006-0000-0200-0000C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7" authorId="0" shapeId="0" xr:uid="{00000000-0006-0000-0200-0000C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200-0000C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7" authorId="0" shapeId="0" xr:uid="{00000000-0006-0000-0200-0000C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7" authorId="0" shapeId="0" xr:uid="{00000000-0006-0000-0200-0000C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7" authorId="0" shapeId="0" xr:uid="{00000000-0006-0000-0200-0000C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200-0000C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7" authorId="0" shapeId="0" xr:uid="{00000000-0006-0000-0200-0000C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7" authorId="0" shapeId="0" xr:uid="{00000000-0006-0000-0200-0000C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200-0000C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7" authorId="0" shapeId="0" xr:uid="{00000000-0006-0000-0200-0000C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7" authorId="0" shapeId="0" xr:uid="{00000000-0006-0000-0200-0000C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200-0000C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200-0000C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200-0000C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7" authorId="0" shapeId="0" xr:uid="{00000000-0006-0000-0200-0000D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7" authorId="0" shapeId="0" xr:uid="{00000000-0006-0000-0200-0000D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200-0000D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200-0000D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7" authorId="0" shapeId="0" xr:uid="{00000000-0006-0000-0200-0000D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7" authorId="0" shapeId="0" xr:uid="{00000000-0006-0000-0200-0000D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7" authorId="0" shapeId="0" xr:uid="{00000000-0006-0000-0200-0000D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7" authorId="0" shapeId="0" xr:uid="{00000000-0006-0000-0200-0000D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7" authorId="0" shapeId="0" xr:uid="{00000000-0006-0000-0200-0000D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7" authorId="0" shapeId="0" xr:uid="{00000000-0006-0000-0200-0000D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7" authorId="0" shapeId="0" xr:uid="{00000000-0006-0000-0200-0000D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7" authorId="0" shapeId="0" xr:uid="{00000000-0006-0000-0200-0000D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7" authorId="0" shapeId="0" xr:uid="{00000000-0006-0000-0200-0000D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200-0000D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7" authorId="0" shapeId="0" xr:uid="{00000000-0006-0000-0200-0000D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7" authorId="0" shapeId="0" xr:uid="{00000000-0006-0000-0200-0000D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7" authorId="0" shapeId="0" xr:uid="{00000000-0006-0000-0200-0000E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200-0000E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200-0000E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200-0000E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7" authorId="0" shapeId="0" xr:uid="{00000000-0006-0000-0200-0000E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200-0000E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200-0000E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200-0000E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7" authorId="0" shapeId="0" xr:uid="{00000000-0006-0000-0200-0000E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200-0000E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7" authorId="0" shapeId="0" xr:uid="{00000000-0006-0000-0200-0000E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7" authorId="0" shapeId="0" xr:uid="{00000000-0006-0000-0200-0000E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200-0000E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7" authorId="0" shapeId="0" xr:uid="{00000000-0006-0000-0200-0000E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7" authorId="0" shapeId="0" xr:uid="{00000000-0006-0000-0200-0000E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7" authorId="0" shapeId="0" xr:uid="{00000000-0006-0000-0200-0000E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200-0000F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7" authorId="0" shapeId="0" xr:uid="{00000000-0006-0000-0200-0000F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7" authorId="0" shapeId="0" xr:uid="{00000000-0006-0000-0200-0000F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7" authorId="0" shapeId="0" xr:uid="{00000000-0006-0000-0200-0000F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7" authorId="0" shapeId="0" xr:uid="{00000000-0006-0000-0200-0000F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200-0000F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7" authorId="0" shapeId="0" xr:uid="{00000000-0006-0000-0200-0000F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200-0000F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200-0000F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7" authorId="0" shapeId="0" xr:uid="{00000000-0006-0000-0200-0000F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7" authorId="0" shapeId="0" xr:uid="{00000000-0006-0000-0200-0000F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200-0000F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3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1" authorId="0" shapeId="0" xr:uid="{00000000-0006-0000-03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1" authorId="0" shapeId="0" xr:uid="{00000000-0006-0000-0300-00000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1" authorId="0" shapeId="0" xr:uid="{00000000-0006-0000-03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1" authorId="0" shapeId="0" xr:uid="{00000000-0006-0000-0300-00000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1" authorId="0" shapeId="0" xr:uid="{00000000-0006-0000-0300-00000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1" authorId="0" shapeId="0" xr:uid="{00000000-0006-0000-0300-00000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1" authorId="0" shapeId="0" xr:uid="{00000000-0006-0000-03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1" authorId="0" shapeId="0" xr:uid="{00000000-0006-0000-0300-00000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1" authorId="0" shapeId="0" xr:uid="{00000000-0006-0000-03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1" authorId="0" shapeId="0" xr:uid="{00000000-0006-0000-03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1" authorId="0" shapeId="0" xr:uid="{00000000-0006-0000-03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1" authorId="0" shapeId="0" xr:uid="{00000000-0006-0000-0300-00000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1" authorId="0" shapeId="0" xr:uid="{00000000-0006-0000-03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1" authorId="0" shapeId="0" xr:uid="{00000000-0006-0000-0300-00001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1" authorId="0" shapeId="0" xr:uid="{00000000-0006-0000-03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1" authorId="0" shapeId="0" xr:uid="{00000000-0006-0000-0300-00001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1" authorId="0" shapeId="0" xr:uid="{00000000-0006-0000-03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3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300-00001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1" authorId="0" shapeId="0" xr:uid="{00000000-0006-0000-03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3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3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3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1" authorId="0" shapeId="0" xr:uid="{00000000-0006-0000-0300-00001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1" authorId="0" shapeId="0" xr:uid="{00000000-0006-0000-0300-00001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1" authorId="0" shapeId="0" xr:uid="{00000000-0006-0000-03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1" authorId="0" shapeId="0" xr:uid="{00000000-0006-0000-0300-00001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1" authorId="0" shapeId="0" xr:uid="{00000000-0006-0000-03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300-00001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1" authorId="0" shapeId="0" xr:uid="{00000000-0006-0000-0300-00002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1" authorId="0" shapeId="0" xr:uid="{00000000-0006-0000-0300-00002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1" authorId="0" shapeId="0" xr:uid="{00000000-0006-0000-03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3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1" authorId="0" shapeId="0" xr:uid="{00000000-0006-0000-0300-00002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1" authorId="0" shapeId="0" xr:uid="{00000000-0006-0000-03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1" authorId="0" shapeId="0" xr:uid="{00000000-0006-0000-03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3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3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3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1" authorId="0" shapeId="0" xr:uid="{00000000-0006-0000-03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3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1" authorId="0" shapeId="0" xr:uid="{00000000-0006-0000-03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3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1" authorId="0" shapeId="0" xr:uid="{00000000-0006-0000-03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1" authorId="0" shapeId="0" xr:uid="{00000000-0006-0000-0300-00002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1" authorId="0" shapeId="0" xr:uid="{00000000-0006-0000-0300-00003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1" authorId="0" shapeId="0" xr:uid="{00000000-0006-0000-0300-00003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1" authorId="0" shapeId="0" xr:uid="{00000000-0006-0000-03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1" authorId="0" shapeId="0" xr:uid="{00000000-0006-0000-03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1" authorId="0" shapeId="0" xr:uid="{00000000-0006-0000-03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300-00003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1" authorId="0" shapeId="0" xr:uid="{00000000-0006-0000-0300-00003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1" authorId="0" shapeId="0" xr:uid="{00000000-0006-0000-0300-00003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1" authorId="0" shapeId="0" xr:uid="{00000000-0006-0000-03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1" authorId="0" shapeId="0" xr:uid="{00000000-0006-0000-03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1" authorId="0" shapeId="0" xr:uid="{00000000-0006-0000-0300-00003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1" authorId="0" shapeId="0" xr:uid="{00000000-0006-0000-03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1" authorId="0" shapeId="0" xr:uid="{00000000-0006-0000-03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3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1" authorId="0" shapeId="0" xr:uid="{00000000-0006-0000-03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3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3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1" authorId="0" shapeId="0" xr:uid="{00000000-0006-0000-03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3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300-00004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1" authorId="0" shapeId="0" xr:uid="{00000000-0006-0000-0300-00004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1" authorId="0" shapeId="0" xr:uid="{00000000-0006-0000-0300-00004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1" authorId="0" shapeId="0" xr:uid="{00000000-0006-0000-0300-00004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1" authorId="0" shapeId="0" xr:uid="{00000000-0006-0000-0300-00004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1" authorId="0" shapeId="0" xr:uid="{00000000-0006-0000-03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1" authorId="0" shapeId="0" xr:uid="{00000000-0006-0000-0300-00004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1" authorId="0" shapeId="0" xr:uid="{00000000-0006-0000-0300-00004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1" authorId="0" shapeId="0" xr:uid="{00000000-0006-0000-03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1" authorId="0" shapeId="0" xr:uid="{00000000-0006-0000-03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1" authorId="0" shapeId="0" xr:uid="{00000000-0006-0000-03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3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3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300-00005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1" authorId="0" shapeId="0" xr:uid="{00000000-0006-0000-03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1" authorId="0" shapeId="0" xr:uid="{00000000-0006-0000-0300-00005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1" authorId="0" shapeId="0" xr:uid="{00000000-0006-0000-0300-00005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300-00005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1" authorId="0" shapeId="0" xr:uid="{00000000-0006-0000-0300-00005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1" authorId="0" shapeId="0" xr:uid="{00000000-0006-0000-0300-00005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1" authorId="0" shapeId="0" xr:uid="{00000000-0006-0000-0300-00005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300-00005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1" authorId="0" shapeId="0" xr:uid="{00000000-0006-0000-0300-00005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1" authorId="0" shapeId="0" xr:uid="{00000000-0006-0000-0300-00005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1" authorId="0" shapeId="0" xr:uid="{00000000-0006-0000-0300-00005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1" authorId="0" shapeId="0" xr:uid="{00000000-0006-0000-03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300-00005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1" authorId="0" shapeId="0" xr:uid="{00000000-0006-0000-0300-00005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1" authorId="0" shapeId="0" xr:uid="{00000000-0006-0000-03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300-00006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3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3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1" authorId="0" shapeId="0" xr:uid="{00000000-0006-0000-03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1" authorId="0" shapeId="0" xr:uid="{00000000-0006-0000-03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3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1" authorId="0" shapeId="0" xr:uid="{00000000-0006-0000-0300-00006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1" authorId="0" shapeId="0" xr:uid="{00000000-0006-0000-0300-00006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3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3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3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1" authorId="0" shapeId="0" xr:uid="{00000000-0006-0000-0300-00006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1" authorId="0" shapeId="0" xr:uid="{00000000-0006-0000-0300-00006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300-00006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1" authorId="0" shapeId="0" xr:uid="{00000000-0006-0000-0300-00006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1" authorId="0" shapeId="0" xr:uid="{00000000-0006-0000-0300-00006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1" authorId="0" shapeId="0" xr:uid="{00000000-0006-0000-0300-00007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300-00007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1" authorId="0" shapeId="0" xr:uid="{00000000-0006-0000-0300-00007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1" authorId="0" shapeId="0" xr:uid="{00000000-0006-0000-0300-00007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1" authorId="0" shapeId="0" xr:uid="{00000000-0006-0000-03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1" authorId="0" shapeId="0" xr:uid="{00000000-0006-0000-0300-00007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1" authorId="0" shapeId="0" xr:uid="{00000000-0006-0000-0300-00007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1" authorId="0" shapeId="0" xr:uid="{00000000-0006-0000-03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300-00007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1" authorId="0" shapeId="0" xr:uid="{00000000-0006-0000-0300-00007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1" authorId="0" shapeId="0" xr:uid="{00000000-0006-0000-0300-00007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1" authorId="0" shapeId="0" xr:uid="{00000000-0006-0000-0300-00007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1" authorId="0" shapeId="0" xr:uid="{00000000-0006-0000-03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1" authorId="0" shapeId="0" xr:uid="{00000000-0006-0000-03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3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3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1" authorId="0" shapeId="0" xr:uid="{00000000-0006-0000-03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1" authorId="0" shapeId="0" xr:uid="{00000000-0006-0000-0300-00008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1" authorId="0" shapeId="0" xr:uid="{00000000-0006-0000-0300-00008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1" authorId="0" shapeId="0" xr:uid="{00000000-0006-0000-03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3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1" authorId="0" shapeId="0" xr:uid="{00000000-0006-0000-0300-00008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1" authorId="0" shapeId="0" xr:uid="{00000000-0006-0000-0300-00008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3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1" authorId="0" shapeId="0" xr:uid="{00000000-0006-0000-03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300-00008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1" authorId="0" shapeId="0" xr:uid="{00000000-0006-0000-03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3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3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1" authorId="0" shapeId="0" xr:uid="{00000000-0006-0000-03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1" authorId="0" shapeId="0" xr:uid="{00000000-0006-0000-0300-00008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1" authorId="0" shapeId="0" xr:uid="{00000000-0006-0000-03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3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1" authorId="0" shapeId="0" xr:uid="{00000000-0006-0000-03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3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300-00009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1" authorId="0" shapeId="0" xr:uid="{00000000-0006-0000-0300-00009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1" authorId="0" shapeId="0" xr:uid="{00000000-0006-0000-0300-00009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1" authorId="0" shapeId="0" xr:uid="{00000000-0006-0000-03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1" authorId="0" shapeId="0" xr:uid="{00000000-0006-0000-0300-00009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300-00009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1" authorId="0" shapeId="0" xr:uid="{00000000-0006-0000-0300-00009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1" authorId="0" shapeId="0" xr:uid="{00000000-0006-0000-03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1" authorId="0" shapeId="0" xr:uid="{00000000-0006-0000-03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1" authorId="0" shapeId="0" xr:uid="{00000000-0006-0000-03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1" authorId="0" shapeId="0" xr:uid="{00000000-0006-0000-0300-00009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1" authorId="0" shapeId="0" xr:uid="{00000000-0006-0000-0300-00009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2" authorId="0" shapeId="0" xr:uid="{00000000-0006-0000-03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2" authorId="0" shapeId="0" xr:uid="{00000000-0006-0000-0300-0000A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2" authorId="0" shapeId="0" xr:uid="{00000000-0006-0000-0300-0000A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2" authorId="0" shapeId="0" xr:uid="{00000000-0006-0000-03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3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3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3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2" authorId="0" shapeId="0" xr:uid="{00000000-0006-0000-0300-0000A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2" authorId="0" shapeId="0" xr:uid="{00000000-0006-0000-03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2" authorId="0" shapeId="0" xr:uid="{00000000-0006-0000-0300-0000A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2" authorId="0" shapeId="0" xr:uid="{00000000-0006-0000-0300-0000A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2" authorId="0" shapeId="0" xr:uid="{00000000-0006-0000-03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2" authorId="0" shapeId="0" xr:uid="{00000000-0006-0000-03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3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300-0000A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2" authorId="0" shapeId="0" xr:uid="{00000000-0006-0000-03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3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300-0000B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2" authorId="0" shapeId="0" xr:uid="{00000000-0006-0000-0300-0000B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2" authorId="0" shapeId="0" xr:uid="{00000000-0006-0000-03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2" authorId="0" shapeId="0" xr:uid="{00000000-0006-0000-0300-0000B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2" authorId="0" shapeId="0" xr:uid="{00000000-0006-0000-0300-0000B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2" authorId="0" shapeId="0" xr:uid="{00000000-0006-0000-0300-0000B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2" authorId="0" shapeId="0" xr:uid="{00000000-0006-0000-0300-0000B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300-0000B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2" authorId="0" shapeId="0" xr:uid="{00000000-0006-0000-03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2" authorId="0" shapeId="0" xr:uid="{00000000-0006-0000-0300-0000B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2" authorId="0" shapeId="0" xr:uid="{00000000-0006-0000-03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300-0000B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2" authorId="0" shapeId="0" xr:uid="{00000000-0006-0000-0300-0000B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2" authorId="0" shapeId="0" xr:uid="{00000000-0006-0000-0300-0000B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2" authorId="0" shapeId="0" xr:uid="{00000000-0006-0000-03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300-0000B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3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3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2" authorId="0" shapeId="0" xr:uid="{00000000-0006-0000-03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3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300-0000C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2" authorId="0" shapeId="0" xr:uid="{00000000-0006-0000-0300-0000C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2" authorId="0" shapeId="0" xr:uid="{00000000-0006-0000-0300-0000C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2" authorId="0" shapeId="0" xr:uid="{00000000-0006-0000-0300-0000C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2" authorId="0" shapeId="0" xr:uid="{00000000-0006-0000-0300-0000C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2" authorId="0" shapeId="0" xr:uid="{00000000-0006-0000-0300-0000C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2" authorId="0" shapeId="0" xr:uid="{00000000-0006-0000-0300-0000C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2" authorId="0" shapeId="0" xr:uid="{00000000-0006-0000-0300-0000C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2" authorId="0" shapeId="0" xr:uid="{00000000-0006-0000-0300-0000C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2" authorId="0" shapeId="0" xr:uid="{00000000-0006-0000-03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3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2" authorId="0" shapeId="0" xr:uid="{00000000-0006-0000-03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300-0000D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2" authorId="0" shapeId="0" xr:uid="{00000000-0006-0000-03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3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2" authorId="0" shapeId="0" xr:uid="{00000000-0006-0000-03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300-0000D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2" authorId="0" shapeId="0" xr:uid="{00000000-0006-0000-03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3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3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2" authorId="0" shapeId="0" xr:uid="{00000000-0006-0000-03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2" authorId="0" shapeId="0" xr:uid="{00000000-0006-0000-03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2" authorId="0" shapeId="0" xr:uid="{00000000-0006-0000-03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300-0000D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2" authorId="0" shapeId="0" xr:uid="{00000000-0006-0000-0300-0000D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2" authorId="0" shapeId="0" xr:uid="{00000000-0006-0000-0300-0000D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2" authorId="0" shapeId="0" xr:uid="{00000000-0006-0000-03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300-0000D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2" authorId="0" shapeId="0" xr:uid="{00000000-0006-0000-0300-0000E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2" authorId="0" shapeId="0" xr:uid="{00000000-0006-0000-0300-0000E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2" authorId="0" shapeId="0" xr:uid="{00000000-0006-0000-0300-0000E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2" authorId="0" shapeId="0" xr:uid="{00000000-0006-0000-0300-0000E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300-0000E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2" authorId="0" shapeId="0" xr:uid="{00000000-0006-0000-0300-0000E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2" authorId="0" shapeId="0" xr:uid="{00000000-0006-0000-0300-0000E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2" authorId="0" shapeId="0" xr:uid="{00000000-0006-0000-0300-0000E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2" authorId="0" shapeId="0" xr:uid="{00000000-0006-0000-0300-0000E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2" authorId="0" shapeId="0" xr:uid="{00000000-0006-0000-0300-0000E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2" authorId="0" shapeId="0" xr:uid="{00000000-0006-0000-0300-0000E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2" authorId="0" shapeId="0" xr:uid="{00000000-0006-0000-03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3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3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300-0000E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2" authorId="0" shapeId="0" xr:uid="{00000000-0006-0000-0300-0000E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2" authorId="0" shapeId="0" xr:uid="{00000000-0006-0000-0300-0000F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300-0000F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2" authorId="0" shapeId="0" xr:uid="{00000000-0006-0000-0300-0000F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300-0000F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2" authorId="0" shapeId="0" xr:uid="{00000000-0006-0000-0300-0000F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3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300-0000F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2" authorId="0" shapeId="0" xr:uid="{00000000-0006-0000-0300-0000F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2" authorId="0" shapeId="0" xr:uid="{00000000-0006-0000-03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300-0000F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2" authorId="0" shapeId="0" xr:uid="{00000000-0006-0000-0300-0000F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2" authorId="0" shapeId="0" xr:uid="{00000000-0006-0000-0300-0000F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300-0000F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2" authorId="0" shapeId="0" xr:uid="{00000000-0006-0000-03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300-0000F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3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3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2" authorId="0" shapeId="0" xr:uid="{00000000-0006-0000-03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300-00000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2" authorId="0" shapeId="0" xr:uid="{00000000-0006-0000-0300-00000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2" authorId="0" shapeId="0" xr:uid="{00000000-0006-0000-0300-00000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2" authorId="0" shapeId="0" xr:uid="{00000000-0006-0000-0300-00000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300-00000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2" authorId="0" shapeId="0" xr:uid="{00000000-0006-0000-0300-00000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300-00000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2" authorId="0" shapeId="0" xr:uid="{00000000-0006-0000-0300-00000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2" authorId="0" shapeId="0" xr:uid="{00000000-0006-0000-0300-00000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2" authorId="0" shapeId="0" xr:uid="{00000000-0006-0000-0300-00000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2" authorId="0" shapeId="0" xr:uid="{00000000-0006-0000-0300-00000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2" authorId="0" shapeId="0" xr:uid="{00000000-0006-0000-0300-00000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300-00000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2" authorId="0" shapeId="0" xr:uid="{00000000-0006-0000-0300-00000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2" authorId="0" shapeId="0" xr:uid="{00000000-0006-0000-0300-00001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2" authorId="0" shapeId="0" xr:uid="{00000000-0006-0000-0300-00001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2" authorId="0" shapeId="0" xr:uid="{00000000-0006-0000-0300-00001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2" authorId="0" shapeId="0" xr:uid="{00000000-0006-0000-0300-00001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2" authorId="0" shapeId="0" xr:uid="{00000000-0006-0000-0300-00001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2" authorId="0" shapeId="0" xr:uid="{00000000-0006-0000-0300-00001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2" authorId="0" shapeId="0" xr:uid="{00000000-0006-0000-0300-00001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2" authorId="0" shapeId="0" xr:uid="{00000000-0006-0000-0300-00001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300-00001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3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300-00001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2" authorId="0" shapeId="0" xr:uid="{00000000-0006-0000-0300-00001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2" authorId="0" shapeId="0" xr:uid="{00000000-0006-0000-0300-00001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2" authorId="0" shapeId="0" xr:uid="{00000000-0006-0000-0300-00001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300-00001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2" authorId="0" shapeId="0" xr:uid="{00000000-0006-0000-0300-00001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2" authorId="0" shapeId="0" xr:uid="{00000000-0006-0000-0300-00002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2" authorId="0" shapeId="0" xr:uid="{00000000-0006-0000-0300-00002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2" authorId="0" shapeId="0" xr:uid="{00000000-0006-0000-0300-00002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300-00002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2" authorId="0" shapeId="0" xr:uid="{00000000-0006-0000-0300-00002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300-00002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300-00002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300-00002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300-00002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300-00002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2" authorId="0" shapeId="0" xr:uid="{00000000-0006-0000-0300-00002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2" authorId="0" shapeId="0" xr:uid="{00000000-0006-0000-0300-00002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2" authorId="0" shapeId="0" xr:uid="{00000000-0006-0000-0300-00002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2" authorId="0" shapeId="0" xr:uid="{00000000-0006-0000-03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2" authorId="0" shapeId="0" xr:uid="{00000000-0006-0000-0300-00002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2" authorId="0" shapeId="0" xr:uid="{00000000-0006-0000-0300-00002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2" authorId="0" shapeId="0" xr:uid="{00000000-0006-0000-0300-00003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2" authorId="0" shapeId="0" xr:uid="{00000000-0006-0000-0300-00003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2" authorId="0" shapeId="0" xr:uid="{00000000-0006-0000-0300-00003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2" authorId="0" shapeId="0" xr:uid="{00000000-0006-0000-0300-00003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2" authorId="0" shapeId="0" xr:uid="{00000000-0006-0000-0300-00003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2" authorId="0" shapeId="0" xr:uid="{00000000-0006-0000-0300-00003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2" authorId="0" shapeId="0" xr:uid="{00000000-0006-0000-0300-00003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2" authorId="0" shapeId="0" xr:uid="{00000000-0006-0000-0300-00003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2" authorId="0" shapeId="0" xr:uid="{00000000-0006-0000-0300-00003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2" authorId="0" shapeId="0" xr:uid="{00000000-0006-0000-0300-00003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300-00003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2" authorId="0" shapeId="0" xr:uid="{00000000-0006-0000-0300-00003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2" authorId="0" shapeId="0" xr:uid="{00000000-0006-0000-0300-00003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2" authorId="0" shapeId="0" xr:uid="{00000000-0006-0000-0300-00003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2" authorId="0" shapeId="0" xr:uid="{00000000-0006-0000-0300-00003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3" authorId="0" shapeId="0" xr:uid="{00000000-0006-0000-0300-00003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3" authorId="0" shapeId="0" xr:uid="{00000000-0006-0000-0300-00004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3" authorId="0" shapeId="0" xr:uid="{00000000-0006-0000-0300-00004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3" authorId="0" shapeId="0" xr:uid="{00000000-0006-0000-0300-00004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3" authorId="0" shapeId="0" xr:uid="{00000000-0006-0000-0300-00004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3" authorId="0" shapeId="0" xr:uid="{00000000-0006-0000-0300-00004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3" authorId="0" shapeId="0" xr:uid="{00000000-0006-0000-0300-00004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3" authorId="0" shapeId="0" xr:uid="{00000000-0006-0000-0300-00004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300-00004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300-00004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3" authorId="0" shapeId="0" xr:uid="{00000000-0006-0000-0300-00004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300-00004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300-00004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300-00004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3" authorId="0" shapeId="0" xr:uid="{00000000-0006-0000-0300-00004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3" authorId="0" shapeId="0" xr:uid="{00000000-0006-0000-0300-00004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3" authorId="0" shapeId="0" xr:uid="{00000000-0006-0000-0300-00004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3" authorId="0" shapeId="0" xr:uid="{00000000-0006-0000-0300-00005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3" authorId="0" shapeId="0" xr:uid="{00000000-0006-0000-0300-00005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300-00005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300-00005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3" authorId="0" shapeId="0" xr:uid="{00000000-0006-0000-0300-00005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3" authorId="0" shapeId="0" xr:uid="{00000000-0006-0000-0300-00005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3" authorId="0" shapeId="0" xr:uid="{00000000-0006-0000-0300-00005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3" authorId="0" shapeId="0" xr:uid="{00000000-0006-0000-0300-00005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300-00005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3" authorId="0" shapeId="0" xr:uid="{00000000-0006-0000-0300-00005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3" authorId="0" shapeId="0" xr:uid="{00000000-0006-0000-0300-00005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300-00005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3" authorId="0" shapeId="0" xr:uid="{00000000-0006-0000-0300-00005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3" authorId="0" shapeId="0" xr:uid="{00000000-0006-0000-0300-00005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3" authorId="0" shapeId="0" xr:uid="{00000000-0006-0000-0300-00005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3" authorId="0" shapeId="0" xr:uid="{00000000-0006-0000-0300-00005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300-00006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300-00006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3" authorId="0" shapeId="0" xr:uid="{00000000-0006-0000-0300-00006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300-00006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300-00006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3" authorId="0" shapeId="0" xr:uid="{00000000-0006-0000-0300-00006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300-00006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3" authorId="0" shapeId="0" xr:uid="{00000000-0006-0000-0300-00006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3" authorId="0" shapeId="0" xr:uid="{00000000-0006-0000-0300-00006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3" authorId="0" shapeId="0" xr:uid="{00000000-0006-0000-0300-00006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3" authorId="0" shapeId="0" xr:uid="{00000000-0006-0000-0300-00006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3" authorId="0" shapeId="0" xr:uid="{00000000-0006-0000-0300-00006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3" authorId="0" shapeId="0" xr:uid="{00000000-0006-0000-0300-00006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3" authorId="0" shapeId="0" xr:uid="{00000000-0006-0000-0300-00006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3" authorId="0" shapeId="0" xr:uid="{00000000-0006-0000-0300-00006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3" authorId="0" shapeId="0" xr:uid="{00000000-0006-0000-0300-00006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3" authorId="0" shapeId="0" xr:uid="{00000000-0006-0000-0300-00007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3" authorId="0" shapeId="0" xr:uid="{00000000-0006-0000-0300-00007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3" authorId="0" shapeId="0" xr:uid="{00000000-0006-0000-0300-00007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3" authorId="0" shapeId="0" xr:uid="{00000000-0006-0000-0300-00007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3" authorId="0" shapeId="0" xr:uid="{00000000-0006-0000-0300-00007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300-00007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3" authorId="0" shapeId="0" xr:uid="{00000000-0006-0000-0300-00007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3" authorId="0" shapeId="0" xr:uid="{00000000-0006-0000-0300-00007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3" authorId="0" shapeId="0" xr:uid="{00000000-0006-0000-0300-00007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300-00007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3" authorId="0" shapeId="0" xr:uid="{00000000-0006-0000-0300-00007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300-00007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3" authorId="0" shapeId="0" xr:uid="{00000000-0006-0000-0300-00007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3" authorId="0" shapeId="0" xr:uid="{00000000-0006-0000-0300-00007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3" authorId="0" shapeId="0" xr:uid="{00000000-0006-0000-0300-00007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3" authorId="0" shapeId="0" xr:uid="{00000000-0006-0000-0300-00007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3" authorId="0" shapeId="0" xr:uid="{00000000-0006-0000-0300-00008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3" authorId="0" shapeId="0" xr:uid="{00000000-0006-0000-0300-00008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300-00008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3" authorId="0" shapeId="0" xr:uid="{00000000-0006-0000-0300-00008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3" authorId="0" shapeId="0" xr:uid="{00000000-0006-0000-0300-00008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3" authorId="0" shapeId="0" xr:uid="{00000000-0006-0000-0300-00008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3" authorId="0" shapeId="0" xr:uid="{00000000-0006-0000-0300-00008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3" authorId="0" shapeId="0" xr:uid="{00000000-0006-0000-0300-00008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300-00008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3" authorId="0" shapeId="0" xr:uid="{00000000-0006-0000-0300-00008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300-00008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300-00008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300-00008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300-00008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300-00008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3" authorId="0" shapeId="0" xr:uid="{00000000-0006-0000-0300-00008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3" authorId="0" shapeId="0" xr:uid="{00000000-0006-0000-0300-00009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3" authorId="0" shapeId="0" xr:uid="{00000000-0006-0000-0300-00009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3" authorId="0" shapeId="0" xr:uid="{00000000-0006-0000-0300-00009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3" authorId="0" shapeId="0" xr:uid="{00000000-0006-0000-0300-00009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3" authorId="0" shapeId="0" xr:uid="{00000000-0006-0000-0300-00009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3" authorId="0" shapeId="0" xr:uid="{00000000-0006-0000-0300-00009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3" authorId="0" shapeId="0" xr:uid="{00000000-0006-0000-0300-00009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300-00009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3" authorId="0" shapeId="0" xr:uid="{00000000-0006-0000-0300-00009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3" authorId="0" shapeId="0" xr:uid="{00000000-0006-0000-0300-00009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300-00009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3" authorId="0" shapeId="0" xr:uid="{00000000-0006-0000-0300-00009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3" authorId="0" shapeId="0" xr:uid="{00000000-0006-0000-0300-00009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3" authorId="0" shapeId="0" xr:uid="{00000000-0006-0000-0300-00009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300-00009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3" authorId="0" shapeId="0" xr:uid="{00000000-0006-0000-0300-00009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3" authorId="0" shapeId="0" xr:uid="{00000000-0006-0000-0300-0000A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300-0000A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3" authorId="0" shapeId="0" xr:uid="{00000000-0006-0000-0300-0000A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300-0000A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3" authorId="0" shapeId="0" xr:uid="{00000000-0006-0000-0300-0000A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300-0000A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3" authorId="0" shapeId="0" xr:uid="{00000000-0006-0000-0300-0000A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3" authorId="0" shapeId="0" xr:uid="{00000000-0006-0000-0300-0000A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3" authorId="0" shapeId="0" xr:uid="{00000000-0006-0000-0300-0000A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3" authorId="0" shapeId="0" xr:uid="{00000000-0006-0000-0300-0000A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300-0000A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3" authorId="0" shapeId="0" xr:uid="{00000000-0006-0000-0300-0000A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3" authorId="0" shapeId="0" xr:uid="{00000000-0006-0000-0300-0000A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3" authorId="0" shapeId="0" xr:uid="{00000000-0006-0000-0300-0000A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3" authorId="0" shapeId="0" xr:uid="{00000000-0006-0000-0300-0000A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3" authorId="0" shapeId="0" xr:uid="{00000000-0006-0000-0300-0000A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3" authorId="0" shapeId="0" xr:uid="{00000000-0006-0000-0300-0000B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3" authorId="0" shapeId="0" xr:uid="{00000000-0006-0000-0300-0000B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3" authorId="0" shapeId="0" xr:uid="{00000000-0006-0000-0300-0000B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3" authorId="0" shapeId="0" xr:uid="{00000000-0006-0000-0300-0000B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3" authorId="0" shapeId="0" xr:uid="{00000000-0006-0000-0300-0000B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300-0000B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3" authorId="0" shapeId="0" xr:uid="{00000000-0006-0000-0300-0000B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3" authorId="0" shapeId="0" xr:uid="{00000000-0006-0000-0300-0000B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3" authorId="0" shapeId="0" xr:uid="{00000000-0006-0000-0300-0000B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300-0000B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300-0000B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300-0000B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3" authorId="0" shapeId="0" xr:uid="{00000000-0006-0000-0300-0000B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3" authorId="0" shapeId="0" xr:uid="{00000000-0006-0000-0300-0000B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3" authorId="0" shapeId="0" xr:uid="{00000000-0006-0000-0300-0000B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3" authorId="0" shapeId="0" xr:uid="{00000000-0006-0000-0300-0000B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300-0000C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300-0000C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3" authorId="0" shapeId="0" xr:uid="{00000000-0006-0000-0300-0000C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300-0000C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300-0000C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300-0000C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3" authorId="0" shapeId="0" xr:uid="{00000000-0006-0000-0300-0000C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300-0000C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3" authorId="0" shapeId="0" xr:uid="{00000000-0006-0000-0300-0000C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300-0000C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300-0000C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3" authorId="0" shapeId="0" xr:uid="{00000000-0006-0000-0300-0000C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3" authorId="0" shapeId="0" xr:uid="{00000000-0006-0000-0300-0000C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3" authorId="0" shapeId="0" xr:uid="{00000000-0006-0000-0300-0000C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3" authorId="0" shapeId="0" xr:uid="{00000000-0006-0000-0300-0000C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3" authorId="0" shapeId="0" xr:uid="{00000000-0006-0000-0300-0000C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3" authorId="0" shapeId="0" xr:uid="{00000000-0006-0000-0300-0000D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3" authorId="0" shapeId="0" xr:uid="{00000000-0006-0000-0300-0000D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3" authorId="0" shapeId="0" xr:uid="{00000000-0006-0000-0300-0000D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300-0000D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3" authorId="0" shapeId="0" xr:uid="{00000000-0006-0000-0300-0000D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300-0000D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3" authorId="0" shapeId="0" xr:uid="{00000000-0006-0000-0300-0000D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3" authorId="0" shapeId="0" xr:uid="{00000000-0006-0000-0300-0000D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3" authorId="0" shapeId="0" xr:uid="{00000000-0006-0000-0300-0000D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300-0000D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3" authorId="0" shapeId="0" xr:uid="{00000000-0006-0000-0300-0000D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3" authorId="0" shapeId="0" xr:uid="{00000000-0006-0000-0300-0000D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300-0000D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4" authorId="0" shapeId="0" xr:uid="{00000000-0006-0000-0300-0000D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4" authorId="0" shapeId="0" xr:uid="{00000000-0006-0000-0300-0000D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4" authorId="0" shapeId="0" xr:uid="{00000000-0006-0000-0300-0000D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4" authorId="0" shapeId="0" xr:uid="{00000000-0006-0000-0300-0000E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4" authorId="0" shapeId="0" xr:uid="{00000000-0006-0000-0300-0000E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4" authorId="0" shapeId="0" xr:uid="{00000000-0006-0000-0300-0000E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300-0000E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4" authorId="0" shapeId="0" xr:uid="{00000000-0006-0000-0300-0000E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300-0000E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300-0000E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300-0000E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4" authorId="0" shapeId="0" xr:uid="{00000000-0006-0000-0300-0000E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4" authorId="0" shapeId="0" xr:uid="{00000000-0006-0000-0300-0000E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4" authorId="0" shapeId="0" xr:uid="{00000000-0006-0000-0300-0000E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300-0000E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300-0000E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300-0000E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300-0000E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300-0000E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300-0000F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4" authorId="0" shapeId="0" xr:uid="{00000000-0006-0000-0300-0000F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4" authorId="0" shapeId="0" xr:uid="{00000000-0006-0000-0300-0000F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300-0000F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4" authorId="0" shapeId="0" xr:uid="{00000000-0006-0000-0300-0000F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300-0000F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4" authorId="0" shapeId="0" xr:uid="{00000000-0006-0000-0300-0000F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4" authorId="0" shapeId="0" xr:uid="{00000000-0006-0000-0300-0000F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4" authorId="0" shapeId="0" xr:uid="{00000000-0006-0000-0300-0000F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4" authorId="0" shapeId="0" xr:uid="{00000000-0006-0000-0300-0000F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4" authorId="0" shapeId="0" xr:uid="{00000000-0006-0000-0300-0000F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4" authorId="0" shapeId="0" xr:uid="{00000000-0006-0000-0300-0000F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4" authorId="0" shapeId="0" xr:uid="{00000000-0006-0000-0300-0000F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4" authorId="0" shapeId="0" xr:uid="{00000000-0006-0000-0300-0000F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300-0000F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300-0000F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4" authorId="0" shapeId="0" xr:uid="{00000000-0006-0000-0300-00000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4" authorId="0" shapeId="0" xr:uid="{00000000-0006-0000-0300-00000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4" authorId="0" shapeId="0" xr:uid="{00000000-0006-0000-0300-00000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4" authorId="0" shapeId="0" xr:uid="{00000000-0006-0000-0300-00000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4" authorId="0" shapeId="0" xr:uid="{00000000-0006-0000-0300-00000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4" authorId="0" shapeId="0" xr:uid="{00000000-0006-0000-0300-00000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4" authorId="0" shapeId="0" xr:uid="{00000000-0006-0000-0300-00000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300-00000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4" authorId="0" shapeId="0" xr:uid="{00000000-0006-0000-0300-00000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300-00000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300-00000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4" authorId="0" shapeId="0" xr:uid="{00000000-0006-0000-0300-00000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4" authorId="0" shapeId="0" xr:uid="{00000000-0006-0000-0300-00000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4" authorId="0" shapeId="0" xr:uid="{00000000-0006-0000-0300-00000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4" authorId="0" shapeId="0" xr:uid="{00000000-0006-0000-0300-00000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4" authorId="0" shapeId="0" xr:uid="{00000000-0006-0000-0300-00000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4" authorId="0" shapeId="0" xr:uid="{00000000-0006-0000-0300-00001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4" authorId="0" shapeId="0" xr:uid="{00000000-0006-0000-0300-00001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4" authorId="0" shapeId="0" xr:uid="{00000000-0006-0000-0300-00001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4" authorId="0" shapeId="0" xr:uid="{00000000-0006-0000-0300-00001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4" authorId="0" shapeId="0" xr:uid="{00000000-0006-0000-0300-00001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4" authorId="0" shapeId="0" xr:uid="{00000000-0006-0000-0300-00001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4" authorId="0" shapeId="0" xr:uid="{00000000-0006-0000-0300-00001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300-00001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4" authorId="0" shapeId="0" xr:uid="{00000000-0006-0000-0300-00001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4" authorId="0" shapeId="0" xr:uid="{00000000-0006-0000-0300-00001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4" authorId="0" shapeId="0" xr:uid="{00000000-0006-0000-0300-00001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4" authorId="0" shapeId="0" xr:uid="{00000000-0006-0000-0300-00001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4" authorId="0" shapeId="0" xr:uid="{00000000-0006-0000-0300-00001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4" authorId="0" shapeId="0" xr:uid="{00000000-0006-0000-0300-00001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4" authorId="0" shapeId="0" xr:uid="{00000000-0006-0000-0300-00001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300-00001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4" authorId="0" shapeId="0" xr:uid="{00000000-0006-0000-0300-00002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300-00002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4" authorId="0" shapeId="0" xr:uid="{00000000-0006-0000-0300-00002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4" authorId="0" shapeId="0" xr:uid="{00000000-0006-0000-0300-00002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4" authorId="0" shapeId="0" xr:uid="{00000000-0006-0000-0300-00002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4" authorId="0" shapeId="0" xr:uid="{00000000-0006-0000-0300-00002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300-00002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4" authorId="0" shapeId="0" xr:uid="{00000000-0006-0000-0300-00002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300-00002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4" authorId="0" shapeId="0" xr:uid="{00000000-0006-0000-0300-00002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4" authorId="0" shapeId="0" xr:uid="{00000000-0006-0000-0300-00002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4" authorId="0" shapeId="0" xr:uid="{00000000-0006-0000-0300-00002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4" authorId="0" shapeId="0" xr:uid="{00000000-0006-0000-0300-00002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4" authorId="0" shapeId="0" xr:uid="{00000000-0006-0000-0300-00002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4" authorId="0" shapeId="0" xr:uid="{00000000-0006-0000-0300-00002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4" authorId="0" shapeId="0" xr:uid="{00000000-0006-0000-0300-00002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4" authorId="0" shapeId="0" xr:uid="{00000000-0006-0000-0300-00003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4" authorId="0" shapeId="0" xr:uid="{00000000-0006-0000-0300-00003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4" authorId="0" shapeId="0" xr:uid="{00000000-0006-0000-0300-00003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300-00003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4" authorId="0" shapeId="0" xr:uid="{00000000-0006-0000-0300-00003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4" authorId="0" shapeId="0" xr:uid="{00000000-0006-0000-0300-00003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4" authorId="0" shapeId="0" xr:uid="{00000000-0006-0000-0300-00003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4" authorId="0" shapeId="0" xr:uid="{00000000-0006-0000-0300-00003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4" authorId="0" shapeId="0" xr:uid="{00000000-0006-0000-0300-00003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4" authorId="0" shapeId="0" xr:uid="{00000000-0006-0000-0300-00003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300-00003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300-00003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300-00003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300-00003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300-00003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300-00003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300-00004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300-00004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4" authorId="0" shapeId="0" xr:uid="{00000000-0006-0000-0300-00004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4" authorId="0" shapeId="0" xr:uid="{00000000-0006-0000-0300-00004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4" authorId="0" shapeId="0" xr:uid="{00000000-0006-0000-0300-00004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300-00004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4" authorId="0" shapeId="0" xr:uid="{00000000-0006-0000-0300-00004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4" authorId="0" shapeId="0" xr:uid="{00000000-0006-0000-0300-00004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4" authorId="0" shapeId="0" xr:uid="{00000000-0006-0000-0300-00004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300-00004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4" authorId="0" shapeId="0" xr:uid="{00000000-0006-0000-0300-00004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4" authorId="0" shapeId="0" xr:uid="{00000000-0006-0000-0300-00004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4" authorId="0" shapeId="0" xr:uid="{00000000-0006-0000-0300-00004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4" authorId="0" shapeId="0" xr:uid="{00000000-0006-0000-0300-00004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300-00004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4" authorId="0" shapeId="0" xr:uid="{00000000-0006-0000-0300-00004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4" authorId="0" shapeId="0" xr:uid="{00000000-0006-0000-0300-00005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300-00005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300-00005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300-00005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4" authorId="0" shapeId="0" xr:uid="{00000000-0006-0000-0300-00005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4" authorId="0" shapeId="0" xr:uid="{00000000-0006-0000-0300-00005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4" authorId="0" shapeId="0" xr:uid="{00000000-0006-0000-0300-00005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300-00005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4" authorId="0" shapeId="0" xr:uid="{00000000-0006-0000-0300-00005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4" authorId="0" shapeId="0" xr:uid="{00000000-0006-0000-0300-00005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4" authorId="0" shapeId="0" xr:uid="{00000000-0006-0000-0300-00005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4" authorId="0" shapeId="0" xr:uid="{00000000-0006-0000-0300-00005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300-00005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4" authorId="0" shapeId="0" xr:uid="{00000000-0006-0000-0300-00005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4" authorId="0" shapeId="0" xr:uid="{00000000-0006-0000-0300-00005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300-00005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4" authorId="0" shapeId="0" xr:uid="{00000000-0006-0000-0300-00006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300-00006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300-00006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4" authorId="0" shapeId="0" xr:uid="{00000000-0006-0000-0300-00006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300-00006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4" authorId="0" shapeId="0" xr:uid="{00000000-0006-0000-0300-00006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300-00006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4" authorId="0" shapeId="0" xr:uid="{00000000-0006-0000-0300-00006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300-00006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4" authorId="0" shapeId="0" xr:uid="{00000000-0006-0000-0300-00006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4" authorId="0" shapeId="0" xr:uid="{00000000-0006-0000-0300-00006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4" authorId="0" shapeId="0" xr:uid="{00000000-0006-0000-0300-00006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4" authorId="0" shapeId="0" xr:uid="{00000000-0006-0000-0300-00006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300-00006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4" authorId="0" shapeId="0" xr:uid="{00000000-0006-0000-0300-00006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4" authorId="0" shapeId="0" xr:uid="{00000000-0006-0000-0300-00006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4" authorId="0" shapeId="0" xr:uid="{00000000-0006-0000-0300-00007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4" authorId="0" shapeId="0" xr:uid="{00000000-0006-0000-0300-00007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4" authorId="0" shapeId="0" xr:uid="{00000000-0006-0000-0300-00007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4" authorId="0" shapeId="0" xr:uid="{00000000-0006-0000-0300-00007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4" authorId="0" shapeId="0" xr:uid="{00000000-0006-0000-0300-00007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5" authorId="0" shapeId="0" xr:uid="{00000000-0006-0000-0300-00007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300-00007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5" authorId="0" shapeId="0" xr:uid="{00000000-0006-0000-0300-00007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5" authorId="0" shapeId="0" xr:uid="{00000000-0006-0000-0300-00007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5" authorId="0" shapeId="0" xr:uid="{00000000-0006-0000-0300-00007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5" authorId="0" shapeId="0" xr:uid="{00000000-0006-0000-0300-00007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5" authorId="0" shapeId="0" xr:uid="{00000000-0006-0000-0300-00007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5" authorId="0" shapeId="0" xr:uid="{00000000-0006-0000-0300-00007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5" authorId="0" shapeId="0" xr:uid="{00000000-0006-0000-0300-00007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300-00007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5" authorId="0" shapeId="0" xr:uid="{00000000-0006-0000-0300-00007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300-00008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300-00008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300-00008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300-00008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300-00008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5" authorId="0" shapeId="0" xr:uid="{00000000-0006-0000-0300-00008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5" authorId="0" shapeId="0" xr:uid="{00000000-0006-0000-0300-00008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300-00008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5" authorId="0" shapeId="0" xr:uid="{00000000-0006-0000-0300-00008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5" authorId="0" shapeId="0" xr:uid="{00000000-0006-0000-0300-00008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5" authorId="0" shapeId="0" xr:uid="{00000000-0006-0000-0300-00008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5" authorId="0" shapeId="0" xr:uid="{00000000-0006-0000-0300-00008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5" authorId="0" shapeId="0" xr:uid="{00000000-0006-0000-0300-00008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5" authorId="0" shapeId="0" xr:uid="{00000000-0006-0000-0300-00008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5" authorId="0" shapeId="0" xr:uid="{00000000-0006-0000-0300-00008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300-00008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300-00009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5" authorId="0" shapeId="0" xr:uid="{00000000-0006-0000-0300-00009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300-00009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5" authorId="0" shapeId="0" xr:uid="{00000000-0006-0000-0300-00009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5" authorId="0" shapeId="0" xr:uid="{00000000-0006-0000-0300-00009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5" authorId="0" shapeId="0" xr:uid="{00000000-0006-0000-0300-00009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5" authorId="0" shapeId="0" xr:uid="{00000000-0006-0000-0300-00009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5" authorId="0" shapeId="0" xr:uid="{00000000-0006-0000-0300-00009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5" authorId="0" shapeId="0" xr:uid="{00000000-0006-0000-0300-00009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5" authorId="0" shapeId="0" xr:uid="{00000000-0006-0000-0300-00009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5" authorId="0" shapeId="0" xr:uid="{00000000-0006-0000-0300-00009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300-00009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5" authorId="0" shapeId="0" xr:uid="{00000000-0006-0000-0300-00009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300-00009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300-00009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5" authorId="0" shapeId="0" xr:uid="{00000000-0006-0000-0300-00009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5" authorId="0" shapeId="0" xr:uid="{00000000-0006-0000-0300-0000A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5" authorId="0" shapeId="0" xr:uid="{00000000-0006-0000-0300-0000A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5" authorId="0" shapeId="0" xr:uid="{00000000-0006-0000-0300-0000A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5" authorId="0" shapeId="0" xr:uid="{00000000-0006-0000-0300-0000A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5" authorId="0" shapeId="0" xr:uid="{00000000-0006-0000-0300-0000A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300-0000A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5" authorId="0" shapeId="0" xr:uid="{00000000-0006-0000-0300-0000A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5" authorId="0" shapeId="0" xr:uid="{00000000-0006-0000-0300-0000A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300-0000A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300-0000A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5" authorId="0" shapeId="0" xr:uid="{00000000-0006-0000-0300-0000A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300-0000A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5" authorId="0" shapeId="0" xr:uid="{00000000-0006-0000-0300-0000A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5" authorId="0" shapeId="0" xr:uid="{00000000-0006-0000-0300-0000A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300-0000A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5" authorId="0" shapeId="0" xr:uid="{00000000-0006-0000-0300-0000A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300-0000B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300-0000B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5" authorId="0" shapeId="0" xr:uid="{00000000-0006-0000-0300-0000B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300-0000B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5" authorId="0" shapeId="0" xr:uid="{00000000-0006-0000-0300-0000B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5" authorId="0" shapeId="0" xr:uid="{00000000-0006-0000-0300-0000B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5" authorId="0" shapeId="0" xr:uid="{00000000-0006-0000-0300-0000B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300-0000B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5" authorId="0" shapeId="0" xr:uid="{00000000-0006-0000-0300-0000B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5" authorId="0" shapeId="0" xr:uid="{00000000-0006-0000-0300-0000B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300-0000B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5" authorId="0" shapeId="0" xr:uid="{00000000-0006-0000-0300-0000B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5" authorId="0" shapeId="0" xr:uid="{00000000-0006-0000-0300-0000B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5" authorId="0" shapeId="0" xr:uid="{00000000-0006-0000-0300-0000B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5" authorId="0" shapeId="0" xr:uid="{00000000-0006-0000-0300-0000B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5" authorId="0" shapeId="0" xr:uid="{00000000-0006-0000-0300-0000B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5" authorId="0" shapeId="0" xr:uid="{00000000-0006-0000-0300-0000C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5" authorId="0" shapeId="0" xr:uid="{00000000-0006-0000-0300-0000C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5" authorId="0" shapeId="0" xr:uid="{00000000-0006-0000-0300-0000C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5" authorId="0" shapeId="0" xr:uid="{00000000-0006-0000-0300-0000C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5" authorId="0" shapeId="0" xr:uid="{00000000-0006-0000-0300-0000C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300-0000C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300-0000C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5" authorId="0" shapeId="0" xr:uid="{00000000-0006-0000-0300-0000C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300-0000C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300-0000C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5" authorId="0" shapeId="0" xr:uid="{00000000-0006-0000-0300-0000C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300-0000C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300-0000C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300-0000C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5" authorId="0" shapeId="0" xr:uid="{00000000-0006-0000-0300-0000C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5" authorId="0" shapeId="0" xr:uid="{00000000-0006-0000-0300-0000C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300-0000D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5" authorId="0" shapeId="0" xr:uid="{00000000-0006-0000-0300-0000D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5" authorId="0" shapeId="0" xr:uid="{00000000-0006-0000-0300-0000D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300-0000D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5" authorId="0" shapeId="0" xr:uid="{00000000-0006-0000-0300-0000D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5" authorId="0" shapeId="0" xr:uid="{00000000-0006-0000-0300-0000D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5" authorId="0" shapeId="0" xr:uid="{00000000-0006-0000-0300-0000D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5" authorId="0" shapeId="0" xr:uid="{00000000-0006-0000-0300-0000D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300-0000D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300-0000D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300-0000D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5" authorId="0" shapeId="0" xr:uid="{00000000-0006-0000-0300-0000D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5" authorId="0" shapeId="0" xr:uid="{00000000-0006-0000-0300-0000D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300-0000D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300-0000D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300-0000D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300-0000E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5" authorId="0" shapeId="0" xr:uid="{00000000-0006-0000-0300-0000E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5" authorId="0" shapeId="0" xr:uid="{00000000-0006-0000-0300-0000E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300-0000E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5" authorId="0" shapeId="0" xr:uid="{00000000-0006-0000-0300-0000E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300-0000E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5" authorId="0" shapeId="0" xr:uid="{00000000-0006-0000-0300-0000E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5" authorId="0" shapeId="0" xr:uid="{00000000-0006-0000-0300-0000E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5" authorId="0" shapeId="0" xr:uid="{00000000-0006-0000-0300-0000E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5" authorId="0" shapeId="0" xr:uid="{00000000-0006-0000-0300-0000E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5" authorId="0" shapeId="0" xr:uid="{00000000-0006-0000-0300-0000E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300-0000E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5" authorId="0" shapeId="0" xr:uid="{00000000-0006-0000-0300-0000E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300-0000E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5" authorId="0" shapeId="0" xr:uid="{00000000-0006-0000-0300-0000E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5" authorId="0" shapeId="0" xr:uid="{00000000-0006-0000-0300-0000E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300-0000F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5" authorId="0" shapeId="0" xr:uid="{00000000-0006-0000-0300-0000F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5" authorId="0" shapeId="0" xr:uid="{00000000-0006-0000-0300-0000F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300-0000F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300-0000F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300-0000F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300-0000F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300-0000F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5" authorId="0" shapeId="0" xr:uid="{00000000-0006-0000-0300-0000F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5" authorId="0" shapeId="0" xr:uid="{00000000-0006-0000-0300-0000F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5" authorId="0" shapeId="0" xr:uid="{00000000-0006-0000-0300-0000F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5" authorId="0" shapeId="0" xr:uid="{00000000-0006-0000-0300-0000F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300-0000F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300-0000F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5" authorId="0" shapeId="0" xr:uid="{00000000-0006-0000-0300-0000F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300-0000F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300-00000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300-00000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5" authorId="0" shapeId="0" xr:uid="{00000000-0006-0000-0300-00000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5" authorId="0" shapeId="0" xr:uid="{00000000-0006-0000-0300-00000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5" authorId="0" shapeId="0" xr:uid="{00000000-0006-0000-0300-00000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5" authorId="0" shapeId="0" xr:uid="{00000000-0006-0000-0300-00000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5" authorId="0" shapeId="0" xr:uid="{00000000-0006-0000-0300-00000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5" authorId="0" shapeId="0" xr:uid="{00000000-0006-0000-0300-00000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5" authorId="0" shapeId="0" xr:uid="{00000000-0006-0000-0300-00000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300-00000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300-00000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5" authorId="0" shapeId="0" xr:uid="{00000000-0006-0000-0300-00000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5" authorId="0" shapeId="0" xr:uid="{00000000-0006-0000-0300-00000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5" authorId="0" shapeId="0" xr:uid="{00000000-0006-0000-0300-00000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5" authorId="0" shapeId="0" xr:uid="{00000000-0006-0000-0300-00000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5" authorId="0" shapeId="0" xr:uid="{00000000-0006-0000-0300-00000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5" authorId="0" shapeId="0" xr:uid="{00000000-0006-0000-0300-00001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5" authorId="0" shapeId="0" xr:uid="{00000000-0006-0000-0300-00001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5" authorId="0" shapeId="0" xr:uid="{00000000-0006-0000-0300-00001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5" authorId="0" shapeId="0" xr:uid="{00000000-0006-0000-0300-00001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300-00001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5" authorId="0" shapeId="0" xr:uid="{00000000-0006-0000-0300-00001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5" authorId="0" shapeId="0" xr:uid="{00000000-0006-0000-0300-00001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5" authorId="0" shapeId="0" xr:uid="{00000000-0006-0000-0300-00001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5" authorId="0" shapeId="0" xr:uid="{00000000-0006-0000-0300-00001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5" authorId="0" shapeId="0" xr:uid="{00000000-0006-0000-0300-00001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5" authorId="0" shapeId="0" xr:uid="{00000000-0006-0000-0300-00001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6" authorId="0" shapeId="0" xr:uid="{00000000-0006-0000-0300-00001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6" authorId="0" shapeId="0" xr:uid="{00000000-0006-0000-0300-00001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6" authorId="0" shapeId="0" xr:uid="{00000000-0006-0000-0300-00001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6" authorId="0" shapeId="0" xr:uid="{00000000-0006-0000-0300-00001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6" authorId="0" shapeId="0" xr:uid="{00000000-0006-0000-0300-00001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6" authorId="0" shapeId="0" xr:uid="{00000000-0006-0000-0300-00002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6" authorId="0" shapeId="0" xr:uid="{00000000-0006-0000-0300-00002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300-00002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6" authorId="0" shapeId="0" xr:uid="{00000000-0006-0000-0300-00002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6" authorId="0" shapeId="0" xr:uid="{00000000-0006-0000-0300-00002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6" authorId="0" shapeId="0" xr:uid="{00000000-0006-0000-0300-00002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300-00002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6" authorId="0" shapeId="0" xr:uid="{00000000-0006-0000-0300-00002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300-00002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6" authorId="0" shapeId="0" xr:uid="{00000000-0006-0000-0300-00002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6" authorId="0" shapeId="0" xr:uid="{00000000-0006-0000-0300-00002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300-00002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300-00002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300-00002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6" authorId="0" shapeId="0" xr:uid="{00000000-0006-0000-0300-00002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300-00002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6" authorId="0" shapeId="0" xr:uid="{00000000-0006-0000-0300-00003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6" authorId="0" shapeId="0" xr:uid="{00000000-0006-0000-0300-00003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6" authorId="0" shapeId="0" xr:uid="{00000000-0006-0000-0300-00003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300-00003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6" authorId="0" shapeId="0" xr:uid="{00000000-0006-0000-0300-00003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6" authorId="0" shapeId="0" xr:uid="{00000000-0006-0000-0300-00003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300-00003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6" authorId="0" shapeId="0" xr:uid="{00000000-0006-0000-0300-00003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6" authorId="0" shapeId="0" xr:uid="{00000000-0006-0000-0300-00003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6" authorId="0" shapeId="0" xr:uid="{00000000-0006-0000-0300-00003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6" authorId="0" shapeId="0" xr:uid="{00000000-0006-0000-0300-00003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6" authorId="0" shapeId="0" xr:uid="{00000000-0006-0000-0300-00003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6" authorId="0" shapeId="0" xr:uid="{00000000-0006-0000-0300-00003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6" authorId="0" shapeId="0" xr:uid="{00000000-0006-0000-0300-00003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6" authorId="0" shapeId="0" xr:uid="{00000000-0006-0000-0300-00003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6" authorId="0" shapeId="0" xr:uid="{00000000-0006-0000-0300-00003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6" authorId="0" shapeId="0" xr:uid="{00000000-0006-0000-0300-00004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300-00004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300-00004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6" authorId="0" shapeId="0" xr:uid="{00000000-0006-0000-0300-00004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6" authorId="0" shapeId="0" xr:uid="{00000000-0006-0000-0300-00004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6" authorId="0" shapeId="0" xr:uid="{00000000-0006-0000-0300-00004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6" authorId="0" shapeId="0" xr:uid="{00000000-0006-0000-0300-00004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6" authorId="0" shapeId="0" xr:uid="{00000000-0006-0000-0300-00004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6" authorId="0" shapeId="0" xr:uid="{00000000-0006-0000-0300-00004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6" authorId="0" shapeId="0" xr:uid="{00000000-0006-0000-0300-00004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6" authorId="0" shapeId="0" xr:uid="{00000000-0006-0000-0300-00004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300-00004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6" authorId="0" shapeId="0" xr:uid="{00000000-0006-0000-0300-00004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6" authorId="0" shapeId="0" xr:uid="{00000000-0006-0000-0300-00004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300-00004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300-00004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6" authorId="0" shapeId="0" xr:uid="{00000000-0006-0000-0300-00005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6" authorId="0" shapeId="0" xr:uid="{00000000-0006-0000-0300-00005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300-00005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6" authorId="0" shapeId="0" xr:uid="{00000000-0006-0000-0300-00005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300-00005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300-00005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6" authorId="0" shapeId="0" xr:uid="{00000000-0006-0000-0300-00005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6" authorId="0" shapeId="0" xr:uid="{00000000-0006-0000-0300-00005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6" authorId="0" shapeId="0" xr:uid="{00000000-0006-0000-0300-00005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6" authorId="0" shapeId="0" xr:uid="{00000000-0006-0000-0300-00005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300-00005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6" authorId="0" shapeId="0" xr:uid="{00000000-0006-0000-0300-00005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6" authorId="0" shapeId="0" xr:uid="{00000000-0006-0000-0300-00005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6" authorId="0" shapeId="0" xr:uid="{00000000-0006-0000-0300-00005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6" authorId="0" shapeId="0" xr:uid="{00000000-0006-0000-0300-00005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6" authorId="0" shapeId="0" xr:uid="{00000000-0006-0000-0300-00005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6" authorId="0" shapeId="0" xr:uid="{00000000-0006-0000-0300-00006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6" authorId="0" shapeId="0" xr:uid="{00000000-0006-0000-0300-00006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6" authorId="0" shapeId="0" xr:uid="{00000000-0006-0000-0300-00006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300-00006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6" authorId="0" shapeId="0" xr:uid="{00000000-0006-0000-0300-00006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6" authorId="0" shapeId="0" xr:uid="{00000000-0006-0000-0300-00006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6" authorId="0" shapeId="0" xr:uid="{00000000-0006-0000-0300-00006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300-00006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6" authorId="0" shapeId="0" xr:uid="{00000000-0006-0000-0300-00006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6" authorId="0" shapeId="0" xr:uid="{00000000-0006-0000-0300-00006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6" authorId="0" shapeId="0" xr:uid="{00000000-0006-0000-0300-00006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6" authorId="0" shapeId="0" xr:uid="{00000000-0006-0000-0300-00006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6" authorId="0" shapeId="0" xr:uid="{00000000-0006-0000-0300-00006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6" authorId="0" shapeId="0" xr:uid="{00000000-0006-0000-0300-00006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300-00006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300-00006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300-00007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6" authorId="0" shapeId="0" xr:uid="{00000000-0006-0000-0300-00007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6" authorId="0" shapeId="0" xr:uid="{00000000-0006-0000-0300-00007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6" authorId="0" shapeId="0" xr:uid="{00000000-0006-0000-0300-00007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300-00007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6" authorId="0" shapeId="0" xr:uid="{00000000-0006-0000-0300-00007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6" authorId="0" shapeId="0" xr:uid="{00000000-0006-0000-0300-00007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6" authorId="0" shapeId="0" xr:uid="{00000000-0006-0000-0300-00007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300-00007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6" authorId="0" shapeId="0" xr:uid="{00000000-0006-0000-0300-00007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6" authorId="0" shapeId="0" xr:uid="{00000000-0006-0000-0300-00007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6" authorId="0" shapeId="0" xr:uid="{00000000-0006-0000-0300-00007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6" authorId="0" shapeId="0" xr:uid="{00000000-0006-0000-0300-00007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300-00007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300-00007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6" authorId="0" shapeId="0" xr:uid="{00000000-0006-0000-0300-00007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6" authorId="0" shapeId="0" xr:uid="{00000000-0006-0000-0300-00008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300-00008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6" authorId="0" shapeId="0" xr:uid="{00000000-0006-0000-0300-00008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6" authorId="0" shapeId="0" xr:uid="{00000000-0006-0000-0300-00008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300-00008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300-00008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300-00008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300-00008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300-00008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6" authorId="0" shapeId="0" xr:uid="{00000000-0006-0000-0300-00008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300-00008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300-00008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6" authorId="0" shapeId="0" xr:uid="{00000000-0006-0000-0300-00008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6" authorId="0" shapeId="0" xr:uid="{00000000-0006-0000-0300-00008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6" authorId="0" shapeId="0" xr:uid="{00000000-0006-0000-0300-00008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300-00008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6" authorId="0" shapeId="0" xr:uid="{00000000-0006-0000-0300-00009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6" authorId="0" shapeId="0" xr:uid="{00000000-0006-0000-0300-00009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300-00009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6" authorId="0" shapeId="0" xr:uid="{00000000-0006-0000-0300-00009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6" authorId="0" shapeId="0" xr:uid="{00000000-0006-0000-0300-00009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6" authorId="0" shapeId="0" xr:uid="{00000000-0006-0000-0300-00009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300-00009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300-00009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300-00009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6" authorId="0" shapeId="0" xr:uid="{00000000-0006-0000-0300-00009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6" authorId="0" shapeId="0" xr:uid="{00000000-0006-0000-0300-00009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6" authorId="0" shapeId="0" xr:uid="{00000000-0006-0000-0300-00009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300-00009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6" authorId="0" shapeId="0" xr:uid="{00000000-0006-0000-0300-00009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6" authorId="0" shapeId="0" xr:uid="{00000000-0006-0000-0300-00009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6" authorId="0" shapeId="0" xr:uid="{00000000-0006-0000-0300-00009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6" authorId="0" shapeId="0" xr:uid="{00000000-0006-0000-0300-0000A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300-0000A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6" authorId="0" shapeId="0" xr:uid="{00000000-0006-0000-0300-0000A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300-0000A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300-0000A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6" authorId="0" shapeId="0" xr:uid="{00000000-0006-0000-0300-0000A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300-0000A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300-0000A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6" authorId="0" shapeId="0" xr:uid="{00000000-0006-0000-0300-0000A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6" authorId="0" shapeId="0" xr:uid="{00000000-0006-0000-0300-0000A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6" authorId="0" shapeId="0" xr:uid="{00000000-0006-0000-0300-0000A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6" authorId="0" shapeId="0" xr:uid="{00000000-0006-0000-0300-0000A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6" authorId="0" shapeId="0" xr:uid="{00000000-0006-0000-0300-0000A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6" authorId="0" shapeId="0" xr:uid="{00000000-0006-0000-0300-0000A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6" authorId="0" shapeId="0" xr:uid="{00000000-0006-0000-0300-0000A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6" authorId="0" shapeId="0" xr:uid="{00000000-0006-0000-0300-0000A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300-0000B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6" authorId="0" shapeId="0" xr:uid="{00000000-0006-0000-0300-0000B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6" authorId="0" shapeId="0" xr:uid="{00000000-0006-0000-0300-0000B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6" authorId="0" shapeId="0" xr:uid="{00000000-0006-0000-0300-0000B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6" authorId="0" shapeId="0" xr:uid="{00000000-0006-0000-0300-0000B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300-0000B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6" authorId="0" shapeId="0" xr:uid="{00000000-0006-0000-0300-0000B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6" authorId="0" shapeId="0" xr:uid="{00000000-0006-0000-0300-0000B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6" authorId="0" shapeId="0" xr:uid="{00000000-0006-0000-0300-0000B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6" authorId="0" shapeId="0" xr:uid="{00000000-0006-0000-0300-0000B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6" authorId="0" shapeId="0" xr:uid="{00000000-0006-0000-0300-0000B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6" authorId="0" shapeId="0" xr:uid="{00000000-0006-0000-0300-0000B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7" authorId="0" shapeId="0" xr:uid="{00000000-0006-0000-0300-0000B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300-0000B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7" authorId="0" shapeId="0" xr:uid="{00000000-0006-0000-0300-0000B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7" authorId="0" shapeId="0" xr:uid="{00000000-0006-0000-0300-0000B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7" authorId="0" shapeId="0" xr:uid="{00000000-0006-0000-0300-0000C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300-0000C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7" authorId="0" shapeId="0" xr:uid="{00000000-0006-0000-0300-0000C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7" authorId="0" shapeId="0" xr:uid="{00000000-0006-0000-0300-0000C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7" authorId="0" shapeId="0" xr:uid="{00000000-0006-0000-0300-0000C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300-0000C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7" authorId="0" shapeId="0" xr:uid="{00000000-0006-0000-0300-0000C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300-0000C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7" authorId="0" shapeId="0" xr:uid="{00000000-0006-0000-0300-0000C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7" authorId="0" shapeId="0" xr:uid="{00000000-0006-0000-0300-0000C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300-0000C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7" authorId="0" shapeId="0" xr:uid="{00000000-0006-0000-0300-0000C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300-0000C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7" authorId="0" shapeId="0" xr:uid="{00000000-0006-0000-0300-0000C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7" authorId="0" shapeId="0" xr:uid="{00000000-0006-0000-0300-0000C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7" authorId="0" shapeId="0" xr:uid="{00000000-0006-0000-0300-0000C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300-0000D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300-0000D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300-0000D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7" authorId="0" shapeId="0" xr:uid="{00000000-0006-0000-0300-0000D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7" authorId="0" shapeId="0" xr:uid="{00000000-0006-0000-0300-0000D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7" authorId="0" shapeId="0" xr:uid="{00000000-0006-0000-0300-0000D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7" authorId="0" shapeId="0" xr:uid="{00000000-0006-0000-0300-0000D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300-0000D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7" authorId="0" shapeId="0" xr:uid="{00000000-0006-0000-0300-0000D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7" authorId="0" shapeId="0" xr:uid="{00000000-0006-0000-0300-0000D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7" authorId="0" shapeId="0" xr:uid="{00000000-0006-0000-0300-0000D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300-0000D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300-0000D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7" authorId="0" shapeId="0" xr:uid="{00000000-0006-0000-0300-0000D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7" authorId="0" shapeId="0" xr:uid="{00000000-0006-0000-0300-0000D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7" authorId="0" shapeId="0" xr:uid="{00000000-0006-0000-0300-0000D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300-0000E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300-0000E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7" authorId="0" shapeId="0" xr:uid="{00000000-0006-0000-0300-0000E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7" authorId="0" shapeId="0" xr:uid="{00000000-0006-0000-0300-0000E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300-0000E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7" authorId="0" shapeId="0" xr:uid="{00000000-0006-0000-0300-0000E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7" authorId="0" shapeId="0" xr:uid="{00000000-0006-0000-0300-0000E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7" authorId="0" shapeId="0" xr:uid="{00000000-0006-0000-0300-0000E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7" authorId="0" shapeId="0" xr:uid="{00000000-0006-0000-0300-0000E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7" authorId="0" shapeId="0" xr:uid="{00000000-0006-0000-0300-0000E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7" authorId="0" shapeId="0" xr:uid="{00000000-0006-0000-0300-0000E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7" authorId="0" shapeId="0" xr:uid="{00000000-0006-0000-0300-0000E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7" authorId="0" shapeId="0" xr:uid="{00000000-0006-0000-0300-0000E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300-0000E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7" authorId="0" shapeId="0" xr:uid="{00000000-0006-0000-0300-0000E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7" authorId="0" shapeId="0" xr:uid="{00000000-0006-0000-0300-0000E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300-0000F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7" authorId="0" shapeId="0" xr:uid="{00000000-0006-0000-0300-0000F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7" authorId="0" shapeId="0" xr:uid="{00000000-0006-0000-0300-0000F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300-0000F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7" authorId="0" shapeId="0" xr:uid="{00000000-0006-0000-0300-0000F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7" authorId="0" shapeId="0" xr:uid="{00000000-0006-0000-0300-0000F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7" authorId="0" shapeId="0" xr:uid="{00000000-0006-0000-0300-0000F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7" authorId="0" shapeId="0" xr:uid="{00000000-0006-0000-0300-0000F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7" authorId="0" shapeId="0" xr:uid="{00000000-0006-0000-0300-0000F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7" authorId="0" shapeId="0" xr:uid="{00000000-0006-0000-0300-0000F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300-0000F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300-0000F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7" authorId="0" shapeId="0" xr:uid="{00000000-0006-0000-0300-0000F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300-0000F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300-0000F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7" authorId="0" shapeId="0" xr:uid="{00000000-0006-0000-0300-0000F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300-00000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7" authorId="0" shapeId="0" xr:uid="{00000000-0006-0000-0300-00000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7" authorId="0" shapeId="0" xr:uid="{00000000-0006-0000-0300-00000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7" authorId="0" shapeId="0" xr:uid="{00000000-0006-0000-0300-00000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7" authorId="0" shapeId="0" xr:uid="{00000000-0006-0000-0300-00000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7" authorId="0" shapeId="0" xr:uid="{00000000-0006-0000-0300-00000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7" authorId="0" shapeId="0" xr:uid="{00000000-0006-0000-0300-00000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7" authorId="0" shapeId="0" xr:uid="{00000000-0006-0000-0300-00000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7" authorId="0" shapeId="0" xr:uid="{00000000-0006-0000-0300-00000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7" authorId="0" shapeId="0" xr:uid="{00000000-0006-0000-0300-00000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300-00000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7" authorId="0" shapeId="0" xr:uid="{00000000-0006-0000-0300-00000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7" authorId="0" shapeId="0" xr:uid="{00000000-0006-0000-0300-00000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7" authorId="0" shapeId="0" xr:uid="{00000000-0006-0000-0300-00000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7" authorId="0" shapeId="0" xr:uid="{00000000-0006-0000-0300-00000E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7" authorId="0" shapeId="0" xr:uid="{00000000-0006-0000-0300-00000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7" authorId="0" shapeId="0" xr:uid="{00000000-0006-0000-0300-00001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7" authorId="0" shapeId="0" xr:uid="{00000000-0006-0000-0300-00001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300-00001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300-00001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300-00001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300-00001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7" authorId="0" shapeId="0" xr:uid="{00000000-0006-0000-0300-00001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7" authorId="0" shapeId="0" xr:uid="{00000000-0006-0000-0300-00001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7" authorId="0" shapeId="0" xr:uid="{00000000-0006-0000-0300-00001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7" authorId="0" shapeId="0" xr:uid="{00000000-0006-0000-0300-00001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7" authorId="0" shapeId="0" xr:uid="{00000000-0006-0000-0300-00001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7" authorId="0" shapeId="0" xr:uid="{00000000-0006-0000-0300-00001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300-00001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7" authorId="0" shapeId="0" xr:uid="{00000000-0006-0000-0300-00001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300-00001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7" authorId="0" shapeId="0" xr:uid="{00000000-0006-0000-0300-00001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7" authorId="0" shapeId="0" xr:uid="{00000000-0006-0000-0300-00002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7" authorId="0" shapeId="0" xr:uid="{00000000-0006-0000-0300-00002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7" authorId="0" shapeId="0" xr:uid="{00000000-0006-0000-0300-00002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7" authorId="0" shapeId="0" xr:uid="{00000000-0006-0000-0300-00002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7" authorId="0" shapeId="0" xr:uid="{00000000-0006-0000-0300-00002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300-00002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300-00002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7" authorId="0" shapeId="0" xr:uid="{00000000-0006-0000-0300-00002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7" authorId="0" shapeId="0" xr:uid="{00000000-0006-0000-0300-00002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300-00002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300-00002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300-00002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300-00002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7" authorId="0" shapeId="0" xr:uid="{00000000-0006-0000-0300-00002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7" authorId="0" shapeId="0" xr:uid="{00000000-0006-0000-0300-00002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300-00002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7" authorId="0" shapeId="0" xr:uid="{00000000-0006-0000-0300-00003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300-00003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7" authorId="0" shapeId="0" xr:uid="{00000000-0006-0000-0300-00003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7" authorId="0" shapeId="0" xr:uid="{00000000-0006-0000-0300-00003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7" authorId="0" shapeId="0" xr:uid="{00000000-0006-0000-0300-00003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7" authorId="0" shapeId="0" xr:uid="{00000000-0006-0000-0300-00003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7" authorId="0" shapeId="0" xr:uid="{00000000-0006-0000-0300-00003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7" authorId="0" shapeId="0" xr:uid="{00000000-0006-0000-0300-00003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7" authorId="0" shapeId="0" xr:uid="{00000000-0006-0000-0300-00003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300-00003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300-00003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300-00003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300-00003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7" authorId="0" shapeId="0" xr:uid="{00000000-0006-0000-0300-00003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7" authorId="0" shapeId="0" xr:uid="{00000000-0006-0000-0300-00003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7" authorId="0" shapeId="0" xr:uid="{00000000-0006-0000-0300-00003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7" authorId="0" shapeId="0" xr:uid="{00000000-0006-0000-0300-00004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7" authorId="0" shapeId="0" xr:uid="{00000000-0006-0000-0300-00004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7" authorId="0" shapeId="0" xr:uid="{00000000-0006-0000-0300-00004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300-00004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300-00004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7" authorId="0" shapeId="0" xr:uid="{00000000-0006-0000-0300-00004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300-00004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7" authorId="0" shapeId="0" xr:uid="{00000000-0006-0000-0300-00004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7" authorId="0" shapeId="0" xr:uid="{00000000-0006-0000-0300-00004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7" authorId="0" shapeId="0" xr:uid="{00000000-0006-0000-0300-00004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300-00004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7" authorId="0" shapeId="0" xr:uid="{00000000-0006-0000-0300-00004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300-00004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300-00004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7" authorId="0" shapeId="0" xr:uid="{00000000-0006-0000-0300-00004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7" authorId="0" shapeId="0" xr:uid="{00000000-0006-0000-0300-00004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300-00005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7" authorId="0" shapeId="0" xr:uid="{00000000-0006-0000-0300-00005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7" authorId="0" shapeId="0" xr:uid="{00000000-0006-0000-0300-00005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7" authorId="0" shapeId="0" xr:uid="{00000000-0006-0000-0300-00005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7" authorId="0" shapeId="0" xr:uid="{00000000-0006-0000-0300-00005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7" authorId="0" shapeId="0" xr:uid="{00000000-0006-0000-0300-00005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7" authorId="0" shapeId="0" xr:uid="{00000000-0006-0000-0300-00005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7" authorId="0" shapeId="0" xr:uid="{00000000-0006-0000-0300-00005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7" authorId="0" shapeId="0" xr:uid="{00000000-0006-0000-0300-00005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7" authorId="0" shapeId="0" xr:uid="{00000000-0006-0000-0300-00005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7" authorId="0" shapeId="0" xr:uid="{00000000-0006-0000-0300-00005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300-00005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7" authorId="0" shapeId="0" xr:uid="{00000000-0006-0000-0300-00005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7" authorId="0" shapeId="0" xr:uid="{00000000-0006-0000-0300-00005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7" authorId="0" shapeId="0" xr:uid="{00000000-0006-0000-0300-00005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7" authorId="0" shapeId="0" xr:uid="{00000000-0006-0000-0300-00005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7" authorId="0" shapeId="0" xr:uid="{00000000-0006-0000-0300-00006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7" authorId="0" shapeId="0" xr:uid="{00000000-0006-0000-0300-00006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4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E11" authorId="0" shapeId="0" xr:uid="{00000000-0006-0000-04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1" authorId="0" shapeId="0" xr:uid="{00000000-0006-0000-0400-00000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1" authorId="0" shapeId="0" xr:uid="{00000000-0006-0000-0400-00000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1" authorId="0" shapeId="0" xr:uid="{00000000-0006-0000-04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1" authorId="0" shapeId="0" xr:uid="{00000000-0006-0000-04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4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1" authorId="0" shapeId="0" xr:uid="{00000000-0006-0000-04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1" authorId="0" shapeId="0" xr:uid="{00000000-0006-0000-04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1" authorId="0" shapeId="0" xr:uid="{00000000-0006-0000-0400-00000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1" authorId="0" shapeId="0" xr:uid="{00000000-0006-0000-0400-00000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1" authorId="0" shapeId="0" xr:uid="{00000000-0006-0000-0400-00000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1" authorId="0" shapeId="0" xr:uid="{00000000-0006-0000-0400-00000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1" authorId="0" shapeId="0" xr:uid="{00000000-0006-0000-0400-00000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1" authorId="0" shapeId="0" xr:uid="{00000000-0006-0000-0400-00000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1" authorId="0" shapeId="0" xr:uid="{00000000-0006-0000-0400-00001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1" authorId="0" shapeId="0" xr:uid="{00000000-0006-0000-0400-00001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1" authorId="0" shapeId="0" xr:uid="{00000000-0006-0000-04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4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1" authorId="0" shapeId="0" xr:uid="{00000000-0006-0000-0400-00001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1" authorId="0" shapeId="0" xr:uid="{00000000-0006-0000-04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4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4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1" authorId="0" shapeId="0" xr:uid="{00000000-0006-0000-0400-00001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1" authorId="0" shapeId="0" xr:uid="{00000000-0006-0000-04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1" authorId="0" shapeId="0" xr:uid="{00000000-0006-0000-0400-00001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1" authorId="0" shapeId="0" xr:uid="{00000000-0006-0000-0400-00001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1" authorId="0" shapeId="0" xr:uid="{00000000-0006-0000-0400-00001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1" authorId="0" shapeId="0" xr:uid="{00000000-0006-0000-0400-00001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1" authorId="0" shapeId="0" xr:uid="{00000000-0006-0000-0400-00001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1" authorId="0" shapeId="0" xr:uid="{00000000-0006-0000-0400-00001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1" authorId="0" shapeId="0" xr:uid="{00000000-0006-0000-0400-00002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1" authorId="0" shapeId="0" xr:uid="{00000000-0006-0000-0400-00002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1" authorId="0" shapeId="0" xr:uid="{00000000-0006-0000-0400-00002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1" authorId="0" shapeId="0" xr:uid="{00000000-0006-0000-0400-00002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1" authorId="0" shapeId="0" xr:uid="{00000000-0006-0000-04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1" authorId="0" shapeId="0" xr:uid="{00000000-0006-0000-04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1" authorId="0" shapeId="0" xr:uid="{00000000-0006-0000-04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400-00002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1" authorId="0" shapeId="0" xr:uid="{00000000-0006-0000-0400-00002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1" authorId="0" shapeId="0" xr:uid="{00000000-0006-0000-0400-00002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1" authorId="0" shapeId="0" xr:uid="{00000000-0006-0000-04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1" authorId="0" shapeId="0" xr:uid="{00000000-0006-0000-0400-00002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1" authorId="0" shapeId="0" xr:uid="{00000000-0006-0000-04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400-00002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1" authorId="0" shapeId="0" xr:uid="{00000000-0006-0000-0400-00002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1" authorId="0" shapeId="0" xr:uid="{00000000-0006-0000-0400-00002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1" authorId="0" shapeId="0" xr:uid="{00000000-0006-0000-0400-00003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1" authorId="0" shapeId="0" xr:uid="{00000000-0006-0000-0400-00003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1" authorId="0" shapeId="0" xr:uid="{00000000-0006-0000-04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1" authorId="0" shapeId="0" xr:uid="{00000000-0006-0000-04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1" authorId="0" shapeId="0" xr:uid="{00000000-0006-0000-04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1" authorId="0" shapeId="0" xr:uid="{00000000-0006-0000-0400-00003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1" authorId="0" shapeId="0" xr:uid="{00000000-0006-0000-04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1" authorId="0" shapeId="0" xr:uid="{00000000-0006-0000-0400-00003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1" authorId="0" shapeId="0" xr:uid="{00000000-0006-0000-04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1" authorId="0" shapeId="0" xr:uid="{00000000-0006-0000-0400-00003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1" authorId="0" shapeId="0" xr:uid="{00000000-0006-0000-04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400-00003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1" authorId="0" shapeId="0" xr:uid="{00000000-0006-0000-04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400-00003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1" authorId="0" shapeId="0" xr:uid="{00000000-0006-0000-0400-00003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1" authorId="0" shapeId="0" xr:uid="{00000000-0006-0000-04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400-00004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1" authorId="0" shapeId="0" xr:uid="{00000000-0006-0000-0400-00004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1" authorId="0" shapeId="0" xr:uid="{00000000-0006-0000-0400-00004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1" authorId="0" shapeId="0" xr:uid="{00000000-0006-0000-0400-00004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1" authorId="0" shapeId="0" xr:uid="{00000000-0006-0000-0400-00004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1" authorId="0" shapeId="0" xr:uid="{00000000-0006-0000-0400-00004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1" authorId="0" shapeId="0" xr:uid="{00000000-0006-0000-0400-00004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1" authorId="0" shapeId="0" xr:uid="{00000000-0006-0000-0400-00004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1" authorId="0" shapeId="0" xr:uid="{00000000-0006-0000-0400-00004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1" authorId="0" shapeId="0" xr:uid="{00000000-0006-0000-0400-00004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1" authorId="0" shapeId="0" xr:uid="{00000000-0006-0000-0400-00004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1" authorId="0" shapeId="0" xr:uid="{00000000-0006-0000-0400-00004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1" authorId="0" shapeId="0" xr:uid="{00000000-0006-0000-0400-00004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1" authorId="0" shapeId="0" xr:uid="{00000000-0006-0000-0400-00004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4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1" authorId="0" shapeId="0" xr:uid="{00000000-0006-0000-0400-00004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1" authorId="0" shapeId="0" xr:uid="{00000000-0006-0000-0400-00005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1" authorId="0" shapeId="0" xr:uid="{00000000-0006-0000-0400-00005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1" authorId="0" shapeId="0" xr:uid="{00000000-0006-0000-04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1" authorId="0" shapeId="0" xr:uid="{00000000-0006-0000-0400-00005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1" authorId="0" shapeId="0" xr:uid="{00000000-0006-0000-0400-00005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1" authorId="0" shapeId="0" xr:uid="{00000000-0006-0000-04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4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1" authorId="0" shapeId="0" xr:uid="{00000000-0006-0000-04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4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4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1" authorId="0" shapeId="0" xr:uid="{00000000-0006-0000-0400-00005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1" authorId="0" shapeId="0" xr:uid="{00000000-0006-0000-0400-00005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1" authorId="0" shapeId="0" xr:uid="{00000000-0006-0000-0400-00005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400-00005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1" authorId="0" shapeId="0" xr:uid="{00000000-0006-0000-0400-00005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1" authorId="0" shapeId="0" xr:uid="{00000000-0006-0000-0400-00005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1" authorId="0" shapeId="0" xr:uid="{00000000-0006-0000-04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400-00006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1" authorId="0" shapeId="0" xr:uid="{00000000-0006-0000-04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1" authorId="0" shapeId="0" xr:uid="{00000000-0006-0000-0400-00006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1" authorId="0" shapeId="0" xr:uid="{00000000-0006-0000-0400-00006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1" authorId="0" shapeId="0" xr:uid="{00000000-0006-0000-04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400-00006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1" authorId="0" shapeId="0" xr:uid="{00000000-0006-0000-04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400-00006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1" authorId="0" shapeId="0" xr:uid="{00000000-0006-0000-0400-00006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1" authorId="0" shapeId="0" xr:uid="{00000000-0006-0000-0400-00006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4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4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1" authorId="0" shapeId="0" xr:uid="{00000000-0006-0000-04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1" authorId="0" shapeId="0" xr:uid="{00000000-0006-0000-0400-00006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1" authorId="0" shapeId="0" xr:uid="{00000000-0006-0000-0400-00006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2" authorId="0" shapeId="0" xr:uid="{00000000-0006-0000-0400-00007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2" authorId="0" shapeId="0" xr:uid="{00000000-0006-0000-0400-00007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2" authorId="0" shapeId="0" xr:uid="{00000000-0006-0000-04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2" authorId="0" shapeId="0" xr:uid="{00000000-0006-0000-04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4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4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2" authorId="0" shapeId="0" xr:uid="{00000000-0006-0000-0400-00007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2" authorId="0" shapeId="0" xr:uid="{00000000-0006-0000-0400-00007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2" authorId="0" shapeId="0" xr:uid="{00000000-0006-0000-0400-00007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2" authorId="0" shapeId="0" xr:uid="{00000000-0006-0000-0400-00007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2" authorId="0" shapeId="0" xr:uid="{00000000-0006-0000-04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2" authorId="0" shapeId="0" xr:uid="{00000000-0006-0000-0400-00007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2" authorId="0" shapeId="0" xr:uid="{00000000-0006-0000-0400-00007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2" authorId="0" shapeId="0" xr:uid="{00000000-0006-0000-0400-00007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2" authorId="0" shapeId="0" xr:uid="{00000000-0006-0000-0400-00007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2" authorId="0" shapeId="0" xr:uid="{00000000-0006-0000-04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2" authorId="0" shapeId="0" xr:uid="{00000000-0006-0000-0400-00008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2" authorId="0" shapeId="0" xr:uid="{00000000-0006-0000-0400-00008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2" authorId="0" shapeId="0" xr:uid="{00000000-0006-0000-04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400-00008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2" authorId="0" shapeId="0" xr:uid="{00000000-0006-0000-04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2" authorId="0" shapeId="0" xr:uid="{00000000-0006-0000-04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4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400-00008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2" authorId="0" shapeId="0" xr:uid="{00000000-0006-0000-0400-00008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2" authorId="0" shapeId="0" xr:uid="{00000000-0006-0000-0400-00008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2" authorId="0" shapeId="0" xr:uid="{00000000-0006-0000-0400-00008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400-00008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2" authorId="0" shapeId="0" xr:uid="{00000000-0006-0000-0400-00008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2" authorId="0" shapeId="0" xr:uid="{00000000-0006-0000-0400-00008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2" authorId="0" shapeId="0" xr:uid="{00000000-0006-0000-0400-00008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2" authorId="0" shapeId="0" xr:uid="{00000000-0006-0000-0400-00008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2" authorId="0" shapeId="0" xr:uid="{00000000-0006-0000-0400-00009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2" authorId="0" shapeId="0" xr:uid="{00000000-0006-0000-0400-00009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2" authorId="0" shapeId="0" xr:uid="{00000000-0006-0000-0400-00009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2" authorId="0" shapeId="0" xr:uid="{00000000-0006-0000-04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4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2" authorId="0" shapeId="0" xr:uid="{00000000-0006-0000-04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4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2" authorId="0" shapeId="0" xr:uid="{00000000-0006-0000-0400-00009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2" authorId="0" shapeId="0" xr:uid="{00000000-0006-0000-04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400-00009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2" authorId="0" shapeId="0" xr:uid="{00000000-0006-0000-04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2" authorId="0" shapeId="0" xr:uid="{00000000-0006-0000-04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400-00009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2" authorId="0" shapeId="0" xr:uid="{00000000-0006-0000-0400-00009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2" authorId="0" shapeId="0" xr:uid="{00000000-0006-0000-04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2" authorId="0" shapeId="0" xr:uid="{00000000-0006-0000-0400-00009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2" authorId="0" shapeId="0" xr:uid="{00000000-0006-0000-0400-0000A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2" authorId="0" shapeId="0" xr:uid="{00000000-0006-0000-0400-0000A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2" authorId="0" shapeId="0" xr:uid="{00000000-0006-0000-0400-0000A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2" authorId="0" shapeId="0" xr:uid="{00000000-0006-0000-04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2" authorId="0" shapeId="0" xr:uid="{00000000-0006-0000-0400-0000A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2" authorId="0" shapeId="0" xr:uid="{00000000-0006-0000-04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2" authorId="0" shapeId="0" xr:uid="{00000000-0006-0000-0400-0000A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2" authorId="0" shapeId="0" xr:uid="{00000000-0006-0000-0400-0000A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2" authorId="0" shapeId="0" xr:uid="{00000000-0006-0000-04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4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4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2" authorId="0" shapeId="0" xr:uid="{00000000-0006-0000-0400-0000A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2" authorId="0" shapeId="0" xr:uid="{00000000-0006-0000-04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2" authorId="0" shapeId="0" xr:uid="{00000000-0006-0000-04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4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400-0000A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2" authorId="0" shapeId="0" xr:uid="{00000000-0006-0000-0400-0000B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2" authorId="0" shapeId="0" xr:uid="{00000000-0006-0000-0400-0000B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2" authorId="0" shapeId="0" xr:uid="{00000000-0006-0000-04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400-0000B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400-0000B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2" authorId="0" shapeId="0" xr:uid="{00000000-0006-0000-0400-0000B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2" authorId="0" shapeId="0" xr:uid="{00000000-0006-0000-0400-0000B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2" authorId="0" shapeId="0" xr:uid="{00000000-0006-0000-0400-0000B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2" authorId="0" shapeId="0" xr:uid="{00000000-0006-0000-0400-0000B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2" authorId="0" shapeId="0" xr:uid="{00000000-0006-0000-0400-0000B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2" authorId="0" shapeId="0" xr:uid="{00000000-0006-0000-04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4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2" authorId="0" shapeId="0" xr:uid="{00000000-0006-0000-0400-0000B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2" authorId="0" shapeId="0" xr:uid="{00000000-0006-0000-0400-0000B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2" authorId="0" shapeId="0" xr:uid="{00000000-0006-0000-04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2" authorId="0" shapeId="0" xr:uid="{00000000-0006-0000-0400-0000B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2" authorId="0" shapeId="0" xr:uid="{00000000-0006-0000-0400-0000C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2" authorId="0" shapeId="0" xr:uid="{00000000-0006-0000-04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4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4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400-0000C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4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2" authorId="0" shapeId="0" xr:uid="{00000000-0006-0000-0400-0000C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400-0000C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2" authorId="0" shapeId="0" xr:uid="{00000000-0006-0000-0400-0000C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2" authorId="0" shapeId="0" xr:uid="{00000000-0006-0000-04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400-0000C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2" authorId="0" shapeId="0" xr:uid="{00000000-0006-0000-04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2" authorId="0" shapeId="0" xr:uid="{00000000-0006-0000-0400-0000C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2" authorId="0" shapeId="0" xr:uid="{00000000-0006-0000-0400-0000C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2" authorId="0" shapeId="0" xr:uid="{00000000-0006-0000-04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4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400-0000D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2" authorId="0" shapeId="0" xr:uid="{00000000-0006-0000-0400-0000D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2" authorId="0" shapeId="0" xr:uid="{00000000-0006-0000-0400-0000D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2" authorId="0" shapeId="0" xr:uid="{00000000-0006-0000-0400-0000D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2" authorId="0" shapeId="0" xr:uid="{00000000-0006-0000-0400-0000D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2" authorId="0" shapeId="0" xr:uid="{00000000-0006-0000-0400-0000D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2" authorId="0" shapeId="0" xr:uid="{00000000-0006-0000-0400-0000D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2" authorId="0" shapeId="0" xr:uid="{00000000-0006-0000-0400-0000D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400-0000D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3" authorId="0" shapeId="0" xr:uid="{00000000-0006-0000-04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3" authorId="0" shapeId="0" xr:uid="{00000000-0006-0000-0400-0000D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3" authorId="0" shapeId="0" xr:uid="{00000000-0006-0000-04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3" authorId="0" shapeId="0" xr:uid="{00000000-0006-0000-04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3" authorId="0" shapeId="0" xr:uid="{00000000-0006-0000-04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3" authorId="0" shapeId="0" xr:uid="{00000000-0006-0000-04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400-0000D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400-0000E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3" authorId="0" shapeId="0" xr:uid="{00000000-0006-0000-04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400-0000E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3" authorId="0" shapeId="0" xr:uid="{00000000-0006-0000-0400-0000E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3" authorId="0" shapeId="0" xr:uid="{00000000-0006-0000-0400-0000E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3" authorId="0" shapeId="0" xr:uid="{00000000-0006-0000-0400-0000E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3" authorId="0" shapeId="0" xr:uid="{00000000-0006-0000-0400-0000E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3" authorId="0" shapeId="0" xr:uid="{00000000-0006-0000-0400-0000E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3" authorId="0" shapeId="0" xr:uid="{00000000-0006-0000-0400-0000E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3" authorId="0" shapeId="0" xr:uid="{00000000-0006-0000-0400-0000E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3" authorId="0" shapeId="0" xr:uid="{00000000-0006-0000-04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4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3" authorId="0" shapeId="0" xr:uid="{00000000-0006-0000-0400-0000E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3" authorId="0" shapeId="0" xr:uid="{00000000-0006-0000-04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3" authorId="0" shapeId="0" xr:uid="{00000000-0006-0000-0400-0000E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3" authorId="0" shapeId="0" xr:uid="{00000000-0006-0000-0400-0000E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3" authorId="0" shapeId="0" xr:uid="{00000000-0006-0000-0400-0000F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3" authorId="0" shapeId="0" xr:uid="{00000000-0006-0000-0400-0000F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3" authorId="0" shapeId="0" xr:uid="{00000000-0006-0000-04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4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400-0000F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3" authorId="0" shapeId="0" xr:uid="{00000000-0006-0000-0400-0000F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3" authorId="0" shapeId="0" xr:uid="{00000000-0006-0000-0400-0000F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3" authorId="0" shapeId="0" xr:uid="{00000000-0006-0000-0400-0000F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3" authorId="0" shapeId="0" xr:uid="{00000000-0006-0000-04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3" authorId="0" shapeId="0" xr:uid="{00000000-0006-0000-0400-0000F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3" authorId="0" shapeId="0" xr:uid="{00000000-0006-0000-0400-0000F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400-0000F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3" authorId="0" shapeId="0" xr:uid="{00000000-0006-0000-0400-0000F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3" authorId="0" shapeId="0" xr:uid="{00000000-0006-0000-0400-0000F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3" authorId="0" shapeId="0" xr:uid="{00000000-0006-0000-0400-0000F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3" authorId="0" shapeId="0" xr:uid="{00000000-0006-0000-0400-0000F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3" authorId="0" shapeId="0" xr:uid="{00000000-0006-0000-0400-00000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3" authorId="0" shapeId="0" xr:uid="{00000000-0006-0000-0400-00000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3" authorId="0" shapeId="0" xr:uid="{00000000-0006-0000-0400-00000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3" authorId="0" shapeId="0" xr:uid="{00000000-0006-0000-0400-00000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3" authorId="0" shapeId="0" xr:uid="{00000000-0006-0000-0400-00000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3" authorId="0" shapeId="0" xr:uid="{00000000-0006-0000-0400-00000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3" authorId="0" shapeId="0" xr:uid="{00000000-0006-0000-0400-00000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3" authorId="0" shapeId="0" xr:uid="{00000000-0006-0000-0400-00000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3" authorId="0" shapeId="0" xr:uid="{00000000-0006-0000-0400-00000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3" authorId="0" shapeId="0" xr:uid="{00000000-0006-0000-0400-00000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400-00000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3" authorId="0" shapeId="0" xr:uid="{00000000-0006-0000-0400-00000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3" authorId="0" shapeId="0" xr:uid="{00000000-0006-0000-0400-00000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3" authorId="0" shapeId="0" xr:uid="{00000000-0006-0000-0400-00000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400-00000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3" authorId="0" shapeId="0" xr:uid="{00000000-0006-0000-0400-00000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3" authorId="0" shapeId="0" xr:uid="{00000000-0006-0000-0400-00001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400-00001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3" authorId="0" shapeId="0" xr:uid="{00000000-0006-0000-0400-00001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3" authorId="0" shapeId="0" xr:uid="{00000000-0006-0000-0400-00001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3" authorId="0" shapeId="0" xr:uid="{00000000-0006-0000-0400-00001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3" authorId="0" shapeId="0" xr:uid="{00000000-0006-0000-0400-00001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3" authorId="0" shapeId="0" xr:uid="{00000000-0006-0000-0400-00001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3" authorId="0" shapeId="0" xr:uid="{00000000-0006-0000-0400-00001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4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3" authorId="0" shapeId="0" xr:uid="{00000000-0006-0000-04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3" authorId="0" shapeId="0" xr:uid="{00000000-0006-0000-0400-00001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3" authorId="0" shapeId="0" xr:uid="{00000000-0006-0000-0400-00001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400-00001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3" authorId="0" shapeId="0" xr:uid="{00000000-0006-0000-0400-00001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3" authorId="0" shapeId="0" xr:uid="{00000000-0006-0000-0400-00001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3" authorId="0" shapeId="0" xr:uid="{00000000-0006-0000-0400-00001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3" authorId="0" shapeId="0" xr:uid="{00000000-0006-0000-0400-00002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400-00002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3" authorId="0" shapeId="0" xr:uid="{00000000-0006-0000-0400-00002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3" authorId="0" shapeId="0" xr:uid="{00000000-0006-0000-0400-00002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3" authorId="0" shapeId="0" xr:uid="{00000000-0006-0000-0400-00002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3" authorId="0" shapeId="0" xr:uid="{00000000-0006-0000-0400-00002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3" authorId="0" shapeId="0" xr:uid="{00000000-0006-0000-0400-00002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3" authorId="0" shapeId="0" xr:uid="{00000000-0006-0000-0400-00002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3" authorId="0" shapeId="0" xr:uid="{00000000-0006-0000-0400-00002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3" authorId="0" shapeId="0" xr:uid="{00000000-0006-0000-0400-00002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3" authorId="0" shapeId="0" xr:uid="{00000000-0006-0000-0400-00002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3" authorId="0" shapeId="0" xr:uid="{00000000-0006-0000-0400-00002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3" authorId="0" shapeId="0" xr:uid="{00000000-0006-0000-0400-00002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4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400-00002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3" authorId="0" shapeId="0" xr:uid="{00000000-0006-0000-0400-00002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3" authorId="0" shapeId="0" xr:uid="{00000000-0006-0000-0400-00003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3" authorId="0" shapeId="0" xr:uid="{00000000-0006-0000-0400-00003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400-00003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400-00003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400-00003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3" authorId="0" shapeId="0" xr:uid="{00000000-0006-0000-0400-00003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3" authorId="0" shapeId="0" xr:uid="{00000000-0006-0000-0400-00003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3" authorId="0" shapeId="0" xr:uid="{00000000-0006-0000-0400-00003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3" authorId="0" shapeId="0" xr:uid="{00000000-0006-0000-0400-00003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3" authorId="0" shapeId="0" xr:uid="{00000000-0006-0000-0400-00003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3" authorId="0" shapeId="0" xr:uid="{00000000-0006-0000-0400-00003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3" authorId="0" shapeId="0" xr:uid="{00000000-0006-0000-0400-00003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400-00003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3" authorId="0" shapeId="0" xr:uid="{00000000-0006-0000-0400-00003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3" authorId="0" shapeId="0" xr:uid="{00000000-0006-0000-0400-00003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3" authorId="0" shapeId="0" xr:uid="{00000000-0006-0000-0400-00003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3" authorId="0" shapeId="0" xr:uid="{00000000-0006-0000-0400-00004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3" authorId="0" shapeId="0" xr:uid="{00000000-0006-0000-0400-00004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3" authorId="0" shapeId="0" xr:uid="{00000000-0006-0000-0400-00004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3" authorId="0" shapeId="0" xr:uid="{00000000-0006-0000-0400-00004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400-00004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3" authorId="0" shapeId="0" xr:uid="{00000000-0006-0000-0400-00004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400-00004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400-00004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3" authorId="0" shapeId="0" xr:uid="{00000000-0006-0000-0400-00004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3" authorId="0" shapeId="0" xr:uid="{00000000-0006-0000-0400-00004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3" authorId="0" shapeId="0" xr:uid="{00000000-0006-0000-0400-00004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4" authorId="0" shapeId="0" xr:uid="{00000000-0006-0000-0400-00004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4" authorId="0" shapeId="0" xr:uid="{00000000-0006-0000-0400-00004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4" authorId="0" shapeId="0" xr:uid="{00000000-0006-0000-0400-00004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4" authorId="0" shapeId="0" xr:uid="{00000000-0006-0000-0400-00004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4" authorId="0" shapeId="0" xr:uid="{00000000-0006-0000-0400-00004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4" authorId="0" shapeId="0" xr:uid="{00000000-0006-0000-0400-00005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400-00005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4" authorId="0" shapeId="0" xr:uid="{00000000-0006-0000-0400-00005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400-00005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400-00005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4" authorId="0" shapeId="0" xr:uid="{00000000-0006-0000-0400-00005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4" authorId="0" shapeId="0" xr:uid="{00000000-0006-0000-0400-00005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4" authorId="0" shapeId="0" xr:uid="{00000000-0006-0000-0400-00005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4" authorId="0" shapeId="0" xr:uid="{00000000-0006-0000-0400-00005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4" authorId="0" shapeId="0" xr:uid="{00000000-0006-0000-0400-00005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400-00005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400-00005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4" authorId="0" shapeId="0" xr:uid="{00000000-0006-0000-0400-00005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4" authorId="0" shapeId="0" xr:uid="{00000000-0006-0000-0400-00005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400-00005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400-00005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4" authorId="0" shapeId="0" xr:uid="{00000000-0006-0000-0400-00006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400-00006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400-00006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400-00006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4" authorId="0" shapeId="0" xr:uid="{00000000-0006-0000-0400-00006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4" authorId="0" shapeId="0" xr:uid="{00000000-0006-0000-0400-00006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4" authorId="0" shapeId="0" xr:uid="{00000000-0006-0000-0400-00006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4" authorId="0" shapeId="0" xr:uid="{00000000-0006-0000-0400-00006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4" authorId="0" shapeId="0" xr:uid="{00000000-0006-0000-0400-00006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4" authorId="0" shapeId="0" xr:uid="{00000000-0006-0000-0400-00006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4" authorId="0" shapeId="0" xr:uid="{00000000-0006-0000-0400-00006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4" authorId="0" shapeId="0" xr:uid="{00000000-0006-0000-0400-00006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4" authorId="0" shapeId="0" xr:uid="{00000000-0006-0000-0400-00006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4" authorId="0" shapeId="0" xr:uid="{00000000-0006-0000-0400-00006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4" authorId="0" shapeId="0" xr:uid="{00000000-0006-0000-0400-00006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4" authorId="0" shapeId="0" xr:uid="{00000000-0006-0000-0400-00006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4" authorId="0" shapeId="0" xr:uid="{00000000-0006-0000-0400-00007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4" authorId="0" shapeId="0" xr:uid="{00000000-0006-0000-0400-00007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400-00007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4" authorId="0" shapeId="0" xr:uid="{00000000-0006-0000-0400-00007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4" authorId="0" shapeId="0" xr:uid="{00000000-0006-0000-0400-00007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4" authorId="0" shapeId="0" xr:uid="{00000000-0006-0000-0400-00007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4" authorId="0" shapeId="0" xr:uid="{00000000-0006-0000-0400-00007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4" authorId="0" shapeId="0" xr:uid="{00000000-0006-0000-0400-00007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400-00007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400-00007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4" authorId="0" shapeId="0" xr:uid="{00000000-0006-0000-0400-00007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400-00007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4" authorId="0" shapeId="0" xr:uid="{00000000-0006-0000-0400-00007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4" authorId="0" shapeId="0" xr:uid="{00000000-0006-0000-0400-00007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4" authorId="0" shapeId="0" xr:uid="{00000000-0006-0000-0400-00007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400-00007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4" authorId="0" shapeId="0" xr:uid="{00000000-0006-0000-0400-00008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4" authorId="0" shapeId="0" xr:uid="{00000000-0006-0000-0400-00008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4" authorId="0" shapeId="0" xr:uid="{00000000-0006-0000-0400-00008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4" authorId="0" shapeId="0" xr:uid="{00000000-0006-0000-0400-00008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4" authorId="0" shapeId="0" xr:uid="{00000000-0006-0000-0400-00008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4" authorId="0" shapeId="0" xr:uid="{00000000-0006-0000-0400-00008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4" authorId="0" shapeId="0" xr:uid="{00000000-0006-0000-0400-00008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400-00008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400-00008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4" authorId="0" shapeId="0" xr:uid="{00000000-0006-0000-0400-00008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4" authorId="0" shapeId="0" xr:uid="{00000000-0006-0000-0400-00008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4" authorId="0" shapeId="0" xr:uid="{00000000-0006-0000-0400-00008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4" authorId="0" shapeId="0" xr:uid="{00000000-0006-0000-0400-00008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400-00008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4" authorId="0" shapeId="0" xr:uid="{00000000-0006-0000-0400-00008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400-00008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400-00009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400-00009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4" authorId="0" shapeId="0" xr:uid="{00000000-0006-0000-0400-00009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4" authorId="0" shapeId="0" xr:uid="{00000000-0006-0000-0400-00009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4" authorId="0" shapeId="0" xr:uid="{00000000-0006-0000-0400-00009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4" authorId="0" shapeId="0" xr:uid="{00000000-0006-0000-0400-00009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4" authorId="0" shapeId="0" xr:uid="{00000000-0006-0000-0400-00009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4" authorId="0" shapeId="0" xr:uid="{00000000-0006-0000-0400-00009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4" authorId="0" shapeId="0" xr:uid="{00000000-0006-0000-0400-00009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4" authorId="0" shapeId="0" xr:uid="{00000000-0006-0000-0400-00009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4" authorId="0" shapeId="0" xr:uid="{00000000-0006-0000-0400-00009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4" authorId="0" shapeId="0" xr:uid="{00000000-0006-0000-0400-00009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4" authorId="0" shapeId="0" xr:uid="{00000000-0006-0000-0400-00009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4" authorId="0" shapeId="0" xr:uid="{00000000-0006-0000-0400-00009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4" authorId="0" shapeId="0" xr:uid="{00000000-0006-0000-0400-00009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400-00009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4" authorId="0" shapeId="0" xr:uid="{00000000-0006-0000-0400-0000A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400-0000A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400-0000A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4" authorId="0" shapeId="0" xr:uid="{00000000-0006-0000-0400-0000A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4" authorId="0" shapeId="0" xr:uid="{00000000-0006-0000-0400-0000A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4" authorId="0" shapeId="0" xr:uid="{00000000-0006-0000-0400-0000A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4" authorId="0" shapeId="0" xr:uid="{00000000-0006-0000-0400-0000A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400-0000A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4" authorId="0" shapeId="0" xr:uid="{00000000-0006-0000-0400-0000A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400-0000A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4" authorId="0" shapeId="0" xr:uid="{00000000-0006-0000-0400-0000A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4" authorId="0" shapeId="0" xr:uid="{00000000-0006-0000-0400-0000A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400-0000A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4" authorId="0" shapeId="0" xr:uid="{00000000-0006-0000-0400-0000A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400-0000A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4" authorId="0" shapeId="0" xr:uid="{00000000-0006-0000-0400-0000A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4" authorId="0" shapeId="0" xr:uid="{00000000-0006-0000-0400-0000B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400-0000B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400-0000B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4" authorId="0" shapeId="0" xr:uid="{00000000-0006-0000-0400-0000B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4" authorId="0" shapeId="0" xr:uid="{00000000-0006-0000-0400-0000B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5" authorId="0" shapeId="0" xr:uid="{00000000-0006-0000-0400-0000B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5" authorId="0" shapeId="0" xr:uid="{00000000-0006-0000-0400-0000B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400-0000B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5" authorId="0" shapeId="0" xr:uid="{00000000-0006-0000-0400-0000B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5" authorId="0" shapeId="0" xr:uid="{00000000-0006-0000-0400-0000B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5" authorId="0" shapeId="0" xr:uid="{00000000-0006-0000-0400-0000B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5" authorId="0" shapeId="0" xr:uid="{00000000-0006-0000-0400-0000B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400-0000B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400-0000B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400-0000B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5" authorId="0" shapeId="0" xr:uid="{00000000-0006-0000-0400-0000B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5" authorId="0" shapeId="0" xr:uid="{00000000-0006-0000-0400-0000C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5" authorId="0" shapeId="0" xr:uid="{00000000-0006-0000-0400-0000C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5" authorId="0" shapeId="0" xr:uid="{00000000-0006-0000-0400-0000C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5" authorId="0" shapeId="0" xr:uid="{00000000-0006-0000-0400-0000C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400-0000C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400-0000C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5" authorId="0" shapeId="0" xr:uid="{00000000-0006-0000-0400-0000C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5" authorId="0" shapeId="0" xr:uid="{00000000-0006-0000-0400-0000C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5" authorId="0" shapeId="0" xr:uid="{00000000-0006-0000-0400-0000C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5" authorId="0" shapeId="0" xr:uid="{00000000-0006-0000-0400-0000C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5" authorId="0" shapeId="0" xr:uid="{00000000-0006-0000-0400-0000C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5" authorId="0" shapeId="0" xr:uid="{00000000-0006-0000-0400-0000C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5" authorId="0" shapeId="0" xr:uid="{00000000-0006-0000-0400-0000C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5" authorId="0" shapeId="0" xr:uid="{00000000-0006-0000-0400-0000C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400-0000C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400-0000C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5" authorId="0" shapeId="0" xr:uid="{00000000-0006-0000-0400-0000D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5" authorId="0" shapeId="0" xr:uid="{00000000-0006-0000-0400-0000D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5" authorId="0" shapeId="0" xr:uid="{00000000-0006-0000-0400-0000D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5" authorId="0" shapeId="0" xr:uid="{00000000-0006-0000-0400-0000D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5" authorId="0" shapeId="0" xr:uid="{00000000-0006-0000-0400-0000D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5" authorId="0" shapeId="0" xr:uid="{00000000-0006-0000-0400-0000D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5" authorId="0" shapeId="0" xr:uid="{00000000-0006-0000-0400-0000D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5" authorId="0" shapeId="0" xr:uid="{00000000-0006-0000-0400-0000D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5" authorId="0" shapeId="0" xr:uid="{00000000-0006-0000-0400-0000D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5" authorId="0" shapeId="0" xr:uid="{00000000-0006-0000-0400-0000D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5" authorId="0" shapeId="0" xr:uid="{00000000-0006-0000-0400-0000D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5" authorId="0" shapeId="0" xr:uid="{00000000-0006-0000-0400-0000D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5" authorId="0" shapeId="0" xr:uid="{00000000-0006-0000-0400-0000D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5" authorId="0" shapeId="0" xr:uid="{00000000-0006-0000-0400-0000D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5" authorId="0" shapeId="0" xr:uid="{00000000-0006-0000-0400-0000D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5" authorId="0" shapeId="0" xr:uid="{00000000-0006-0000-0400-0000D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5" authorId="0" shapeId="0" xr:uid="{00000000-0006-0000-0400-0000E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5" authorId="0" shapeId="0" xr:uid="{00000000-0006-0000-0400-0000E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5" authorId="0" shapeId="0" xr:uid="{00000000-0006-0000-0400-0000E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400-0000E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400-0000E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5" authorId="0" shapeId="0" xr:uid="{00000000-0006-0000-0400-0000E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5" authorId="0" shapeId="0" xr:uid="{00000000-0006-0000-0400-0000E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5" authorId="0" shapeId="0" xr:uid="{00000000-0006-0000-0400-0000E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5" authorId="0" shapeId="0" xr:uid="{00000000-0006-0000-0400-0000E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5" authorId="0" shapeId="0" xr:uid="{00000000-0006-0000-0400-0000E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5" authorId="0" shapeId="0" xr:uid="{00000000-0006-0000-0400-0000E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5" authorId="0" shapeId="0" xr:uid="{00000000-0006-0000-0400-0000E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5" authorId="0" shapeId="0" xr:uid="{00000000-0006-0000-0400-0000E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5" authorId="0" shapeId="0" xr:uid="{00000000-0006-0000-0400-0000E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5" authorId="0" shapeId="0" xr:uid="{00000000-0006-0000-0400-0000E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5" authorId="0" shapeId="0" xr:uid="{00000000-0006-0000-0400-0000E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400-0000F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5" authorId="0" shapeId="0" xr:uid="{00000000-0006-0000-0400-0000F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5" authorId="0" shapeId="0" xr:uid="{00000000-0006-0000-0400-0000F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5" authorId="0" shapeId="0" xr:uid="{00000000-0006-0000-0400-0000F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400-0000F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5" authorId="0" shapeId="0" xr:uid="{00000000-0006-0000-0400-0000F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5" authorId="0" shapeId="0" xr:uid="{00000000-0006-0000-0400-0000F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5" authorId="0" shapeId="0" xr:uid="{00000000-0006-0000-0400-0000F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400-0000F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5" authorId="0" shapeId="0" xr:uid="{00000000-0006-0000-0400-0000F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5" authorId="0" shapeId="0" xr:uid="{00000000-0006-0000-0400-0000F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5" authorId="0" shapeId="0" xr:uid="{00000000-0006-0000-0400-0000F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400-0000F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5" authorId="0" shapeId="0" xr:uid="{00000000-0006-0000-0400-0000F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400-0000F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5" authorId="0" shapeId="0" xr:uid="{00000000-0006-0000-0400-0000F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5" authorId="0" shapeId="0" xr:uid="{00000000-0006-0000-0400-00000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5" authorId="0" shapeId="0" xr:uid="{00000000-0006-0000-0400-00000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5" authorId="0" shapeId="0" xr:uid="{00000000-0006-0000-0400-00000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5" authorId="0" shapeId="0" xr:uid="{00000000-0006-0000-0400-00000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5" authorId="0" shapeId="0" xr:uid="{00000000-0006-0000-0400-00000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5" authorId="0" shapeId="0" xr:uid="{00000000-0006-0000-0400-00000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5" authorId="0" shapeId="0" xr:uid="{00000000-0006-0000-0400-00000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5" authorId="0" shapeId="0" xr:uid="{00000000-0006-0000-0400-00000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400-00000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5" authorId="0" shapeId="0" xr:uid="{00000000-0006-0000-0400-00000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400-00000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5" authorId="0" shapeId="0" xr:uid="{00000000-0006-0000-0400-00000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400-00000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400-00000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5" authorId="0" shapeId="0" xr:uid="{00000000-0006-0000-0400-00000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400-00000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5" authorId="0" shapeId="0" xr:uid="{00000000-0006-0000-0400-00001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5" authorId="0" shapeId="0" xr:uid="{00000000-0006-0000-0400-00001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5" authorId="0" shapeId="0" xr:uid="{00000000-0006-0000-0400-00001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400-00001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5" authorId="0" shapeId="0" xr:uid="{00000000-0006-0000-0400-00001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5" authorId="0" shapeId="0" xr:uid="{00000000-0006-0000-0400-00001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400-00001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5" authorId="0" shapeId="0" xr:uid="{00000000-0006-0000-0400-00001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5" authorId="0" shapeId="0" xr:uid="{00000000-0006-0000-0400-00001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5" authorId="0" shapeId="0" xr:uid="{00000000-0006-0000-0400-00001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5" authorId="0" shapeId="0" xr:uid="{00000000-0006-0000-0400-00001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400-00001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400-00001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400-00001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5" authorId="0" shapeId="0" xr:uid="{00000000-0006-0000-0400-00001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400-00001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5" authorId="0" shapeId="0" xr:uid="{00000000-0006-0000-0400-00002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5" authorId="0" shapeId="0" xr:uid="{00000000-0006-0000-0400-00002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5" authorId="0" shapeId="0" xr:uid="{00000000-0006-0000-0400-00002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5" authorId="0" shapeId="0" xr:uid="{00000000-0006-0000-0400-00002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400-00002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6" authorId="0" shapeId="0" xr:uid="{00000000-0006-0000-0400-00002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6" authorId="0" shapeId="0" xr:uid="{00000000-0006-0000-0400-00002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6" authorId="0" shapeId="0" xr:uid="{00000000-0006-0000-0400-00002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6" authorId="0" shapeId="0" xr:uid="{00000000-0006-0000-0400-00002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6" authorId="0" shapeId="0" xr:uid="{00000000-0006-0000-0400-00002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400-00002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6" authorId="0" shapeId="0" xr:uid="{00000000-0006-0000-0400-00002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6" authorId="0" shapeId="0" xr:uid="{00000000-0006-0000-0400-00002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400-00002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6" authorId="0" shapeId="0" xr:uid="{00000000-0006-0000-0400-00002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400-00002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400-00003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400-00003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6" authorId="0" shapeId="0" xr:uid="{00000000-0006-0000-0400-00003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6" authorId="0" shapeId="0" xr:uid="{00000000-0006-0000-0400-00003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6" authorId="0" shapeId="0" xr:uid="{00000000-0006-0000-0400-00003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6" authorId="0" shapeId="0" xr:uid="{00000000-0006-0000-0400-00003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6" authorId="0" shapeId="0" xr:uid="{00000000-0006-0000-0400-00003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400-00003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6" authorId="0" shapeId="0" xr:uid="{00000000-0006-0000-0400-00003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400-00003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6" authorId="0" shapeId="0" xr:uid="{00000000-0006-0000-0400-00003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6" authorId="0" shapeId="0" xr:uid="{00000000-0006-0000-0400-00003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6" authorId="0" shapeId="0" xr:uid="{00000000-0006-0000-0400-00003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400-00003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400-00003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400-00003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6" authorId="0" shapeId="0" xr:uid="{00000000-0006-0000-0400-00004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6" authorId="0" shapeId="0" xr:uid="{00000000-0006-0000-0400-00004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6" authorId="0" shapeId="0" xr:uid="{00000000-0006-0000-0400-00004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6" authorId="0" shapeId="0" xr:uid="{00000000-0006-0000-0400-00004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6" authorId="0" shapeId="0" xr:uid="{00000000-0006-0000-0400-00004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6" authorId="0" shapeId="0" xr:uid="{00000000-0006-0000-0400-00004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6" authorId="0" shapeId="0" xr:uid="{00000000-0006-0000-0400-00004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6" authorId="0" shapeId="0" xr:uid="{00000000-0006-0000-0400-00004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6" authorId="0" shapeId="0" xr:uid="{00000000-0006-0000-0400-00004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6" authorId="0" shapeId="0" xr:uid="{00000000-0006-0000-0400-00004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6" authorId="0" shapeId="0" xr:uid="{00000000-0006-0000-0400-00004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6" authorId="0" shapeId="0" xr:uid="{00000000-0006-0000-0400-00004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6" authorId="0" shapeId="0" xr:uid="{00000000-0006-0000-0400-00004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6" authorId="0" shapeId="0" xr:uid="{00000000-0006-0000-0400-00004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6" authorId="0" shapeId="0" xr:uid="{00000000-0006-0000-0400-00004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6" authorId="0" shapeId="0" xr:uid="{00000000-0006-0000-0400-00004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6" authorId="0" shapeId="0" xr:uid="{00000000-0006-0000-0400-00005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6" authorId="0" shapeId="0" xr:uid="{00000000-0006-0000-0400-00005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6" authorId="0" shapeId="0" xr:uid="{00000000-0006-0000-0400-00005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6" authorId="0" shapeId="0" xr:uid="{00000000-0006-0000-0400-00005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6" authorId="0" shapeId="0" xr:uid="{00000000-0006-0000-0400-00005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6" authorId="0" shapeId="0" xr:uid="{00000000-0006-0000-0400-00005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6" authorId="0" shapeId="0" xr:uid="{00000000-0006-0000-0400-00005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6" authorId="0" shapeId="0" xr:uid="{00000000-0006-0000-0400-00005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400-00005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6" authorId="0" shapeId="0" xr:uid="{00000000-0006-0000-0400-00005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6" authorId="0" shapeId="0" xr:uid="{00000000-0006-0000-0400-00005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400-00005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400-00005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6" authorId="0" shapeId="0" xr:uid="{00000000-0006-0000-0400-00005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6" authorId="0" shapeId="0" xr:uid="{00000000-0006-0000-0400-00005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400-00005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6" authorId="0" shapeId="0" xr:uid="{00000000-0006-0000-0400-00006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6" authorId="0" shapeId="0" xr:uid="{00000000-0006-0000-0400-00006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6" authorId="0" shapeId="0" xr:uid="{00000000-0006-0000-0400-00006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6" authorId="0" shapeId="0" xr:uid="{00000000-0006-0000-0400-00006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6" authorId="0" shapeId="0" xr:uid="{00000000-0006-0000-0400-00006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6" authorId="0" shapeId="0" xr:uid="{00000000-0006-0000-0400-00006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6" authorId="0" shapeId="0" xr:uid="{00000000-0006-0000-0400-00006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6" authorId="0" shapeId="0" xr:uid="{00000000-0006-0000-0400-00006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400-00006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400-00006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6" authorId="0" shapeId="0" xr:uid="{00000000-0006-0000-0400-00006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6" authorId="0" shapeId="0" xr:uid="{00000000-0006-0000-0400-00006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6" authorId="0" shapeId="0" xr:uid="{00000000-0006-0000-0400-00006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6" authorId="0" shapeId="0" xr:uid="{00000000-0006-0000-0400-00006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400-00006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6" authorId="0" shapeId="0" xr:uid="{00000000-0006-0000-0400-00006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400-00007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6" authorId="0" shapeId="0" xr:uid="{00000000-0006-0000-0400-00007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6" authorId="0" shapeId="0" xr:uid="{00000000-0006-0000-0400-00007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6" authorId="0" shapeId="0" xr:uid="{00000000-0006-0000-0400-00007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6" authorId="0" shapeId="0" xr:uid="{00000000-0006-0000-0400-00007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6" authorId="0" shapeId="0" xr:uid="{00000000-0006-0000-0400-00007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400-00007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6" authorId="0" shapeId="0" xr:uid="{00000000-0006-0000-0400-00007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6" authorId="0" shapeId="0" xr:uid="{00000000-0006-0000-0400-00007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6" authorId="0" shapeId="0" xr:uid="{00000000-0006-0000-0400-00007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6" authorId="0" shapeId="0" xr:uid="{00000000-0006-0000-0400-00007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6" authorId="0" shapeId="0" xr:uid="{00000000-0006-0000-0400-00007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6" authorId="0" shapeId="0" xr:uid="{00000000-0006-0000-0400-00007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6" authorId="0" shapeId="0" xr:uid="{00000000-0006-0000-0400-00007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6" authorId="0" shapeId="0" xr:uid="{00000000-0006-0000-0400-00007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6" authorId="0" shapeId="0" xr:uid="{00000000-0006-0000-0400-00007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6" authorId="0" shapeId="0" xr:uid="{00000000-0006-0000-0400-00008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6" authorId="0" shapeId="0" xr:uid="{00000000-0006-0000-0400-00008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400-00008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400-00008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6" authorId="0" shapeId="0" xr:uid="{00000000-0006-0000-0400-00008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400-00008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6" authorId="0" shapeId="0" xr:uid="{00000000-0006-0000-0400-00008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6" authorId="0" shapeId="0" xr:uid="{00000000-0006-0000-0400-00008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6" authorId="0" shapeId="0" xr:uid="{00000000-0006-0000-0400-00008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6" authorId="0" shapeId="0" xr:uid="{00000000-0006-0000-0400-00008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400-00008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6" authorId="0" shapeId="0" xr:uid="{00000000-0006-0000-0400-00008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6" authorId="0" shapeId="0" xr:uid="{00000000-0006-0000-0400-00008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6" authorId="0" shapeId="0" xr:uid="{00000000-0006-0000-0400-00008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6" authorId="0" shapeId="0" xr:uid="{00000000-0006-0000-0400-00008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400-00008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400-00009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400-00009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6" authorId="0" shapeId="0" xr:uid="{00000000-0006-0000-0400-00009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6" authorId="0" shapeId="0" xr:uid="{00000000-0006-0000-0400-00009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6" authorId="0" shapeId="0" xr:uid="{00000000-0006-0000-0400-00009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6" authorId="0" shapeId="0" xr:uid="{00000000-0006-0000-0400-00009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7" authorId="0" shapeId="0" xr:uid="{00000000-0006-0000-0400-00009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7" authorId="0" shapeId="0" xr:uid="{00000000-0006-0000-0400-00009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7" authorId="0" shapeId="0" xr:uid="{00000000-0006-0000-0400-00009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7" authorId="0" shapeId="0" xr:uid="{00000000-0006-0000-0400-00009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7" authorId="0" shapeId="0" xr:uid="{00000000-0006-0000-0400-00009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400-00009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7" authorId="0" shapeId="0" xr:uid="{00000000-0006-0000-0400-00009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7" authorId="0" shapeId="0" xr:uid="{00000000-0006-0000-0400-00009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7" authorId="0" shapeId="0" xr:uid="{00000000-0006-0000-0400-00009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400-00009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400-0000A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7" authorId="0" shapeId="0" xr:uid="{00000000-0006-0000-0400-0000A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400-0000A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7" authorId="0" shapeId="0" xr:uid="{00000000-0006-0000-0400-0000A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400-0000A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7" authorId="0" shapeId="0" xr:uid="{00000000-0006-0000-0400-0000A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7" authorId="0" shapeId="0" xr:uid="{00000000-0006-0000-0400-0000A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400-0000A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7" authorId="0" shapeId="0" xr:uid="{00000000-0006-0000-0400-0000A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7" authorId="0" shapeId="0" xr:uid="{00000000-0006-0000-0400-0000A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7" authorId="0" shapeId="0" xr:uid="{00000000-0006-0000-0400-0000A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7" authorId="0" shapeId="0" xr:uid="{00000000-0006-0000-0400-0000A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7" authorId="0" shapeId="0" xr:uid="{00000000-0006-0000-0400-0000A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400-0000A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7" authorId="0" shapeId="0" xr:uid="{00000000-0006-0000-0400-0000A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7" authorId="0" shapeId="0" xr:uid="{00000000-0006-0000-0400-0000A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7" authorId="0" shapeId="0" xr:uid="{00000000-0006-0000-0400-0000B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7" authorId="0" shapeId="0" xr:uid="{00000000-0006-0000-0400-0000B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7" authorId="0" shapeId="0" xr:uid="{00000000-0006-0000-0400-0000B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7" authorId="0" shapeId="0" xr:uid="{00000000-0006-0000-0400-0000B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7" authorId="0" shapeId="0" xr:uid="{00000000-0006-0000-0400-0000B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7" authorId="0" shapeId="0" xr:uid="{00000000-0006-0000-0400-0000B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7" authorId="0" shapeId="0" xr:uid="{00000000-0006-0000-0400-0000B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7" authorId="0" shapeId="0" xr:uid="{00000000-0006-0000-0400-0000B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7" authorId="0" shapeId="0" xr:uid="{00000000-0006-0000-0400-0000B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7" authorId="0" shapeId="0" xr:uid="{00000000-0006-0000-0400-0000B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400-0000B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7" authorId="0" shapeId="0" xr:uid="{00000000-0006-0000-0400-0000B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7" authorId="0" shapeId="0" xr:uid="{00000000-0006-0000-0400-0000B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7" authorId="0" shapeId="0" xr:uid="{00000000-0006-0000-0400-0000B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400-0000B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7" authorId="0" shapeId="0" xr:uid="{00000000-0006-0000-0400-0000B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7" authorId="0" shapeId="0" xr:uid="{00000000-0006-0000-0400-0000C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7" authorId="0" shapeId="0" xr:uid="{00000000-0006-0000-0400-0000C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7" authorId="0" shapeId="0" xr:uid="{00000000-0006-0000-0400-0000C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7" authorId="0" shapeId="0" xr:uid="{00000000-0006-0000-0400-0000C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7" authorId="0" shapeId="0" xr:uid="{00000000-0006-0000-0400-0000C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7" authorId="0" shapeId="0" xr:uid="{00000000-0006-0000-0400-0000C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7" authorId="0" shapeId="0" xr:uid="{00000000-0006-0000-0400-0000C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7" authorId="0" shapeId="0" xr:uid="{00000000-0006-0000-0400-0000C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7" authorId="0" shapeId="0" xr:uid="{00000000-0006-0000-0400-0000C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7" authorId="0" shapeId="0" xr:uid="{00000000-0006-0000-0400-0000C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7" authorId="0" shapeId="0" xr:uid="{00000000-0006-0000-0400-0000C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7" authorId="0" shapeId="0" xr:uid="{00000000-0006-0000-0400-0000C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7" authorId="0" shapeId="0" xr:uid="{00000000-0006-0000-0400-0000C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7" authorId="0" shapeId="0" xr:uid="{00000000-0006-0000-0400-0000C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400-0000C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7" authorId="0" shapeId="0" xr:uid="{00000000-0006-0000-0400-0000C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400-0000D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7" authorId="0" shapeId="0" xr:uid="{00000000-0006-0000-0400-0000D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7" authorId="0" shapeId="0" xr:uid="{00000000-0006-0000-0400-0000D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7" authorId="0" shapeId="0" xr:uid="{00000000-0006-0000-0400-0000D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400-0000D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7" authorId="0" shapeId="0" xr:uid="{00000000-0006-0000-0400-0000D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7" authorId="0" shapeId="0" xr:uid="{00000000-0006-0000-0400-0000D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7" authorId="0" shapeId="0" xr:uid="{00000000-0006-0000-0400-0000D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7" authorId="0" shapeId="0" xr:uid="{00000000-0006-0000-0400-0000D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7" authorId="0" shapeId="0" xr:uid="{00000000-0006-0000-0400-0000D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400-0000D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7" authorId="0" shapeId="0" xr:uid="{00000000-0006-0000-0400-0000D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7" authorId="0" shapeId="0" xr:uid="{00000000-0006-0000-0400-0000D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400-0000D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7" authorId="0" shapeId="0" xr:uid="{00000000-0006-0000-0400-0000D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7" authorId="0" shapeId="0" xr:uid="{00000000-0006-0000-0400-0000D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7" authorId="0" shapeId="0" xr:uid="{00000000-0006-0000-0400-0000E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7" authorId="0" shapeId="0" xr:uid="{00000000-0006-0000-0400-0000E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7" authorId="0" shapeId="0" xr:uid="{00000000-0006-0000-0400-0000E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7" authorId="0" shapeId="0" xr:uid="{00000000-0006-0000-0400-0000E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7" authorId="0" shapeId="0" xr:uid="{00000000-0006-0000-0400-0000E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7" authorId="0" shapeId="0" xr:uid="{00000000-0006-0000-0400-0000E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7" authorId="0" shapeId="0" xr:uid="{00000000-0006-0000-0400-0000E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7" authorId="0" shapeId="0" xr:uid="{00000000-0006-0000-0400-0000E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7" authorId="0" shapeId="0" xr:uid="{00000000-0006-0000-0400-0000E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7" authorId="0" shapeId="0" xr:uid="{00000000-0006-0000-0400-0000E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7" authorId="0" shapeId="0" xr:uid="{00000000-0006-0000-0400-0000E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7" authorId="0" shapeId="0" xr:uid="{00000000-0006-0000-0400-0000E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7" authorId="0" shapeId="0" xr:uid="{00000000-0006-0000-0400-0000E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7" authorId="0" shapeId="0" xr:uid="{00000000-0006-0000-0400-0000E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7" authorId="0" shapeId="0" xr:uid="{00000000-0006-0000-0400-0000E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7" authorId="0" shapeId="0" xr:uid="{00000000-0006-0000-0400-0000E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400-0000F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7" authorId="0" shapeId="0" xr:uid="{00000000-0006-0000-0400-0000F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400-0000F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7" authorId="0" shapeId="0" xr:uid="{00000000-0006-0000-0400-0000F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7" authorId="0" shapeId="0" xr:uid="{00000000-0006-0000-0400-0000F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7" authorId="0" shapeId="0" xr:uid="{00000000-0006-0000-0400-0000F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7" authorId="0" shapeId="0" xr:uid="{00000000-0006-0000-0400-0000F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7" authorId="0" shapeId="0" xr:uid="{00000000-0006-0000-0400-0000F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7" authorId="0" shapeId="0" xr:uid="{00000000-0006-0000-0400-0000F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400-0000F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7" authorId="0" shapeId="0" xr:uid="{00000000-0006-0000-0400-0000F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7" authorId="0" shapeId="0" xr:uid="{00000000-0006-0000-0400-0000F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7" authorId="0" shapeId="0" xr:uid="{00000000-0006-0000-0400-0000F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7" authorId="0" shapeId="0" xr:uid="{00000000-0006-0000-0400-0000F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400-0000F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7" authorId="0" shapeId="0" xr:uid="{00000000-0006-0000-0400-0000F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7" authorId="0" shapeId="0" xr:uid="{00000000-0006-0000-0400-00000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7" authorId="0" shapeId="0" xr:uid="{00000000-0006-0000-0400-00000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<sst xmlns="http://schemas.openxmlformats.org/spreadsheetml/2006/main" count="12541" uniqueCount="1934">
  <si>
    <t>Available within four weeks but not actively looking ;  Persons ;</t>
  </si>
  <si>
    <t>Available within four weeks but not actively looking ;  &gt; Males ;</t>
  </si>
  <si>
    <t>Available within four weeks but not actively looking ;  &gt; Females ;</t>
  </si>
  <si>
    <t>&gt; Discouraged job seekers ;  Persons ;</t>
  </si>
  <si>
    <t>&gt; Discouraged job seekers ;  &gt; Males ;</t>
  </si>
  <si>
    <t>&gt; Discouraged job seekers ;  &gt; Females ;</t>
  </si>
  <si>
    <t>&gt;&gt; Considered too young or too old by employers ;  Persons ;</t>
  </si>
  <si>
    <t>&gt;&gt; Considered too young or too old by employers ;  &gt; Males ;</t>
  </si>
  <si>
    <t>&gt;&gt; Considered too young or too old by employers ;  &gt; Females ;</t>
  </si>
  <si>
    <t>&gt;&gt; Believes ill health or disability discourages employers ;  Persons ;</t>
  </si>
  <si>
    <t>&gt;&gt; Believes ill health or disability discourages employers ;  &gt; Males ;</t>
  </si>
  <si>
    <t>&gt;&gt; Believes ill health or disability discourages employers ;  &gt; Females ;</t>
  </si>
  <si>
    <t>&gt;&gt; Lacked necessary skills, education or experience ;  Persons ;</t>
  </si>
  <si>
    <t>&gt;&gt; Lacked necessary skills, education or experience ;  &gt; Males ;</t>
  </si>
  <si>
    <t>&gt;&gt; Lacked necessary skills, education or experience ;  &gt; Females ;</t>
  </si>
  <si>
    <t>&gt;&gt; Cultural background or language difficulties ;  Persons ;</t>
  </si>
  <si>
    <t>&gt;&gt; Cultural background or language difficulties ;  &gt; Males ;</t>
  </si>
  <si>
    <t>&gt;&gt; Cultural background or language difficulties ;  &gt; Females ;</t>
  </si>
  <si>
    <t>&gt;&gt; No jobs in locality, line of work or no jobs at all ;  Persons ;</t>
  </si>
  <si>
    <t>&gt;&gt; No jobs in locality, line of work or no jobs at all ;  &gt; Males ;</t>
  </si>
  <si>
    <t>&gt;&gt; No jobs in locality, line of work or no jobs at all ;  &gt; Females ;</t>
  </si>
  <si>
    <t>&gt;&gt; No jobs in suitable hours ;  Persons ;</t>
  </si>
  <si>
    <t>&gt;&gt; No jobs in suitable hours ;  &gt; Males ;</t>
  </si>
  <si>
    <t>&gt;&gt; No jobs in suitable hours ;  &gt; Females ;</t>
  </si>
  <si>
    <t>&gt; Personal reasons ;  Persons ;</t>
  </si>
  <si>
    <t>&gt; Personal reasons ;  &gt; Males ;</t>
  </si>
  <si>
    <t>&gt; Personal reasons ;  &gt; Females ;</t>
  </si>
  <si>
    <t>&gt;&gt; Own short-term illness or injury ;  Persons ;</t>
  </si>
  <si>
    <t>&gt;&gt; Own short-term illness or injury ;  &gt; Males ;</t>
  </si>
  <si>
    <t>&gt;&gt; Own short-term illness or injury ;  &gt; Females ;</t>
  </si>
  <si>
    <t>&gt;&gt; Own long-term health condition or disability ;  Persons ;</t>
  </si>
  <si>
    <t>&gt;&gt; Own long-term health condition or disability ;  &gt; Males ;</t>
  </si>
  <si>
    <t>&gt;&gt; Own long-term health condition or disability ;  &gt; Females ;</t>
  </si>
  <si>
    <t>&gt;&gt; Attending an educational institution ;  Persons ;</t>
  </si>
  <si>
    <t>&gt;&gt; Attending an educational institution ;  &gt; Males ;</t>
  </si>
  <si>
    <t>&gt;&gt; Attending an educational institution ;  &gt; Females ;</t>
  </si>
  <si>
    <t>&gt;&gt; Had no need or want to work ;  Persons ;</t>
  </si>
  <si>
    <t>&gt;&gt; Had no need or want to work ;  &gt; Males ;</t>
  </si>
  <si>
    <t>&gt;&gt; Had no need or want to work ;  &gt; Females ;</t>
  </si>
  <si>
    <t>&gt;&gt; Working in an unpaid voluntary job ;  Persons ;</t>
  </si>
  <si>
    <t>&gt;&gt; Working in an unpaid voluntary job ;  &gt; Males ;</t>
  </si>
  <si>
    <t>&gt;&gt; Working in an unpaid voluntary job ;  &gt; Females ;</t>
  </si>
  <si>
    <t>&gt;&gt; Problems with access to transport ;  Persons ;</t>
  </si>
  <si>
    <t>&gt;&gt; Problems with access to transport ;  &gt; Males ;</t>
  </si>
  <si>
    <t>&gt;&gt; Problems with access to transport ;  &gt; Females ;</t>
  </si>
  <si>
    <t>&gt;&gt; Moved house or holidays ;  Persons ;</t>
  </si>
  <si>
    <t>&gt;&gt; Moved house or holidays ;  &gt; Males ;</t>
  </si>
  <si>
    <t>&gt;&gt; Moved house or holidays ;  &gt; Females ;</t>
  </si>
  <si>
    <t>&gt; Family reasons ;  Persons ;</t>
  </si>
  <si>
    <t>&gt; Family reasons ;  &gt; Males ;</t>
  </si>
  <si>
    <t>&gt; Family reasons ;  &gt; Females ;</t>
  </si>
  <si>
    <t>&gt;&gt; Caring for ill or elderly person or family member ;  Persons ;</t>
  </si>
  <si>
    <t>&gt;&gt; Caring for ill or elderly person or family member ;  &gt; Males ;</t>
  </si>
  <si>
    <t>&gt;&gt; Caring for ill or elderly person or family member ;  &gt; Females ;</t>
  </si>
  <si>
    <t>&gt;&gt; Child care ;  Persons ;</t>
  </si>
  <si>
    <t>&gt;&gt; Child care ;  &gt; Males ;</t>
  </si>
  <si>
    <t>&gt;&gt; Child care ;  &gt; Females ;</t>
  </si>
  <si>
    <t>&gt;&gt; Other family considerations ;  Persons ;</t>
  </si>
  <si>
    <t>&gt;&gt; Other family considerations ;  &gt; Males ;</t>
  </si>
  <si>
    <t>&gt;&gt; Other family considerations ;  &gt; Females ;</t>
  </si>
  <si>
    <t>&gt; Other reasons ;  Persons ;</t>
  </si>
  <si>
    <t>&gt; Other reasons ;  &gt; Males ;</t>
  </si>
  <si>
    <t>&gt; Other reasons ;  &gt; Females ;</t>
  </si>
  <si>
    <t>&gt; Did not know ;  Persons ;</t>
  </si>
  <si>
    <t>&gt; Did not know ;  &gt; Males ;</t>
  </si>
  <si>
    <t>&gt; Did not know ;  &gt; Females ;</t>
  </si>
  <si>
    <t>15-64 years ;  Available within four weeks but not actively looking ;  Persons ;</t>
  </si>
  <si>
    <t>15-64 years ;  Available within four weeks but not actively looking ;  &gt; Males ;</t>
  </si>
  <si>
    <t>15-64 years ;  Available within four weeks but not actively looking ;  &gt; Females ;</t>
  </si>
  <si>
    <t>15-64 years ;  &gt; Discouraged job seekers ;  Persons ;</t>
  </si>
  <si>
    <t>15-64 years ;  &gt; Discouraged job seekers ;  &gt; Males ;</t>
  </si>
  <si>
    <t>15-64 years ;  &gt; Discouraged job seekers ;  &gt; Females ;</t>
  </si>
  <si>
    <t>15-64 years ;  &gt;&gt; Considered too young or too old by employers ;  Persons ;</t>
  </si>
  <si>
    <t>15-64 years ;  &gt;&gt; Considered too young or too old by employers ;  &gt; Males ;</t>
  </si>
  <si>
    <t>15-64 years ;  &gt;&gt; Considered too young or too old by employers ;  &gt; Females ;</t>
  </si>
  <si>
    <t>15-64 years ;  &gt;&gt; Believes ill health or disability discourages employers ;  Persons ;</t>
  </si>
  <si>
    <t>15-64 years ;  &gt;&gt; Believes ill health or disability discourages employers ;  &gt; Males ;</t>
  </si>
  <si>
    <t>15-64 years ;  &gt;&gt; Believes ill health or disability discourages employers ;  &gt; Females ;</t>
  </si>
  <si>
    <t>15-64 years ;  &gt;&gt; Lacked necessary skills, education or experience ;  Persons ;</t>
  </si>
  <si>
    <t>15-64 years ;  &gt;&gt; Lacked necessary skills, education or experience ;  &gt; Males ;</t>
  </si>
  <si>
    <t>15-64 years ;  &gt;&gt; Lacked necessary skills, education or experience ;  &gt; Females ;</t>
  </si>
  <si>
    <t>15-64 years ;  &gt;&gt; Cultural background or language difficulties ;  Persons ;</t>
  </si>
  <si>
    <t>15-64 years ;  &gt;&gt; Cultural background or language difficulties ;  &gt; Males ;</t>
  </si>
  <si>
    <t>15-64 years ;  &gt;&gt; Cultural background or language difficulties ;  &gt; Females ;</t>
  </si>
  <si>
    <t>15-64 years ;  &gt;&gt; No jobs in locality, line of work or no jobs at all ;  Persons ;</t>
  </si>
  <si>
    <t>15-64 years ;  &gt;&gt; No jobs in locality, line of work or no jobs at all ;  &gt; Males ;</t>
  </si>
  <si>
    <t>15-64 years ;  &gt;&gt; No jobs in locality, line of work or no jobs at all ;  &gt; Females ;</t>
  </si>
  <si>
    <t>15-64 years ;  &gt;&gt; No jobs in suitable hours ;  Persons ;</t>
  </si>
  <si>
    <t>15-64 years ;  &gt;&gt; No jobs in suitable hours ;  &gt; Males ;</t>
  </si>
  <si>
    <t>15-64 years ;  &gt;&gt; No jobs in suitable hours ;  &gt; Females ;</t>
  </si>
  <si>
    <t>15-64 years ;  &gt; Personal reasons ;  Persons ;</t>
  </si>
  <si>
    <t>15-64 years ;  &gt; Personal reasons ;  &gt; Males ;</t>
  </si>
  <si>
    <t>15-64 years ;  &gt; Personal reasons ;  &gt; Females ;</t>
  </si>
  <si>
    <t>15-64 years ;  &gt;&gt; Own short-term illness or injury ;  Persons ;</t>
  </si>
  <si>
    <t>15-64 years ;  &gt;&gt; Own short-term illness or injury ;  &gt; Males ;</t>
  </si>
  <si>
    <t>15-64 years ;  &gt;&gt; Own short-term illness or injury ;  &gt; Females ;</t>
  </si>
  <si>
    <t>15-64 years ;  &gt;&gt; Own long-term health condition or disability ;  Persons ;</t>
  </si>
  <si>
    <t>15-64 years ;  &gt;&gt; Own long-term health condition or disability ;  &gt; Males ;</t>
  </si>
  <si>
    <t>15-64 years ;  &gt;&gt; Own long-term health condition or disability ;  &gt; Females ;</t>
  </si>
  <si>
    <t>15-64 years ;  &gt;&gt; Attending an educational institution ;  Persons ;</t>
  </si>
  <si>
    <t>15-64 years ;  &gt;&gt; Attending an educational institution ;  &gt; Males ;</t>
  </si>
  <si>
    <t>15-64 years ;  &gt;&gt; Attending an educational institution ;  &gt; Females ;</t>
  </si>
  <si>
    <t>15-64 years ;  &gt;&gt; Had no need or want to work ;  Persons ;</t>
  </si>
  <si>
    <t>15-64 years ;  &gt;&gt; Had no need or want to work ;  &gt; Males ;</t>
  </si>
  <si>
    <t>15-64 years ;  &gt;&gt; Had no need or want to work ;  &gt; Females ;</t>
  </si>
  <si>
    <t>15-64 years ;  &gt;&gt; Working in an unpaid voluntary job ;  Persons ;</t>
  </si>
  <si>
    <t>15-64 years ;  &gt;&gt; Working in an unpaid voluntary job ;  &gt; Males ;</t>
  </si>
  <si>
    <t>15-64 years ;  &gt;&gt; Working in an unpaid voluntary job ;  &gt; Females ;</t>
  </si>
  <si>
    <t>15-64 years ;  &gt;&gt; Problems with access to transport ;  Persons ;</t>
  </si>
  <si>
    <t>15-64 years ;  &gt;&gt; Problems with access to transport ;  &gt; Males ;</t>
  </si>
  <si>
    <t>15-64 years ;  &gt;&gt; Problems with access to transport ;  &gt; Females ;</t>
  </si>
  <si>
    <t>15-64 years ;  &gt;&gt; Moved house or holidays ;  Persons ;</t>
  </si>
  <si>
    <t>15-64 years ;  &gt;&gt; Moved house or holidays ;  &gt; Males ;</t>
  </si>
  <si>
    <t>15-64 years ;  &gt;&gt; Moved house or holidays ;  &gt; Females ;</t>
  </si>
  <si>
    <t>15-64 years ;  &gt; Family reasons ;  Persons ;</t>
  </si>
  <si>
    <t>15-64 years ;  &gt; Family reasons ;  &gt; Males ;</t>
  </si>
  <si>
    <t>15-64 years ;  &gt; Family reasons ;  &gt; Females ;</t>
  </si>
  <si>
    <t>15-64 years ;  &gt;&gt; Caring for ill or elderly person or family member ;  Persons ;</t>
  </si>
  <si>
    <t>15-64 years ;  &gt;&gt; Caring for ill or elderly person or family member ;  &gt; Males ;</t>
  </si>
  <si>
    <t>15-64 years ;  &gt;&gt; Caring for ill or elderly person or family member ;  &gt; Females ;</t>
  </si>
  <si>
    <t>15-64 years ;  &gt;&gt; Child care ;  Persons ;</t>
  </si>
  <si>
    <t>15-64 years ;  &gt;&gt; Child care ;  &gt; Males ;</t>
  </si>
  <si>
    <t>15-64 years ;  &gt;&gt; Child care ;  &gt; Females ;</t>
  </si>
  <si>
    <t>15-64 years ;  &gt;&gt; Other family considerations ;  Persons ;</t>
  </si>
  <si>
    <t>15-64 years ;  &gt;&gt; Other family considerations ;  &gt; Males ;</t>
  </si>
  <si>
    <t>15-64 years ;  &gt;&gt; Other family considerations ;  &gt; Females ;</t>
  </si>
  <si>
    <t>15-64 years ;  &gt; Other reasons ;  Persons ;</t>
  </si>
  <si>
    <t>15-64 years ;  &gt; Other reasons ;  &gt; Males ;</t>
  </si>
  <si>
    <t>15-64 years ;  &gt; Other reasons ;  &gt; Females ;</t>
  </si>
  <si>
    <t>15-64 years ;  &gt; Did not know ;  Persons ;</t>
  </si>
  <si>
    <t>15-64 years ;  &gt; Did not know ;  &gt; Males ;</t>
  </si>
  <si>
    <t>15-64 years ;  &gt; Did not know ;  &gt; Females ;</t>
  </si>
  <si>
    <t>&gt; 15-24 years ;  Available within four weeks but not actively looking ;  Persons ;</t>
  </si>
  <si>
    <t>&gt; 15-24 years ;  Available within four weeks but not actively looking ;  &gt; Males ;</t>
  </si>
  <si>
    <t>&gt; 15-24 years ;  Available within four weeks but not actively looking ;  &gt; Females ;</t>
  </si>
  <si>
    <t>&gt; 15-24 years ;  &gt; Discouraged job seekers ;  Persons ;</t>
  </si>
  <si>
    <t>&gt; 15-24 years ;  &gt; Discouraged job seekers ;  &gt; Males ;</t>
  </si>
  <si>
    <t>&gt; 15-24 years ;  &gt; Discouraged job seekers ;  &gt; Females ;</t>
  </si>
  <si>
    <t>&gt; 15-24 years ;  &gt;&gt; Considered too young or too old by employers ;  Persons ;</t>
  </si>
  <si>
    <t>&gt; 15-24 years ;  &gt;&gt; Considered too young or too old by employers ;  &gt; Males ;</t>
  </si>
  <si>
    <t>&gt; 15-24 years ;  &gt;&gt; Considered too young or too old by employers ;  &gt; Females ;</t>
  </si>
  <si>
    <t>&gt; 15-24 years ;  &gt;&gt; Believes ill health or disability discourages employers ;  Persons ;</t>
  </si>
  <si>
    <t>&gt; 15-24 years ;  &gt;&gt; Believes ill health or disability discourages employers ;  &gt; Males ;</t>
  </si>
  <si>
    <t>&gt; 15-24 years ;  &gt;&gt; Believes ill health or disability discourages employers ;  &gt; Females ;</t>
  </si>
  <si>
    <t>&gt; 15-24 years ;  &gt;&gt; Lacked necessary skills, education or experience ;  Persons ;</t>
  </si>
  <si>
    <t>&gt; 15-24 years ;  &gt;&gt; Lacked necessary skills, education or experience ;  &gt; Males ;</t>
  </si>
  <si>
    <t>&gt; 15-24 years ;  &gt;&gt; Lacked necessary skills, education or experience ;  &gt; Females ;</t>
  </si>
  <si>
    <t>&gt; 15-24 years ;  &gt;&gt; Cultural background or language difficulties ;  Persons ;</t>
  </si>
  <si>
    <t>&gt; 15-24 years ;  &gt;&gt; Cultural background or language difficulties ;  &gt; Males ;</t>
  </si>
  <si>
    <t>&gt; 15-24 years ;  &gt;&gt; Cultural background or language difficulties ;  &gt; Females ;</t>
  </si>
  <si>
    <t>&gt; 15-24 years ;  &gt;&gt; No jobs in locality, line of work or no jobs at all ;  Persons ;</t>
  </si>
  <si>
    <t>&gt; 15-24 years ;  &gt;&gt; No jobs in locality, line of work or no jobs at all ;  &gt; Males ;</t>
  </si>
  <si>
    <t>&gt; 15-24 years ;  &gt;&gt; No jobs in locality, line of work or no jobs at all ;  &gt; Females ;</t>
  </si>
  <si>
    <t>&gt; 15-24 years ;  &gt;&gt; No jobs in suitable hours ;  Persons ;</t>
  </si>
  <si>
    <t>&gt; 15-24 years ;  &gt;&gt; No jobs in suitable hours ;  &gt; Males ;</t>
  </si>
  <si>
    <t>&gt; 15-24 years ;  &gt;&gt; No jobs in suitable hours ;  &gt; Females ;</t>
  </si>
  <si>
    <t>&gt; 15-24 years ;  &gt; Personal reasons ;  Persons ;</t>
  </si>
  <si>
    <t>&gt; 15-24 years ;  &gt; Personal reasons ;  &gt; Males ;</t>
  </si>
  <si>
    <t>&gt; 15-24 years ;  &gt; Personal reasons ;  &gt; Females ;</t>
  </si>
  <si>
    <t>&gt; 15-24 years ;  &gt;&gt; Own short-term illness or injury ;  Persons ;</t>
  </si>
  <si>
    <t>&gt; 15-24 years ;  &gt;&gt; Own short-term illness or injury ;  &gt; Males ;</t>
  </si>
  <si>
    <t>&gt; 15-24 years ;  &gt;&gt; Own short-term illness or injury ;  &gt; Females ;</t>
  </si>
  <si>
    <t>&gt; 15-24 years ;  &gt;&gt; Own long-term health condition or disability ;  Persons ;</t>
  </si>
  <si>
    <t>&gt; 15-24 years ;  &gt;&gt; Own long-term health condition or disability ;  &gt; Males ;</t>
  </si>
  <si>
    <t>&gt; 15-24 years ;  &gt;&gt; Own long-term health condition or disability ;  &gt; Females ;</t>
  </si>
  <si>
    <t>&gt; 15-24 years ;  &gt;&gt; Attending an educational institution ;  Persons ;</t>
  </si>
  <si>
    <t>&gt; 15-24 years ;  &gt;&gt; Attending an educational institution ;  &gt; Males ;</t>
  </si>
  <si>
    <t>&gt; 15-24 years ;  &gt;&gt; Attending an educational institution ;  &gt; Females ;</t>
  </si>
  <si>
    <t>&gt; 15-24 years ;  &gt;&gt; Had no need or want to work ;  Persons ;</t>
  </si>
  <si>
    <t>&gt; 15-24 years ;  &gt;&gt; Had no need or want to work ;  &gt; Males ;</t>
  </si>
  <si>
    <t>&gt; 15-24 years ;  &gt;&gt; Had no need or want to work ;  &gt; Females ;</t>
  </si>
  <si>
    <t>&gt; 15-24 years ;  &gt;&gt; Working in an unpaid voluntary job ;  Persons ;</t>
  </si>
  <si>
    <t>&gt; 15-24 years ;  &gt;&gt; Working in an unpaid voluntary job ;  &gt; Males ;</t>
  </si>
  <si>
    <t>&gt; 15-24 years ;  &gt;&gt; Working in an unpaid voluntary job ;  &gt; Females ;</t>
  </si>
  <si>
    <t>&gt; 15-24 years ;  &gt;&gt; Problems with access to transport ;  Persons ;</t>
  </si>
  <si>
    <t>&gt; 15-24 years ;  &gt;&gt; Problems with access to transport ;  &gt; Males ;</t>
  </si>
  <si>
    <t>&gt; 15-24 years ;  &gt;&gt; Problems with access to transport ;  &gt; Females ;</t>
  </si>
  <si>
    <t>&gt; 15-24 years ;  &gt;&gt; Moved house or holidays ;  Persons ;</t>
  </si>
  <si>
    <t>&gt; 15-24 years ;  &gt;&gt; Moved house or holidays ;  &gt; Males ;</t>
  </si>
  <si>
    <t>&gt; 15-24 years ;  &gt;&gt; Moved house or holidays ;  &gt; Females ;</t>
  </si>
  <si>
    <t>&gt; 15-24 years ;  &gt; Family reasons ;  Persons ;</t>
  </si>
  <si>
    <t>&gt; 15-24 years ;  &gt; Family reasons ;  &gt; Males ;</t>
  </si>
  <si>
    <t>&gt; 15-24 years ;  &gt; Family reasons ;  &gt; Females ;</t>
  </si>
  <si>
    <t>&gt; 15-24 years ;  &gt;&gt; Caring for ill or elderly person or family member ;  Persons ;</t>
  </si>
  <si>
    <t>&gt; 15-24 years ;  &gt;&gt; Caring for ill or elderly person or family member ;  &gt; Males ;</t>
  </si>
  <si>
    <t>&gt; 15-24 years ;  &gt;&gt; Caring for ill or elderly person or family member ;  &gt; Females ;</t>
  </si>
  <si>
    <t>&gt; 15-24 years ;  &gt;&gt; Child care ;  Persons ;</t>
  </si>
  <si>
    <t>&gt; 15-24 years ;  &gt;&gt; Child care ;  &gt; Males ;</t>
  </si>
  <si>
    <t>&gt; 15-24 years ;  &gt;&gt; Child care ;  &gt; Females ;</t>
  </si>
  <si>
    <t>&gt; 15-24 years ;  &gt;&gt; Other family considerations ;  Persons ;</t>
  </si>
  <si>
    <t>&gt; 15-24 years ;  &gt;&gt; Other family considerations ;  &gt; Males ;</t>
  </si>
  <si>
    <t>&gt; 15-24 years ;  &gt;&gt; Other family considerations ;  &gt; Females ;</t>
  </si>
  <si>
    <t>&gt; 15-24 years ;  &gt; Other reasons ;  Persons ;</t>
  </si>
  <si>
    <t>&gt; 15-24 years ;  &gt; Other reasons ;  &gt; Males ;</t>
  </si>
  <si>
    <t>&gt; 15-24 years ;  &gt; Other reasons ;  &gt; Females ;</t>
  </si>
  <si>
    <t>&gt; 15-24 years ;  &gt; Did not know ;  Persons ;</t>
  </si>
  <si>
    <t>&gt; 15-24 years ;  &gt; Did not know ;  &gt; Males ;</t>
  </si>
  <si>
    <t>&gt; 15-24 years ;  &gt; Did not know ;  &gt; Females ;</t>
  </si>
  <si>
    <t>&gt; 25-44 years ;  Available within four weeks but not actively looking ;  Persons ;</t>
  </si>
  <si>
    <t>&gt; 25-44 years ;  Available within four weeks but not actively looking ;  &gt; Males ;</t>
  </si>
  <si>
    <t>&gt; 25-44 years ;  Available within four weeks but not actively looking ;  &gt; Females ;</t>
  </si>
  <si>
    <t>&gt; 25-44 years ;  &gt; Discouraged job seekers ;  Persons ;</t>
  </si>
  <si>
    <t>&gt; 25-44 years ;  &gt; Discouraged job seekers ;  &gt; Males ;</t>
  </si>
  <si>
    <t>&gt; 25-44 years ;  &gt; Discouraged job seekers ;  &gt; Females ;</t>
  </si>
  <si>
    <t>&gt; 25-44 years ;  &gt;&gt; Considered too young or too old by employers ;  Persons ;</t>
  </si>
  <si>
    <t>&gt; 25-44 years ;  &gt;&gt; Considered too young or too old by employers ;  &gt; Males ;</t>
  </si>
  <si>
    <t>&gt; 25-44 years ;  &gt;&gt; Considered too young or too old by employers ;  &gt; Females ;</t>
  </si>
  <si>
    <t>&gt; 25-44 years ;  &gt;&gt; Believes ill health or disability discourages employers ;  Persons ;</t>
  </si>
  <si>
    <t>&gt; 25-44 years ;  &gt;&gt; Believes ill health or disability discourages employers ;  &gt; Males ;</t>
  </si>
  <si>
    <t>&gt; 25-44 years ;  &gt;&gt; Believes ill health or disability discourages employers ;  &gt; Females ;</t>
  </si>
  <si>
    <t>&gt; 25-44 years ;  &gt;&gt; Lacked necessary skills, education or experience ;  Persons ;</t>
  </si>
  <si>
    <t>&gt; 25-44 years ;  &gt;&gt; Lacked necessary skills, education or experience ;  &gt; Males ;</t>
  </si>
  <si>
    <t>&gt; 25-44 years ;  &gt;&gt; Lacked necessary skills, education or experience ;  &gt; Females ;</t>
  </si>
  <si>
    <t>&gt; 25-44 years ;  &gt;&gt; Cultural background or language difficulties ;  Persons ;</t>
  </si>
  <si>
    <t>&gt; 25-44 years ;  &gt;&gt; Cultural background or language difficulties ;  &gt; Males ;</t>
  </si>
  <si>
    <t>&gt; 25-44 years ;  &gt;&gt; Cultural background or language difficulties ;  &gt; Females ;</t>
  </si>
  <si>
    <t>&gt; 25-44 years ;  &gt;&gt; No jobs in locality, line of work or no jobs at all ;  Persons ;</t>
  </si>
  <si>
    <t>&gt; 25-44 years ;  &gt;&gt; No jobs in locality, line of work or no jobs at all ;  &gt; Males ;</t>
  </si>
  <si>
    <t>&gt; 25-44 years ;  &gt;&gt; No jobs in locality, line of work or no jobs at all ;  &gt; Females ;</t>
  </si>
  <si>
    <t>&gt; 25-44 years ;  &gt;&gt; No jobs in suitable hours ;  Persons ;</t>
  </si>
  <si>
    <t>&gt; 25-44 years ;  &gt;&gt; No jobs in suitable hours ;  &gt; Males ;</t>
  </si>
  <si>
    <t>&gt; 25-44 years ;  &gt;&gt; No jobs in suitable hours ;  &gt; Females ;</t>
  </si>
  <si>
    <t>&gt; 25-44 years ;  &gt; Personal reasons ;  Persons ;</t>
  </si>
  <si>
    <t>&gt; 25-44 years ;  &gt; Personal reasons ;  &gt; Males ;</t>
  </si>
  <si>
    <t>&gt; 25-44 years ;  &gt; Personal reasons ;  &gt; Females ;</t>
  </si>
  <si>
    <t>&gt; 25-44 years ;  &gt;&gt; Own short-term illness or injury ;  Persons ;</t>
  </si>
  <si>
    <t>&gt; 25-44 years ;  &gt;&gt; Own short-term illness or injury ;  &gt; Males ;</t>
  </si>
  <si>
    <t>&gt; 25-44 years ;  &gt;&gt; Own short-term illness or injury ;  &gt; Females ;</t>
  </si>
  <si>
    <t>&gt; 25-44 years ;  &gt;&gt; Own long-term health condition or disability ;  Persons ;</t>
  </si>
  <si>
    <t>&gt; 25-44 years ;  &gt;&gt; Own long-term health condition or disability ;  &gt; Males ;</t>
  </si>
  <si>
    <t>&gt; 25-44 years ;  &gt;&gt; Own long-term health condition or disability ;  &gt; Females ;</t>
  </si>
  <si>
    <t>&gt; 25-44 years ;  &gt;&gt; Attending an educational institution ;  Persons ;</t>
  </si>
  <si>
    <t>&gt; 25-44 years ;  &gt;&gt; Attending an educational institution ;  &gt; Males ;</t>
  </si>
  <si>
    <t>&gt; 25-44 years ;  &gt;&gt; Attending an educational institution ;  &gt; Females ;</t>
  </si>
  <si>
    <t>&gt; 25-44 years ;  &gt;&gt; Had no need or want to work ;  Persons ;</t>
  </si>
  <si>
    <t>&gt; 25-44 years ;  &gt;&gt; Had no need or want to work ;  &gt; Males ;</t>
  </si>
  <si>
    <t>&gt; 25-44 years ;  &gt;&gt; Had no need or want to work ;  &gt; Females ;</t>
  </si>
  <si>
    <t>&gt; 25-44 years ;  &gt;&gt; Working in an unpaid voluntary job ;  Persons ;</t>
  </si>
  <si>
    <t>&gt; 25-44 years ;  &gt;&gt; Working in an unpaid voluntary job ;  &gt; Males ;</t>
  </si>
  <si>
    <t>&gt; 25-44 years ;  &gt;&gt; Working in an unpaid voluntary job ;  &gt; Females ;</t>
  </si>
  <si>
    <t>&gt; 25-44 years ;  &gt;&gt; Problems with access to transport ;  Persons ;</t>
  </si>
  <si>
    <t>&gt; 25-44 years ;  &gt;&gt; Problems with access to transport ;  &gt; Males ;</t>
  </si>
  <si>
    <t>&gt; 25-44 years ;  &gt;&gt; Problems with access to transport ;  &gt; Females ;</t>
  </si>
  <si>
    <t>&gt; 25-44 years ;  &gt;&gt; Moved house or holidays ;  Persons ;</t>
  </si>
  <si>
    <t>&gt; 25-44 years ;  &gt;&gt; Moved house or holidays ;  &gt; Males ;</t>
  </si>
  <si>
    <t>&gt; 25-44 years ;  &gt;&gt; Moved house or holidays ;  &gt; Females ;</t>
  </si>
  <si>
    <t>&gt; 25-44 years ;  &gt; Family reasons ;  Persons ;</t>
  </si>
  <si>
    <t>&gt; 25-44 years ;  &gt; Family reasons ;  &gt; Males ;</t>
  </si>
  <si>
    <t>&gt; 25-44 years ;  &gt; Family reasons ;  &gt; Females ;</t>
  </si>
  <si>
    <t>&gt; 25-44 years ;  &gt;&gt; Caring for ill or elderly person or family member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</si>
  <si>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</si>
  <si>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</si>
  <si>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</si>
  <si>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</si>
  <si>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</si>
  <si>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</si>
  <si>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</si>
  <si>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</si>
  <si>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</si>
  <si>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</si>
  <si>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</si>
  <si>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</si>
  <si>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A125953510J</t>
  </si>
  <si>
    <t>A125948758T</t>
  </si>
  <si>
    <t>A125944006C</t>
  </si>
  <si>
    <t>A125953562K</t>
  </si>
  <si>
    <t>A125948810R</t>
  </si>
  <si>
    <t>A125944058F</t>
  </si>
  <si>
    <t>A125953530T</t>
  </si>
  <si>
    <t>A125948778A</t>
  </si>
  <si>
    <t>A125944026L</t>
  </si>
  <si>
    <t>A125953566V</t>
  </si>
  <si>
    <t>A125948814X</t>
  </si>
  <si>
    <t>A125944062W</t>
  </si>
  <si>
    <t>A125953570K</t>
  </si>
  <si>
    <t>A125948818J</t>
  </si>
  <si>
    <t>A125944066F</t>
  </si>
  <si>
    <t>A125953534A</t>
  </si>
  <si>
    <t>A125948782T</t>
  </si>
  <si>
    <t>A125944030C</t>
  </si>
  <si>
    <t>A125953538K</t>
  </si>
  <si>
    <t>A125948786A</t>
  </si>
  <si>
    <t>A125944034L</t>
  </si>
  <si>
    <t>A125953554K</t>
  </si>
  <si>
    <t>A125948802R</t>
  </si>
  <si>
    <t>A125944050L</t>
  </si>
  <si>
    <t>A125953522T</t>
  </si>
  <si>
    <t>A125948770J</t>
  </si>
  <si>
    <t>A125944018L</t>
  </si>
  <si>
    <t>A125953574V</t>
  </si>
  <si>
    <t>A125948822X</t>
  </si>
  <si>
    <t>A125944070W</t>
  </si>
  <si>
    <t>A125953558V</t>
  </si>
  <si>
    <t>A125948806X</t>
  </si>
  <si>
    <t>A125944054W</t>
  </si>
  <si>
    <t>A125953582V</t>
  </si>
  <si>
    <t>A125948830X</t>
  </si>
  <si>
    <t>A125944078R</t>
  </si>
  <si>
    <t>A125953526A</t>
  </si>
  <si>
    <t>A125948774T</t>
  </si>
  <si>
    <t>A125944022C</t>
  </si>
  <si>
    <t>A125953502J</t>
  </si>
  <si>
    <t>A125948750X</t>
  </si>
  <si>
    <t>A125943998L</t>
  </si>
  <si>
    <t>A125953514T</t>
  </si>
  <si>
    <t>A125948762J</t>
  </si>
  <si>
    <t>A125944010V</t>
  </si>
  <si>
    <t>A125953542A</t>
  </si>
  <si>
    <t>A125948790T</t>
  </si>
  <si>
    <t>A125944038W</t>
  </si>
  <si>
    <t>A125953518A</t>
  </si>
  <si>
    <t>A125948766T</t>
  </si>
  <si>
    <t>A125944014C</t>
  </si>
  <si>
    <t>A125953546K</t>
  </si>
  <si>
    <t>A125948794A</t>
  </si>
  <si>
    <t>A125944042L</t>
  </si>
  <si>
    <t>A125953550A</t>
  </si>
  <si>
    <t>A125948798K</t>
  </si>
  <si>
    <t>A125944046W</t>
  </si>
  <si>
    <t>A125953586C</t>
  </si>
  <si>
    <t>A125948834J</t>
  </si>
  <si>
    <t>A125944082F</t>
  </si>
  <si>
    <t>A125953506T</t>
  </si>
  <si>
    <t>A125948754J</t>
  </si>
  <si>
    <t>A125944002V</t>
  </si>
  <si>
    <t>A125953578C</t>
  </si>
  <si>
    <t>A125948826J</t>
  </si>
  <si>
    <t>A125944074F</t>
  </si>
  <si>
    <t>A125955886T</t>
  </si>
  <si>
    <t>A125951134C</t>
  </si>
  <si>
    <t>A125946382V</t>
  </si>
  <si>
    <t>A125955938J</t>
  </si>
  <si>
    <t>A125951186F</t>
  </si>
  <si>
    <t>A125946434K</t>
  </si>
  <si>
    <t>A125955906R</t>
  </si>
  <si>
    <t>A125951154L</t>
  </si>
  <si>
    <t>A125946402T</t>
  </si>
  <si>
    <t>A125955942X</t>
  </si>
  <si>
    <t>A125951190W</t>
  </si>
  <si>
    <t>A125946438V</t>
  </si>
  <si>
    <t>A125955946J</t>
  </si>
  <si>
    <t>A125951194F</t>
  </si>
  <si>
    <t>A125946442K</t>
  </si>
  <si>
    <t>A125955910F</t>
  </si>
  <si>
    <t>A125951158W</t>
  </si>
  <si>
    <t>A125946406A</t>
  </si>
  <si>
    <t>A125955914R</t>
  </si>
  <si>
    <t>A125951162L</t>
  </si>
  <si>
    <t>A125946410T</t>
  </si>
  <si>
    <t>A125955930R</t>
  </si>
  <si>
    <t>A125951178F</t>
  </si>
  <si>
    <t>A125946426K</t>
  </si>
  <si>
    <t>A125955898A</t>
  </si>
  <si>
    <t>A125951146L</t>
  </si>
  <si>
    <t>A125946394C</t>
  </si>
  <si>
    <t>A125955950X</t>
  </si>
  <si>
    <t>A125951198R</t>
  </si>
  <si>
    <t>A125946446V</t>
  </si>
  <si>
    <t>A125955934X</t>
  </si>
  <si>
    <t>A125951182W</t>
  </si>
  <si>
    <t>A125946430A</t>
  </si>
  <si>
    <t>A125955958T</t>
  </si>
  <si>
    <t>A125951206C</t>
  </si>
  <si>
    <t>A125946454V</t>
  </si>
  <si>
    <t>A125955902F</t>
  </si>
  <si>
    <t>A125951150C</t>
  </si>
  <si>
    <t>A125946398L</t>
  </si>
  <si>
    <t>A125955878T</t>
  </si>
  <si>
    <t>A125951126C</t>
  </si>
  <si>
    <t>A125946374V</t>
  </si>
  <si>
    <t>A125955890J</t>
  </si>
  <si>
    <t>A125951138L</t>
  </si>
  <si>
    <t>A125946386C</t>
  </si>
  <si>
    <t>A125955918X</t>
  </si>
  <si>
    <t>A125951166W</t>
  </si>
  <si>
    <t>A125946414A</t>
  </si>
  <si>
    <t>A125955894T</t>
  </si>
  <si>
    <t>A125951142C</t>
  </si>
  <si>
    <t>A125946390V</t>
  </si>
  <si>
    <t>A125955922R</t>
  </si>
  <si>
    <t>A125951170L</t>
  </si>
  <si>
    <t>A125946418K</t>
  </si>
  <si>
    <t>A125955926X</t>
  </si>
  <si>
    <t>A125951174W</t>
  </si>
  <si>
    <t>A125946422A</t>
  </si>
  <si>
    <t>A125955962J</t>
  </si>
  <si>
    <t>A125951210V</t>
  </si>
  <si>
    <t>A125946458C</t>
  </si>
  <si>
    <t>A125955882J</t>
  </si>
  <si>
    <t>A125951130V</t>
  </si>
  <si>
    <t>A125946378C</t>
  </si>
  <si>
    <t>A125955954J</t>
  </si>
  <si>
    <t>A125951202V</t>
  </si>
  <si>
    <t>A125946450K</t>
  </si>
  <si>
    <t>A125954302J</t>
  </si>
  <si>
    <t>A125949550X</t>
  </si>
  <si>
    <t>A125944798L</t>
  </si>
  <si>
    <t>A125954354K</t>
  </si>
  <si>
    <t>A125949602R</t>
  </si>
  <si>
    <t>A125944850K</t>
  </si>
  <si>
    <t>A125954322T</t>
  </si>
  <si>
    <t>A125949570J</t>
  </si>
  <si>
    <t>A125944818K</t>
  </si>
  <si>
    <t>A125954358V</t>
  </si>
  <si>
    <t>A125949606X</t>
  </si>
  <si>
    <t>A125944854V</t>
  </si>
  <si>
    <t>A125954362K</t>
  </si>
  <si>
    <t>A125949610R</t>
  </si>
  <si>
    <t>A125944858C</t>
  </si>
  <si>
    <t>A125954326A</t>
  </si>
  <si>
    <t>A125949574T</t>
  </si>
  <si>
    <t>A125944822A</t>
  </si>
  <si>
    <t>A125954330T</t>
  </si>
  <si>
    <t>A125949578A</t>
  </si>
  <si>
    <t>A125944826K</t>
  </si>
  <si>
    <t>A125954346K</t>
  </si>
  <si>
    <t>A125949594A</t>
  </si>
  <si>
    <t>A125944842K</t>
  </si>
  <si>
    <t>A125954314T</t>
  </si>
  <si>
    <t>A125949562J</t>
  </si>
  <si>
    <t>A125944810T</t>
  </si>
  <si>
    <t>A125954366V</t>
  </si>
  <si>
    <t>A125949614X</t>
  </si>
  <si>
    <t>A125944862V</t>
  </si>
  <si>
    <t>A125954350A</t>
  </si>
  <si>
    <t>A125949598K</t>
  </si>
  <si>
    <t>A125944846V</t>
  </si>
  <si>
    <t>A125954374V</t>
  </si>
  <si>
    <t>A125949622X</t>
  </si>
  <si>
    <t>A125944870V</t>
  </si>
  <si>
    <t>A125954318A</t>
  </si>
  <si>
    <t>A125949566T</t>
  </si>
  <si>
    <t>A125944814A</t>
  </si>
  <si>
    <t>A125954294V</t>
  </si>
  <si>
    <t>A125949542X</t>
  </si>
  <si>
    <t>A125944790V</t>
  </si>
  <si>
    <t>A125954306T</t>
  </si>
  <si>
    <t>A125949554J</t>
  </si>
  <si>
    <t>A125944802T</t>
  </si>
  <si>
    <t>A125954334A</t>
  </si>
  <si>
    <t>A125949582T</t>
  </si>
  <si>
    <t>A125944830A</t>
  </si>
  <si>
    <t>A125954310J</t>
  </si>
  <si>
    <t>A125949558T</t>
  </si>
  <si>
    <t>A125944806A</t>
  </si>
  <si>
    <t>A125954338K</t>
  </si>
  <si>
    <t>A125949586A</t>
  </si>
  <si>
    <t>A125944834K</t>
  </si>
  <si>
    <t>A125954342A</t>
  </si>
  <si>
    <t>A125949590T</t>
  </si>
  <si>
    <t>A125944838V</t>
  </si>
  <si>
    <t>A125954378C</t>
  </si>
  <si>
    <t>A125949626J</t>
  </si>
  <si>
    <t>A125944874C</t>
  </si>
  <si>
    <t>A125954298C</t>
  </si>
  <si>
    <t>A125949546J</t>
  </si>
  <si>
    <t>A125944794C</t>
  </si>
  <si>
    <t>A125954370K</t>
  </si>
  <si>
    <t>A125949618J</t>
  </si>
  <si>
    <t>A125944866C</t>
  </si>
  <si>
    <t>A125956678T</t>
  </si>
  <si>
    <t>A125951926A</t>
  </si>
  <si>
    <t>A125947174V</t>
  </si>
  <si>
    <t>A125956730R</t>
  </si>
  <si>
    <t>A125951978C</t>
  </si>
  <si>
    <t>A125947226K</t>
  </si>
  <si>
    <t>A125956698A</t>
  </si>
  <si>
    <t>A125951946K</t>
  </si>
  <si>
    <t>A125947194C</t>
  </si>
  <si>
    <t>A125956734X</t>
  </si>
  <si>
    <t>A125951982V</t>
  </si>
  <si>
    <t>A125947230A</t>
  </si>
  <si>
    <t>A125956738J</t>
  </si>
  <si>
    <t>A125951986C</t>
  </si>
  <si>
    <t>A125947234K</t>
  </si>
  <si>
    <t>A125956702F</t>
  </si>
  <si>
    <t>A125951950A</t>
  </si>
  <si>
    <t>A125947198L</t>
  </si>
  <si>
    <t>A125956706R</t>
  </si>
  <si>
    <t>A125951954K</t>
  </si>
  <si>
    <t>A125947202T</t>
  </si>
  <si>
    <t>A125956722R</t>
  </si>
  <si>
    <t>A125951970K</t>
  </si>
  <si>
    <t>A125947218K</t>
  </si>
  <si>
    <t>A125956690J</t>
  </si>
  <si>
    <t>A125951938K</t>
  </si>
  <si>
    <t>A125947186C</t>
  </si>
  <si>
    <t>A125956742X</t>
  </si>
  <si>
    <t>A125951990V</t>
  </si>
  <si>
    <t>A125947238V</t>
  </si>
  <si>
    <t>A125956726X</t>
  </si>
  <si>
    <t>A125951974V</t>
  </si>
  <si>
    <t>A125947222A</t>
  </si>
  <si>
    <t>A125956750X</t>
  </si>
  <si>
    <t>A125951998L</t>
  </si>
  <si>
    <t>A125947246V</t>
  </si>
  <si>
    <t>A125956694T</t>
  </si>
  <si>
    <t>A125951942A</t>
  </si>
  <si>
    <t>A125947190V</t>
  </si>
  <si>
    <t>A125956670X</t>
  </si>
  <si>
    <t>A125951918A</t>
  </si>
  <si>
    <t>A125947166V</t>
  </si>
  <si>
    <t>A125956682J</t>
  </si>
  <si>
    <t>A125951930T</t>
  </si>
  <si>
    <t>A125947178C</t>
  </si>
  <si>
    <t>A125956710F</t>
  </si>
  <si>
    <t>A125951958V</t>
  </si>
  <si>
    <t>A125947206A</t>
  </si>
  <si>
    <t>A125956686T</t>
  </si>
  <si>
    <t>A125951934A</t>
  </si>
  <si>
    <t>A125947182V</t>
  </si>
  <si>
    <t>A125956714R</t>
  </si>
  <si>
    <t>&gt; 25-44 years ;  &gt;&gt; Caring for ill or elderly person or family member ;  &gt; Males ;</t>
  </si>
  <si>
    <t>&gt; 25-44 years ;  &gt;&gt; Caring for ill or elderly person or family member ;  &gt; Females ;</t>
  </si>
  <si>
    <t>&gt; 25-44 years ;  &gt;&gt; Child care ;  Persons ;</t>
  </si>
  <si>
    <t>&gt; 25-44 years ;  &gt;&gt; Child care ;  &gt; Males ;</t>
  </si>
  <si>
    <t>&gt; 25-44 years ;  &gt;&gt; Child care ;  &gt; Females ;</t>
  </si>
  <si>
    <t>&gt; 25-44 years ;  &gt;&gt; Other family considerations ;  Persons ;</t>
  </si>
  <si>
    <t>&gt; 25-44 years ;  &gt;&gt; Other family considerations ;  &gt; Males ;</t>
  </si>
  <si>
    <t>&gt; 25-44 years ;  &gt;&gt; Other family considerations ;  &gt; Females ;</t>
  </si>
  <si>
    <t>&gt; 25-44 years ;  &gt; Other reasons ;  Persons ;</t>
  </si>
  <si>
    <t>&gt; 25-44 years ;  &gt; Other reasons ;  &gt; Males ;</t>
  </si>
  <si>
    <t>&gt; 25-44 years ;  &gt; Other reasons ;  &gt; Females ;</t>
  </si>
  <si>
    <t>&gt; 25-44 years ;  &gt; Did not know ;  Persons ;</t>
  </si>
  <si>
    <t>&gt; 25-44 years ;  &gt; Did not know ;  &gt; Males ;</t>
  </si>
  <si>
    <t>&gt; 25-44 years ;  &gt; Did not know ;  &gt; Females ;</t>
  </si>
  <si>
    <t>&gt; 45-64 years ;  Available within four weeks but not actively looking ;  Persons ;</t>
  </si>
  <si>
    <t>&gt; 45-64 years ;  Available within four weeks but not actively looking ;  &gt; Males ;</t>
  </si>
  <si>
    <t>&gt; 45-64 years ;  Available within four weeks but not actively looking ;  &gt; Females ;</t>
  </si>
  <si>
    <t>&gt; 45-64 years ;  &gt; Discouraged job seekers ;  Persons ;</t>
  </si>
  <si>
    <t>&gt; 45-64 years ;  &gt; Discouraged job seekers ;  &gt; Males ;</t>
  </si>
  <si>
    <t>&gt; 45-64 years ;  &gt; Discouraged job seekers ;  &gt; Females ;</t>
  </si>
  <si>
    <t>&gt; 45-64 years ;  &gt;&gt; Considered too young or too old by employers ;  Persons ;</t>
  </si>
  <si>
    <t>&gt; 45-64 years ;  &gt;&gt; Considered too young or too old by employers ;  &gt; Males ;</t>
  </si>
  <si>
    <t>&gt; 45-64 years ;  &gt;&gt; Considered too young or too old by employers ;  &gt; Females ;</t>
  </si>
  <si>
    <t>&gt; 45-64 years ;  &gt;&gt; Believes ill health or disability discourages employers ;  Persons ;</t>
  </si>
  <si>
    <t>&gt; 45-64 years ;  &gt;&gt; Believes ill health or disability discourages employers ;  &gt; Males ;</t>
  </si>
  <si>
    <t>&gt; 45-64 years ;  &gt;&gt; Believes ill health or disability discourages employers ;  &gt; Females ;</t>
  </si>
  <si>
    <t>&gt; 45-64 years ;  &gt;&gt; Lacked necessary skills, education or experience ;  Persons ;</t>
  </si>
  <si>
    <t>&gt; 45-64 years ;  &gt;&gt; Lacked necessary skills, education or experience ;  &gt; Males ;</t>
  </si>
  <si>
    <t>&gt; 45-64 years ;  &gt;&gt; Lacked necessary skills, education or experience ;  &gt; Females ;</t>
  </si>
  <si>
    <t>&gt; 45-64 years ;  &gt;&gt; Cultural background or language difficulties ;  Persons ;</t>
  </si>
  <si>
    <t>&gt; 45-64 years ;  &gt;&gt; Cultural background or language difficulties ;  &gt; Males ;</t>
  </si>
  <si>
    <t>&gt; 45-64 years ;  &gt;&gt; Cultural background or language difficulties ;  &gt; Females ;</t>
  </si>
  <si>
    <t>&gt; 45-64 years ;  &gt;&gt; No jobs in locality, line of work or no jobs at all ;  Persons ;</t>
  </si>
  <si>
    <t>&gt; 45-64 years ;  &gt;&gt; No jobs in locality, line of work or no jobs at all ;  &gt; Males ;</t>
  </si>
  <si>
    <t>&gt; 45-64 years ;  &gt;&gt; No jobs in locality, line of work or no jobs at all ;  &gt; Females ;</t>
  </si>
  <si>
    <t>&gt; 45-64 years ;  &gt;&gt; No jobs in suitable hours ;  Persons ;</t>
  </si>
  <si>
    <t>&gt; 45-64 years ;  &gt;&gt; No jobs in suitable hours ;  &gt; Males ;</t>
  </si>
  <si>
    <t>&gt; 45-64 years ;  &gt;&gt; No jobs in suitable hours ;  &gt; Females ;</t>
  </si>
  <si>
    <t>&gt; 45-64 years ;  &gt; Personal reasons ;  Persons ;</t>
  </si>
  <si>
    <t>&gt; 45-64 years ;  &gt; Personal reasons ;  &gt; Males ;</t>
  </si>
  <si>
    <t>&gt; 45-64 years ;  &gt; Personal reasons ;  &gt; Females ;</t>
  </si>
  <si>
    <t>&gt; 45-64 years ;  &gt;&gt; Own short-term illness or injury ;  Persons ;</t>
  </si>
  <si>
    <t>&gt; 45-64 years ;  &gt;&gt; Own short-term illness or injury ;  &gt; Males ;</t>
  </si>
  <si>
    <t>&gt; 45-64 years ;  &gt;&gt; Own short-term illness or injury ;  &gt; Females ;</t>
  </si>
  <si>
    <t>&gt; 45-64 years ;  &gt;&gt; Own long-term health condition or disability ;  Persons ;</t>
  </si>
  <si>
    <t>&gt; 45-64 years ;  &gt;&gt; Own long-term health condition or disability ;  &gt; Males ;</t>
  </si>
  <si>
    <t>&gt; 45-64 years ;  &gt;&gt; Own long-term health condition or disability ;  &gt; Females ;</t>
  </si>
  <si>
    <t>&gt; 45-64 years ;  &gt;&gt; Attending an educational institution ;  Persons ;</t>
  </si>
  <si>
    <t>&gt; 45-64 years ;  &gt;&gt; Attending an educational institution ;  &gt; Males ;</t>
  </si>
  <si>
    <t>&gt; 45-64 years ;  &gt;&gt; Attending an educational institution ;  &gt; Females ;</t>
  </si>
  <si>
    <t>&gt; 45-64 years ;  &gt;&gt; Had no need or want to work ;  Persons ;</t>
  </si>
  <si>
    <t>&gt; 45-64 years ;  &gt;&gt; Had no need or want to work ;  &gt; Males ;</t>
  </si>
  <si>
    <t>&gt; 45-64 years ;  &gt;&gt; Had no need or want to work ;  &gt; Females ;</t>
  </si>
  <si>
    <t>&gt; 45-64 years ;  &gt;&gt; Working in an unpaid voluntary job ;  Persons ;</t>
  </si>
  <si>
    <t>&gt; 45-64 years ;  &gt;&gt; Working in an unpaid voluntary job ;  &gt; Males ;</t>
  </si>
  <si>
    <t>&gt; 45-64 years ;  &gt;&gt; Working in an unpaid voluntary job ;  &gt; Females ;</t>
  </si>
  <si>
    <t>&gt; 45-64 years ;  &gt;&gt; Problems with access to transport ;  Persons ;</t>
  </si>
  <si>
    <t>&gt; 45-64 years ;  &gt;&gt; Problems with access to transport ;  &gt; Males ;</t>
  </si>
  <si>
    <t>&gt; 45-64 years ;  &gt;&gt; Problems with access to transport ;  &gt; Females ;</t>
  </si>
  <si>
    <t>&gt; 45-64 years ;  &gt;&gt; Moved house or holidays ;  Persons ;</t>
  </si>
  <si>
    <t>&gt; 45-64 years ;  &gt;&gt; Moved house or holidays ;  &gt; Males ;</t>
  </si>
  <si>
    <t>&gt; 45-64 years ;  &gt;&gt; Moved house or holidays ;  &gt; Females ;</t>
  </si>
  <si>
    <t>&gt; 45-64 years ;  &gt; Family reasons ;  Persons ;</t>
  </si>
  <si>
    <t>&gt; 45-64 years ;  &gt; Family reasons ;  &gt; Males ;</t>
  </si>
  <si>
    <t>&gt; 45-64 years ;  &gt; Family reasons ;  &gt; Females ;</t>
  </si>
  <si>
    <t>&gt; 45-64 years ;  &gt;&gt; Caring for ill or elderly person or family member ;  Persons ;</t>
  </si>
  <si>
    <t>&gt; 45-64 years ;  &gt;&gt; Caring for ill or elderly person or family member ;  &gt; Males ;</t>
  </si>
  <si>
    <t>&gt; 45-64 years ;  &gt;&gt; Caring for ill or elderly person or family member ;  &gt; Females ;</t>
  </si>
  <si>
    <t>&gt; 45-64 years ;  &gt;&gt; Child care ;  Persons ;</t>
  </si>
  <si>
    <t>&gt; 45-64 years ;  &gt;&gt; Child care ;  &gt; Males ;</t>
  </si>
  <si>
    <t>&gt; 45-64 years ;  &gt;&gt; Child care ;  &gt; Females ;</t>
  </si>
  <si>
    <t>&gt; 45-64 years ;  &gt;&gt; Other family considerations ;  Persons ;</t>
  </si>
  <si>
    <t>&gt; 45-64 years ;  &gt;&gt; Other family considerations ;  &gt; Males ;</t>
  </si>
  <si>
    <t>&gt; 45-64 years ;  &gt;&gt; Other family considerations ;  &gt; Females ;</t>
  </si>
  <si>
    <t>&gt; 45-64 years ;  &gt; Other reasons ;  Persons ;</t>
  </si>
  <si>
    <t>&gt; 45-64 years ;  &gt; Other reasons ;  &gt; Males ;</t>
  </si>
  <si>
    <t>&gt; 45-64 years ;  &gt; Other reasons ;  &gt; Females ;</t>
  </si>
  <si>
    <t>&gt; 45-64 years ;  &gt; Did not know ;  Persons ;</t>
  </si>
  <si>
    <t>&gt; 45-64 years ;  &gt; Did not know ;  &gt; Males ;</t>
  </si>
  <si>
    <t>&gt; 45-64 years ;  &gt; Did not know ;  &gt; Females ;</t>
  </si>
  <si>
    <t>65 years and over ;  Available within four weeks but not actively looking ;  Persons ;</t>
  </si>
  <si>
    <t>65 years and over ;  Available within four weeks but not actively looking ;  &gt; Males ;</t>
  </si>
  <si>
    <t>65 years and over ;  Available within four weeks but not actively looking ;  &gt; Females ;</t>
  </si>
  <si>
    <t>65 years and over ;  &gt; Discouraged job seekers ;  Persons ;</t>
  </si>
  <si>
    <t>65 years and over ;  &gt; Discouraged job seekers ;  &gt; Males ;</t>
  </si>
  <si>
    <t>65 years and over ;  &gt; Discouraged job seekers ;  &gt; Females ;</t>
  </si>
  <si>
    <t>65 years and over ;  &gt;&gt; Considered too young or too old by employers ;  Persons ;</t>
  </si>
  <si>
    <t>65 years and over ;  &gt;&gt; Considered too young or too old by employers ;  &gt; Males ;</t>
  </si>
  <si>
    <t>65 years and over ;  &gt;&gt; Considered too young or too old by employers ;  &gt; Females ;</t>
  </si>
  <si>
    <t>65 years and over ;  &gt;&gt; Believes ill health or disability discourages employers ;  Persons ;</t>
  </si>
  <si>
    <t>65 years and over ;  &gt;&gt; Believes ill health or disability discourages employers ;  &gt; Males ;</t>
  </si>
  <si>
    <t>65 years and over ;  &gt;&gt; Believes ill health or disability discourages employers ;  &gt; Females ;</t>
  </si>
  <si>
    <t>65 years and over ;  &gt;&gt; Lacked necessary skills, education or experience ;  Persons ;</t>
  </si>
  <si>
    <t>65 years and over ;  &gt;&gt; Lacked necessary skills, education or experience ;  &gt; Males ;</t>
  </si>
  <si>
    <t>65 years and over ;  &gt;&gt; Lacked necessary skills, education or experience ;  &gt; Females ;</t>
  </si>
  <si>
    <t>65 years and over ;  &gt;&gt; Cultural background or language difficulties ;  Persons ;</t>
  </si>
  <si>
    <t>65 years and over ;  &gt;&gt; Cultural background or language difficulties ;  &gt; Males ;</t>
  </si>
  <si>
    <t>65 years and over ;  &gt;&gt; Cultural background or language difficulties ;  &gt; Females ;</t>
  </si>
  <si>
    <t>65 years and over ;  &gt;&gt; No jobs in locality, line of work or no jobs at all ;  Persons ;</t>
  </si>
  <si>
    <t>65 years and over ;  &gt;&gt; No jobs in locality, line of work or no jobs at all ;  &gt; Males ;</t>
  </si>
  <si>
    <t>65 years and over ;  &gt;&gt; No jobs in locality, line of work or no jobs at all ;  &gt; Females ;</t>
  </si>
  <si>
    <t>65 years and over ;  &gt;&gt; No jobs in suitable hours ;  Persons ;</t>
  </si>
  <si>
    <t>65 years and over ;  &gt;&gt; No jobs in suitable hours ;  &gt; Males ;</t>
  </si>
  <si>
    <t>65 years and over ;  &gt;&gt; No jobs in suitable hours ;  &gt; Females ;</t>
  </si>
  <si>
    <t>65 years and over ;  &gt; Personal reasons ;  Persons ;</t>
  </si>
  <si>
    <t>65 years and over ;  &gt; Personal reasons ;  &gt; Males ;</t>
  </si>
  <si>
    <t>65 years and over ;  &gt; Personal reasons ;  &gt; Females ;</t>
  </si>
  <si>
    <t>65 years and over ;  &gt;&gt; Own short-term illness or injury ;  Persons ;</t>
  </si>
  <si>
    <t>65 years and over ;  &gt;&gt; Own short-term illness or injury ;  &gt; Males ;</t>
  </si>
  <si>
    <t>65 years and over ;  &gt;&gt; Own short-term illness or injury ;  &gt; Females ;</t>
  </si>
  <si>
    <t>65 years and over ;  &gt;&gt; Own long-term health condition or disability ;  Persons ;</t>
  </si>
  <si>
    <t>65 years and over ;  &gt;&gt; Own long-term health condition or disability ;  &gt; Males ;</t>
  </si>
  <si>
    <t>65 years and over ;  &gt;&gt; Own long-term health condition or disability ;  &gt; Females ;</t>
  </si>
  <si>
    <t>65 years and over ;  &gt;&gt; Attending an educational institution ;  Persons ;</t>
  </si>
  <si>
    <t>65 years and over ;  &gt;&gt; Attending an educational institution ;  &gt; Males ;</t>
  </si>
  <si>
    <t>65 years and over ;  &gt;&gt; Attending an educational institution ;  &gt; Females ;</t>
  </si>
  <si>
    <t>65 years and over ;  &gt;&gt; Had no need or want to work ;  Persons ;</t>
  </si>
  <si>
    <t>65 years and over ;  &gt;&gt; Had no need or want to work ;  &gt; Males ;</t>
  </si>
  <si>
    <t>65 years and over ;  &gt;&gt; Had no need or want to work ;  &gt; Females ;</t>
  </si>
  <si>
    <t>65 years and over ;  &gt;&gt; Working in an unpaid voluntary job ;  Persons ;</t>
  </si>
  <si>
    <t>65 years and over ;  &gt;&gt; Working in an unpaid voluntary job ;  &gt; Males ;</t>
  </si>
  <si>
    <t>65 years and over ;  &gt;&gt; Working in an unpaid voluntary job ;  &gt; Females ;</t>
  </si>
  <si>
    <t>65 years and over ;  &gt;&gt; Problems with access to transport ;  Persons ;</t>
  </si>
  <si>
    <t>65 years and over ;  &gt;&gt; Problems with access to transport ;  &gt; Males ;</t>
  </si>
  <si>
    <t>65 years and over ;  &gt;&gt; Problems with access to transport ;  &gt; Females ;</t>
  </si>
  <si>
    <t>65 years and over ;  &gt;&gt; Moved house or holidays ;  Persons ;</t>
  </si>
  <si>
    <t>65 years and over ;  &gt;&gt; Moved house or holidays ;  &gt; Males ;</t>
  </si>
  <si>
    <t>65 years and over ;  &gt;&gt; Moved house or holidays ;  &gt; Females ;</t>
  </si>
  <si>
    <t>65 years and over ;  &gt; Family reasons ;  Persons ;</t>
  </si>
  <si>
    <t>65 years and over ;  &gt; Family reasons ;  &gt; Males ;</t>
  </si>
  <si>
    <t>65 years and over ;  &gt; Family reasons ;  &gt; Females ;</t>
  </si>
  <si>
    <t>65 years and over ;  &gt;&gt; Caring for ill or elderly person or family member ;  Persons ;</t>
  </si>
  <si>
    <t>65 years and over ;  &gt;&gt; Caring for ill or elderly person or family member ;  &gt; Males ;</t>
  </si>
  <si>
    <t>65 years and over ;  &gt;&gt; Caring for ill or elderly person or family member ;  &gt; Females ;</t>
  </si>
  <si>
    <t>65 years and over ;  &gt;&gt; Child care ;  Persons ;</t>
  </si>
  <si>
    <t>65 years and over ;  &gt;&gt; Child care ;  &gt; Males ;</t>
  </si>
  <si>
    <t>65 years and over ;  &gt;&gt; Child care ;  &gt; Females ;</t>
  </si>
  <si>
    <t>65 years and over ;  &gt;&gt; Other family considerations ;  Persons ;</t>
  </si>
  <si>
    <t>65 years and over ;  &gt;&gt; Other family considerations ;  &gt; Males ;</t>
  </si>
  <si>
    <t>65 years and over ;  &gt;&gt; Other family considerations ;  &gt; Females ;</t>
  </si>
  <si>
    <t>65 years and over ;  &gt; Other reasons ;  Persons ;</t>
  </si>
  <si>
    <t>65 years and over ;  &gt; Other reasons ;  &gt; Males ;</t>
  </si>
  <si>
    <t>65 years and over ;  &gt; Other reasons ;  &gt; Females ;</t>
  </si>
  <si>
    <t>65 years and over ;  &gt; Did not know ;  Persons ;</t>
  </si>
  <si>
    <t>65 years and over ;  &gt; Did not know ;  &gt; Males ;</t>
  </si>
  <si>
    <t>65 years and over ;  &gt; Did not know ;  &gt; Females ;</t>
  </si>
  <si>
    <t>New South Wales ;  Available within four weeks but not actively looking ;  Persons ;</t>
  </si>
  <si>
    <t>New South Wales ;  Available within four weeks but not actively looking ;  &gt; Males ;</t>
  </si>
  <si>
    <t>New South Wales ;  Available within four weeks but not actively looking ;  &gt; Females ;</t>
  </si>
  <si>
    <t>New South Wales ;  &gt; Discouraged job seekers ;  Persons ;</t>
  </si>
  <si>
    <t>New South Wales ;  &gt; Discouraged job seekers ;  &gt; Males ;</t>
  </si>
  <si>
    <t>New South Wales ;  &gt; Discouraged job seekers ;  &gt; Females ;</t>
  </si>
  <si>
    <t>New South Wales ;  &gt;&gt; Considered too young or too old by employers ;  Persons ;</t>
  </si>
  <si>
    <t>New South Wales ;  &gt;&gt; Considered too young or too old by employers ;  &gt; Males ;</t>
  </si>
  <si>
    <t>New South Wales ;  &gt;&gt; Considered too young or too old by employers ;  &gt; Females ;</t>
  </si>
  <si>
    <t>New South Wales ;  &gt;&gt; Believes ill health or disability discourages employers ;  Persons ;</t>
  </si>
  <si>
    <t>New South Wales ;  &gt;&gt; Believes ill health or disability discourages employers ;  &gt; Males ;</t>
  </si>
  <si>
    <t>New South Wales ;  &gt;&gt; Believes ill health or disability discourages employers ;  &gt; Females ;</t>
  </si>
  <si>
    <t>New South Wales ;  &gt;&gt; Lacked necessary skills, education or experience ;  Persons ;</t>
  </si>
  <si>
    <t>New South Wales ;  &gt;&gt; Lacked necessary skills, education or experience ;  &gt; Males ;</t>
  </si>
  <si>
    <t>New South Wales ;  &gt;&gt; Lacked necessary skills, education or experience ;  &gt; Females ;</t>
  </si>
  <si>
    <t>New South Wales ;  &gt;&gt; Cultural background or language difficulties ;  Persons ;</t>
  </si>
  <si>
    <t>New South Wales ;  &gt;&gt; Cultural background or language difficulties ;  &gt; Males ;</t>
  </si>
  <si>
    <t>New South Wales ;  &gt;&gt; Cultural background or language difficulties ;  &gt; Females ;</t>
  </si>
  <si>
    <t>New South Wales ;  &gt;&gt; No jobs in locality, line of work or no jobs at all ;  Persons ;</t>
  </si>
  <si>
    <t>New South Wales ;  &gt;&gt; No jobs in locality, line of work or no jobs at all ;  &gt; Males ;</t>
  </si>
  <si>
    <t>New South Wales ;  &gt;&gt; No jobs in locality, line of work or no jobs at all ;  &gt; Females ;</t>
  </si>
  <si>
    <t>New South Wales ;  &gt;&gt; No jobs in suitable hours ;  Persons ;</t>
  </si>
  <si>
    <t>New South Wales ;  &gt;&gt; No jobs in suitable hours ;  &gt; Males ;</t>
  </si>
  <si>
    <t>New South Wales ;  &gt;&gt; No jobs in suitable hours ;  &gt; Females ;</t>
  </si>
  <si>
    <t>New South Wales ;  &gt; Personal reasons ;  Persons ;</t>
  </si>
  <si>
    <t>New South Wales ;  &gt; Personal reasons ;  &gt; Males ;</t>
  </si>
  <si>
    <t>New South Wales ;  &gt; Personal reasons ;  &gt; Females ;</t>
  </si>
  <si>
    <t>New South Wales ;  &gt;&gt; Own short-term illness or injury ;  Persons ;</t>
  </si>
  <si>
    <t>New South Wales ;  &gt;&gt; Own short-term illness or injury ;  &gt; Males ;</t>
  </si>
  <si>
    <t>New South Wales ;  &gt;&gt; Own short-term illness or injury ;  &gt; Females ;</t>
  </si>
  <si>
    <t>New South Wales ;  &gt;&gt; Own long-term health condition or disability ;  Persons ;</t>
  </si>
  <si>
    <t>New South Wales ;  &gt;&gt; Own long-term health condition or disability ;  &gt; Males ;</t>
  </si>
  <si>
    <t>New South Wales ;  &gt;&gt; Own long-term health condition or disability ;  &gt; Females ;</t>
  </si>
  <si>
    <t>New South Wales ;  &gt;&gt; Attending an educational institution ;  Persons ;</t>
  </si>
  <si>
    <t>New South Wales ;  &gt;&gt; Attending an educational institution ;  &gt; Males ;</t>
  </si>
  <si>
    <t>New South Wales ;  &gt;&gt; Attending an educational institution ;  &gt; Females ;</t>
  </si>
  <si>
    <t>New South Wales ;  &gt;&gt; Had no need or want to work ;  Persons ;</t>
  </si>
  <si>
    <t>New South Wales ;  &gt;&gt; Had no need or want to work ;  &gt; Males ;</t>
  </si>
  <si>
    <t>New South Wales ;  &gt;&gt; Had no need or want to work ;  &gt; Females ;</t>
  </si>
  <si>
    <t>New South Wales ;  &gt;&gt; Working in an unpaid voluntary job ;  Persons ;</t>
  </si>
  <si>
    <t>New South Wales ;  &gt;&gt; Working in an unpaid voluntary job ;  &gt; Males ;</t>
  </si>
  <si>
    <t>New South Wales ;  &gt;&gt; Working in an unpaid voluntary job ;  &gt; Females ;</t>
  </si>
  <si>
    <t>New South Wales ;  &gt;&gt; Problems with access to transport ;  Persons ;</t>
  </si>
  <si>
    <t>New South Wales ;  &gt;&gt; Problems with access to transport ;  &gt; Males ;</t>
  </si>
  <si>
    <t>New South Wales ;  &gt;&gt; Problems with access to transport ;  &gt; Females ;</t>
  </si>
  <si>
    <t>New South Wales ;  &gt;&gt; Moved house or holidays ;  Persons ;</t>
  </si>
  <si>
    <t>New South Wales ;  &gt;&gt; Moved house or holidays ;  &gt; Males ;</t>
  </si>
  <si>
    <t>New South Wales ;  &gt;&gt; Moved house or holidays ;  &gt; Females ;</t>
  </si>
  <si>
    <t>New South Wales ;  &gt; Family reasons ;  Persons ;</t>
  </si>
  <si>
    <t>New South Wales ;  &gt; Family reasons ;  &gt; Males ;</t>
  </si>
  <si>
    <t>New South Wales ;  &gt; Family reasons ;  &gt; Females ;</t>
  </si>
  <si>
    <t>New South Wales ;  &gt;&gt; Caring for ill or elderly person or family member ;  Persons ;</t>
  </si>
  <si>
    <t>New South Wales ;  &gt;&gt; Caring for ill or elderly person or family member ;  &gt; Males ;</t>
  </si>
  <si>
    <t>New South Wales ;  &gt;&gt; Caring for ill or elderly person or family member ;  &gt; Females ;</t>
  </si>
  <si>
    <t>New South Wales ;  &gt;&gt; Child care ;  Persons ;</t>
  </si>
  <si>
    <t>New South Wales ;  &gt;&gt; Child care ;  &gt; Males ;</t>
  </si>
  <si>
    <t>New South Wales ;  &gt;&gt; Child care ;  &gt; Females ;</t>
  </si>
  <si>
    <t>New South Wales ;  &gt;&gt; Other family considerations ;  Persons ;</t>
  </si>
  <si>
    <t>New South Wales ;  &gt;&gt; Other family considerations ;  &gt; Males ;</t>
  </si>
  <si>
    <t>New South Wales ;  &gt;&gt; Other family considerations ;  &gt; Females ;</t>
  </si>
  <si>
    <t>New South Wales ;  &gt; Other reasons ;  Persons ;</t>
  </si>
  <si>
    <t>New South Wales ;  &gt; Other reasons ;  &gt; Males ;</t>
  </si>
  <si>
    <t>New South Wales ;  &gt; Other reasons ;  &gt; Females ;</t>
  </si>
  <si>
    <t>New South Wales ;  &gt; Did not know ;  Persons ;</t>
  </si>
  <si>
    <t>New South Wales ;  &gt; Did not know ;  &gt; Males ;</t>
  </si>
  <si>
    <t>New South Wales ;  &gt; Did not know ;  &gt; Females ;</t>
  </si>
  <si>
    <t>Victoria ;  Available within four weeks but not actively looking ;  Persons ;</t>
  </si>
  <si>
    <t>Victoria ;  Available within four weeks but not actively looking ;  &gt; Males ;</t>
  </si>
  <si>
    <t>Victoria ;  Available within four weeks but not actively looking ;  &gt; Females ;</t>
  </si>
  <si>
    <t>Victoria ;  &gt; Discouraged job seekers ;  Persons ;</t>
  </si>
  <si>
    <t>Victoria ;  &gt; Discouraged job seekers ;  &gt; Males ;</t>
  </si>
  <si>
    <t>Victoria ;  &gt; Discouraged job seekers ;  &gt; Females ;</t>
  </si>
  <si>
    <t>Victoria ;  &gt;&gt; Considered too young or too old by employers ;  Persons ;</t>
  </si>
  <si>
    <t>Victoria ;  &gt;&gt; Considered too young or too old by employers ;  &gt; Males ;</t>
  </si>
  <si>
    <t>Victoria ;  &gt;&gt; Considered too young or too old by employers ;  &gt; Females ;</t>
  </si>
  <si>
    <t>Victoria ;  &gt;&gt; Believes ill health or disability discourages employers ;  Persons ;</t>
  </si>
  <si>
    <t>Victoria ;  &gt;&gt; Believes ill health or disability discourages employers ;  &gt; Males ;</t>
  </si>
  <si>
    <t>Victoria ;  &gt;&gt; Believes ill health or disability discourages employers ;  &gt; Females ;</t>
  </si>
  <si>
    <t>Victoria ;  &gt;&gt; Lacked necessary skills, education or experience ;  Persons ;</t>
  </si>
  <si>
    <t>Victoria ;  &gt;&gt; Lacked necessary skills, education or experience ;  &gt; Males ;</t>
  </si>
  <si>
    <t>Victoria ;  &gt;&gt; Lacked necessary skills, education or experience ;  &gt; Females ;</t>
  </si>
  <si>
    <t>Victoria ;  &gt;&gt; Cultural background or language difficulties ;  Persons ;</t>
  </si>
  <si>
    <t>Victoria ;  &gt;&gt; Cultural background or language difficulties ;  &gt; Males ;</t>
  </si>
  <si>
    <t>Victoria ;  &gt;&gt; Cultural background or language difficulties ;  &gt; Females ;</t>
  </si>
  <si>
    <t>Victoria ;  &gt;&gt; No jobs in locality, line of work or no jobs at all ;  Persons ;</t>
  </si>
  <si>
    <t>Victoria ;  &gt;&gt; No jobs in locality, line of work or no jobs at all ;  &gt; Males ;</t>
  </si>
  <si>
    <t>Victoria ;  &gt;&gt; No jobs in locality, line of work or no jobs at all ;  &gt; Females ;</t>
  </si>
  <si>
    <t>Victoria ;  &gt;&gt; No jobs in suitable hours ;  Persons ;</t>
  </si>
  <si>
    <t>Victoria ;  &gt;&gt; No jobs in suitable hours ;  &gt; Males ;</t>
  </si>
  <si>
    <t>Victoria ;  &gt;&gt; No jobs in suitable hours ;  &gt; Females ;</t>
  </si>
  <si>
    <t>Victoria ;  &gt; Personal reasons ;  Persons ;</t>
  </si>
  <si>
    <t>Victoria ;  &gt; Personal reasons ;  &gt; Males ;</t>
  </si>
  <si>
    <t>Victoria ;  &gt; Personal reasons ;  &gt; Females ;</t>
  </si>
  <si>
    <t>Victoria ;  &gt;&gt; Own short-term illness or injury ;  Persons ;</t>
  </si>
  <si>
    <t>Victoria ;  &gt;&gt; Own short-term illness or injury ;  &gt; Males ;</t>
  </si>
  <si>
    <t>Victoria ;  &gt;&gt; Own short-term illness or injury ;  &gt; Females ;</t>
  </si>
  <si>
    <t>Victoria ;  &gt;&gt; Own long-term health condition or disability ;  Persons ;</t>
  </si>
  <si>
    <t>Victoria ;  &gt;&gt; Own long-term health condition or disability ;  &gt; Males ;</t>
  </si>
  <si>
    <t>Victoria ;  &gt;&gt; Own long-term health condition or disability ;  &gt; Females ;</t>
  </si>
  <si>
    <t>Victoria ;  &gt;&gt; Attending an educational institution ;  Persons ;</t>
  </si>
  <si>
    <t>Victoria ;  &gt;&gt; Attending an educational institution ;  &gt; Males ;</t>
  </si>
  <si>
    <t>Victoria ;  &gt;&gt; Attending an educational institution ;  &gt; Females ;</t>
  </si>
  <si>
    <t>Victoria ;  &gt;&gt; Had no need or want to work ;  Persons ;</t>
  </si>
  <si>
    <t>Victoria ;  &gt;&gt; Had no need or want to work ;  &gt; Males ;</t>
  </si>
  <si>
    <t>A125951962K</t>
  </si>
  <si>
    <t>A125947210T</t>
  </si>
  <si>
    <t>A125956718X</t>
  </si>
  <si>
    <t>A125951966V</t>
  </si>
  <si>
    <t>A125947214A</t>
  </si>
  <si>
    <t>A125956754J</t>
  </si>
  <si>
    <t>A125952002V</t>
  </si>
  <si>
    <t>A125947250K</t>
  </si>
  <si>
    <t>A125956674J</t>
  </si>
  <si>
    <t>A125951922T</t>
  </si>
  <si>
    <t>A125947170K</t>
  </si>
  <si>
    <t>A125956746J</t>
  </si>
  <si>
    <t>A125951994C</t>
  </si>
  <si>
    <t>A125947242K</t>
  </si>
  <si>
    <t>A125957470X</t>
  </si>
  <si>
    <t>A125952718A</t>
  </si>
  <si>
    <t>A125947966T</t>
  </si>
  <si>
    <t>A125957522R</t>
  </si>
  <si>
    <t>A125952770K</t>
  </si>
  <si>
    <t>A125948018K</t>
  </si>
  <si>
    <t>A125957490J</t>
  </si>
  <si>
    <t>A125952738K</t>
  </si>
  <si>
    <t>A125947986A</t>
  </si>
  <si>
    <t>A125957526X</t>
  </si>
  <si>
    <t>A125952774V</t>
  </si>
  <si>
    <t>A125948022A</t>
  </si>
  <si>
    <t>A125957530R</t>
  </si>
  <si>
    <t>A125952778C</t>
  </si>
  <si>
    <t>A125948026K</t>
  </si>
  <si>
    <t>A125957494T</t>
  </si>
  <si>
    <t>A125952742A</t>
  </si>
  <si>
    <t>A125947990T</t>
  </si>
  <si>
    <t>A125957498A</t>
  </si>
  <si>
    <t>A125952746K</t>
  </si>
  <si>
    <t>A125947994A</t>
  </si>
  <si>
    <t>A125957514R</t>
  </si>
  <si>
    <t>A125952762K</t>
  </si>
  <si>
    <t>A125948010T</t>
  </si>
  <si>
    <t>A125957482J</t>
  </si>
  <si>
    <t>A125952730T</t>
  </si>
  <si>
    <t>A125947978A</t>
  </si>
  <si>
    <t>A125957534X</t>
  </si>
  <si>
    <t>A125952782V</t>
  </si>
  <si>
    <t>A125948030A</t>
  </si>
  <si>
    <t>A125957518X</t>
  </si>
  <si>
    <t>A125952766V</t>
  </si>
  <si>
    <t>A125948014A</t>
  </si>
  <si>
    <t>A125957542X</t>
  </si>
  <si>
    <t>A125952790V</t>
  </si>
  <si>
    <t>A125948038V</t>
  </si>
  <si>
    <t>A125957486T</t>
  </si>
  <si>
    <t>A125952734A</t>
  </si>
  <si>
    <t>A125947982T</t>
  </si>
  <si>
    <t>A125957462X</t>
  </si>
  <si>
    <t>A125952710J</t>
  </si>
  <si>
    <t>A125947958T</t>
  </si>
  <si>
    <t>A125957474J</t>
  </si>
  <si>
    <t>A125952722T</t>
  </si>
  <si>
    <t>A125947970J</t>
  </si>
  <si>
    <t>A125957502F</t>
  </si>
  <si>
    <t>A125952750A</t>
  </si>
  <si>
    <t>A125947998K</t>
  </si>
  <si>
    <t>A125957478T</t>
  </si>
  <si>
    <t>A125952726A</t>
  </si>
  <si>
    <t>A125947974T</t>
  </si>
  <si>
    <t>A125957506R</t>
  </si>
  <si>
    <t>A125952754K</t>
  </si>
  <si>
    <t>A125948002T</t>
  </si>
  <si>
    <t>A125957510F</t>
  </si>
  <si>
    <t>A125952758V</t>
  </si>
  <si>
    <t>A125948006A</t>
  </si>
  <si>
    <t>A125957546J</t>
  </si>
  <si>
    <t>A125952794C</t>
  </si>
  <si>
    <t>A125948042K</t>
  </si>
  <si>
    <t>A125957466J</t>
  </si>
  <si>
    <t>A125952714T</t>
  </si>
  <si>
    <t>A125947962J</t>
  </si>
  <si>
    <t>A125957538J</t>
  </si>
  <si>
    <t>A125952786C</t>
  </si>
  <si>
    <t>A125948034K</t>
  </si>
  <si>
    <t>A125955094V</t>
  </si>
  <si>
    <t>A125950342C</t>
  </si>
  <si>
    <t>A125945590V</t>
  </si>
  <si>
    <t>A125955146K</t>
  </si>
  <si>
    <t>A125950394F</t>
  </si>
  <si>
    <t>A125945642K</t>
  </si>
  <si>
    <t>A125955114T</t>
  </si>
  <si>
    <t>A125950362L</t>
  </si>
  <si>
    <t>A125945610T</t>
  </si>
  <si>
    <t>A125955150A</t>
  </si>
  <si>
    <t>A125950398R</t>
  </si>
  <si>
    <t>A125945646V</t>
  </si>
  <si>
    <t>A125955154K</t>
  </si>
  <si>
    <t>A125950402V</t>
  </si>
  <si>
    <t>A125945650K</t>
  </si>
  <si>
    <t>A125955118A</t>
  </si>
  <si>
    <t>A125950366W</t>
  </si>
  <si>
    <t>A125945614A</t>
  </si>
  <si>
    <t>A125955122T</t>
  </si>
  <si>
    <t>A125950370L</t>
  </si>
  <si>
    <t>A125945618K</t>
  </si>
  <si>
    <t>A125955138K</t>
  </si>
  <si>
    <t>A125950386F</t>
  </si>
  <si>
    <t>A125945634K</t>
  </si>
  <si>
    <t>A125955106T</t>
  </si>
  <si>
    <t>A125950354L</t>
  </si>
  <si>
    <t>A125945602T</t>
  </si>
  <si>
    <t>A125955158V</t>
  </si>
  <si>
    <t>A125950406C</t>
  </si>
  <si>
    <t>A125945654V</t>
  </si>
  <si>
    <t>A125955142A</t>
  </si>
  <si>
    <t>A125950390W</t>
  </si>
  <si>
    <t>A125945638V</t>
  </si>
  <si>
    <t>A125955166V</t>
  </si>
  <si>
    <t>A125950414C</t>
  </si>
  <si>
    <t>A125945662V</t>
  </si>
  <si>
    <t>A125955110J</t>
  </si>
  <si>
    <t>A125950358W</t>
  </si>
  <si>
    <t>A125945606A</t>
  </si>
  <si>
    <t>A125955086V</t>
  </si>
  <si>
    <t>A125950334C</t>
  </si>
  <si>
    <t>A125945582V</t>
  </si>
  <si>
    <t>A125955098C</t>
  </si>
  <si>
    <t>A125950346L</t>
  </si>
  <si>
    <t>A125945594C</t>
  </si>
  <si>
    <t>A125955126A</t>
  </si>
  <si>
    <t>A125950374W</t>
  </si>
  <si>
    <t>A125945622A</t>
  </si>
  <si>
    <t>A125955102J</t>
  </si>
  <si>
    <t>A125950350C</t>
  </si>
  <si>
    <t>A125945598L</t>
  </si>
  <si>
    <t>A125955130T</t>
  </si>
  <si>
    <t>A125950378F</t>
  </si>
  <si>
    <t>A125945626K</t>
  </si>
  <si>
    <t>A125955134A</t>
  </si>
  <si>
    <t>A125950382W</t>
  </si>
  <si>
    <t>A125945630A</t>
  </si>
  <si>
    <t>A125955170K</t>
  </si>
  <si>
    <t>A125950418L</t>
  </si>
  <si>
    <t>A125945666C</t>
  </si>
  <si>
    <t>A125955090K</t>
  </si>
  <si>
    <t>A125950338L</t>
  </si>
  <si>
    <t>A125945586C</t>
  </si>
  <si>
    <t>A125955162K</t>
  </si>
  <si>
    <t>A125950410V</t>
  </si>
  <si>
    <t>A125945658C</t>
  </si>
  <si>
    <t>A125954038J</t>
  </si>
  <si>
    <t>A125949286X</t>
  </si>
  <si>
    <t>A125944534J</t>
  </si>
  <si>
    <t>A125954090T</t>
  </si>
  <si>
    <t>A125949338R</t>
  </si>
  <si>
    <t>A125944586K</t>
  </si>
  <si>
    <t>A125954058T</t>
  </si>
  <si>
    <t>A125949306W</t>
  </si>
  <si>
    <t>A125944554T</t>
  </si>
  <si>
    <t>A125954094A</t>
  </si>
  <si>
    <t>A125949342F</t>
  </si>
  <si>
    <t>A125944590A</t>
  </si>
  <si>
    <t>A125954098K</t>
  </si>
  <si>
    <t>A125949346R</t>
  </si>
  <si>
    <t>A125944594K</t>
  </si>
  <si>
    <t>A125954062J</t>
  </si>
  <si>
    <t>A125949310L</t>
  </si>
  <si>
    <t>A125944558A</t>
  </si>
  <si>
    <t>A125954066T</t>
  </si>
  <si>
    <t>A125949314W</t>
  </si>
  <si>
    <t>A125944562T</t>
  </si>
  <si>
    <t>A125954082T</t>
  </si>
  <si>
    <t>A125949330W</t>
  </si>
  <si>
    <t>A125944578K</t>
  </si>
  <si>
    <t>A125954050X</t>
  </si>
  <si>
    <t>A125949298J</t>
  </si>
  <si>
    <t>A125944546T</t>
  </si>
  <si>
    <t>A125954102R</t>
  </si>
  <si>
    <t>A125949350F</t>
  </si>
  <si>
    <t>A125944598V</t>
  </si>
  <si>
    <t>A125954086A</t>
  </si>
  <si>
    <t>A125949334F</t>
  </si>
  <si>
    <t>A125944582A</t>
  </si>
  <si>
    <t>A125954110R</t>
  </si>
  <si>
    <t>A125949358X</t>
  </si>
  <si>
    <t>A125944606J</t>
  </si>
  <si>
    <t>A125954054J</t>
  </si>
  <si>
    <t>A125949302L</t>
  </si>
  <si>
    <t>A125944550J</t>
  </si>
  <si>
    <t>A125954030R</t>
  </si>
  <si>
    <t>A125949278X</t>
  </si>
  <si>
    <t>A125944526J</t>
  </si>
  <si>
    <t>A125954042X</t>
  </si>
  <si>
    <t>A125949290R</t>
  </si>
  <si>
    <t>A125944538T</t>
  </si>
  <si>
    <t>A125954070J</t>
  </si>
  <si>
    <t>A125949318F</t>
  </si>
  <si>
    <t>A125944566A</t>
  </si>
  <si>
    <t>A125954046J</t>
  </si>
  <si>
    <t>A125949294X</t>
  </si>
  <si>
    <t>A125944542J</t>
  </si>
  <si>
    <t>A125954074T</t>
  </si>
  <si>
    <t>A125949322W</t>
  </si>
  <si>
    <t>A125944570T</t>
  </si>
  <si>
    <t>A125954078A</t>
  </si>
  <si>
    <t>A125949326F</t>
  </si>
  <si>
    <t>A125944574A</t>
  </si>
  <si>
    <t>A125954114X</t>
  </si>
  <si>
    <t>A125949362R</t>
  </si>
  <si>
    <t>A125944610X</t>
  </si>
  <si>
    <t>A125954034X</t>
  </si>
  <si>
    <t>A125949282R</t>
  </si>
  <si>
    <t>A125944530X</t>
  </si>
  <si>
    <t>A125954106X</t>
  </si>
  <si>
    <t>A125949354R</t>
  </si>
  <si>
    <t>A125944602X</t>
  </si>
  <si>
    <t>A125953686L</t>
  </si>
  <si>
    <t>A125948934T</t>
  </si>
  <si>
    <t>A125944182R</t>
  </si>
  <si>
    <t>A125953738C</t>
  </si>
  <si>
    <t>A125948986V</t>
  </si>
  <si>
    <t>A125944234F</t>
  </si>
  <si>
    <t>A125953706K</t>
  </si>
  <si>
    <t>A125948954A</t>
  </si>
  <si>
    <t>A125944202L</t>
  </si>
  <si>
    <t>A125953742V</t>
  </si>
  <si>
    <t>A125948990K</t>
  </si>
  <si>
    <t>A125944238R</t>
  </si>
  <si>
    <t>A125953746C</t>
  </si>
  <si>
    <t>A125948994V</t>
  </si>
  <si>
    <t>A125944242F</t>
  </si>
  <si>
    <t>A125953710A</t>
  </si>
  <si>
    <t>A125948958K</t>
  </si>
  <si>
    <t>A125944206W</t>
  </si>
  <si>
    <t>A125953714K</t>
  </si>
  <si>
    <t>A125948962A</t>
  </si>
  <si>
    <t>A125944210L</t>
  </si>
  <si>
    <t>A125953730K</t>
  </si>
  <si>
    <t>A125948978V</t>
  </si>
  <si>
    <t>A125944226F</t>
  </si>
  <si>
    <t>A125953698W</t>
  </si>
  <si>
    <t>A125948946A</t>
  </si>
  <si>
    <t>A125944194X</t>
  </si>
  <si>
    <t>A125953750V</t>
  </si>
  <si>
    <t>A125948998C</t>
  </si>
  <si>
    <t>A125944246R</t>
  </si>
  <si>
    <t>A125953734V</t>
  </si>
  <si>
    <t>A125948982K</t>
  </si>
  <si>
    <t>A125944230W</t>
  </si>
  <si>
    <t>A125953758L</t>
  </si>
  <si>
    <t>A125949006V</t>
  </si>
  <si>
    <t>A125944254R</t>
  </si>
  <si>
    <t>A125953702A</t>
  </si>
  <si>
    <t>A125948950T</t>
  </si>
  <si>
    <t>Victoria ;  &gt;&gt; Had no need or want to work ;  &gt; Females ;</t>
  </si>
  <si>
    <t>Victoria ;  &gt;&gt; Working in an unpaid voluntary job ;  Persons ;</t>
  </si>
  <si>
    <t>Victoria ;  &gt;&gt; Working in an unpaid voluntary job ;  &gt; Males ;</t>
  </si>
  <si>
    <t>Victoria ;  &gt;&gt; Working in an unpaid voluntary job ;  &gt; Females ;</t>
  </si>
  <si>
    <t>Victoria ;  &gt;&gt; Problems with access to transport ;  Persons ;</t>
  </si>
  <si>
    <t>Victoria ;  &gt;&gt; Problems with access to transport ;  &gt; Males ;</t>
  </si>
  <si>
    <t>Victoria ;  &gt;&gt; Problems with access to transport ;  &gt; Females ;</t>
  </si>
  <si>
    <t>Victoria ;  &gt;&gt; Moved house or holidays ;  Persons ;</t>
  </si>
  <si>
    <t>Victoria ;  &gt;&gt; Moved house or holidays ;  &gt; Males ;</t>
  </si>
  <si>
    <t>Victoria ;  &gt;&gt; Moved house or holidays ;  &gt; Females ;</t>
  </si>
  <si>
    <t>Victoria ;  &gt; Family reasons ;  Persons ;</t>
  </si>
  <si>
    <t>Victoria ;  &gt; Family reasons ;  &gt; Males ;</t>
  </si>
  <si>
    <t>Victoria ;  &gt; Family reasons ;  &gt; Females ;</t>
  </si>
  <si>
    <t>Victoria ;  &gt;&gt; Caring for ill or elderly person or family member ;  Persons ;</t>
  </si>
  <si>
    <t>Victoria ;  &gt;&gt; Caring for ill or elderly person or family member ;  &gt; Males ;</t>
  </si>
  <si>
    <t>Victoria ;  &gt;&gt; Caring for ill or elderly person or family member ;  &gt; Females ;</t>
  </si>
  <si>
    <t>Victoria ;  &gt;&gt; Child care ;  Persons ;</t>
  </si>
  <si>
    <t>Victoria ;  &gt;&gt; Child care ;  &gt; Males ;</t>
  </si>
  <si>
    <t>Victoria ;  &gt;&gt; Child care ;  &gt; Females ;</t>
  </si>
  <si>
    <t>Victoria ;  &gt;&gt; Other family considerations ;  Persons ;</t>
  </si>
  <si>
    <t>Victoria ;  &gt;&gt; Other family considerations ;  &gt; Males ;</t>
  </si>
  <si>
    <t>Victoria ;  &gt;&gt; Other family considerations ;  &gt; Females ;</t>
  </si>
  <si>
    <t>Victoria ;  &gt; Other reasons ;  Persons ;</t>
  </si>
  <si>
    <t>Victoria ;  &gt; Other reasons ;  &gt; Males ;</t>
  </si>
  <si>
    <t>Victoria ;  &gt; Other reasons ;  &gt; Females ;</t>
  </si>
  <si>
    <t>Victoria ;  &gt; Did not know ;  Persons ;</t>
  </si>
  <si>
    <t>Victoria ;  &gt; Did not know ;  &gt; Males ;</t>
  </si>
  <si>
    <t>Victoria ;  &gt; Did not know ;  &gt; Females ;</t>
  </si>
  <si>
    <t>Queensland ;  Available within four weeks but not actively looking ;  Persons ;</t>
  </si>
  <si>
    <t>Queensland ;  Available within four weeks but not actively looking ;  &gt; Males ;</t>
  </si>
  <si>
    <t>Queensland ;  Available within four weeks but not actively looking ;  &gt; Females ;</t>
  </si>
  <si>
    <t>Queensland ;  &gt; Discouraged job seekers ;  Persons ;</t>
  </si>
  <si>
    <t>Queensland ;  &gt; Discouraged job seekers ;  &gt; Males ;</t>
  </si>
  <si>
    <t>Queensland ;  &gt; Discouraged job seekers ;  &gt; Females ;</t>
  </si>
  <si>
    <t>Queensland ;  &gt;&gt; Considered too young or too old by employers ;  Persons ;</t>
  </si>
  <si>
    <t>Queensland ;  &gt;&gt; Considered too young or too old by employers ;  &gt; Males ;</t>
  </si>
  <si>
    <t>Queensland ;  &gt;&gt; Considered too young or too old by employers ;  &gt; Females ;</t>
  </si>
  <si>
    <t>Queensland ;  &gt;&gt; Believes ill health or disability discourages employers ;  Persons ;</t>
  </si>
  <si>
    <t>Queensland ;  &gt;&gt; Believes ill health or disability discourages employers ;  &gt; Males ;</t>
  </si>
  <si>
    <t>Queensland ;  &gt;&gt; Believes ill health or disability discourages employers ;  &gt; Females ;</t>
  </si>
  <si>
    <t>Queensland ;  &gt;&gt; Lacked necessary skills, education or experience ;  Persons ;</t>
  </si>
  <si>
    <t>Queensland ;  &gt;&gt; Lacked necessary skills, education or experience ;  &gt; Males ;</t>
  </si>
  <si>
    <t>Queensland ;  &gt;&gt; Lacked necessary skills, education or experience ;  &gt; Females ;</t>
  </si>
  <si>
    <t>Queensland ;  &gt;&gt; Cultural background or language difficulties ;  Persons ;</t>
  </si>
  <si>
    <t>Queensland ;  &gt;&gt; Cultural background or language difficulties ;  &gt; Males ;</t>
  </si>
  <si>
    <t>Queensland ;  &gt;&gt; Cultural background or language difficulties ;  &gt; Females ;</t>
  </si>
  <si>
    <t>Queensland ;  &gt;&gt; No jobs in locality, line of work or no jobs at all ;  Persons ;</t>
  </si>
  <si>
    <t>Queensland ;  &gt;&gt; No jobs in locality, line of work or no jobs at all ;  &gt; Males ;</t>
  </si>
  <si>
    <t>Queensland ;  &gt;&gt; No jobs in locality, line of work or no jobs at all ;  &gt; Females ;</t>
  </si>
  <si>
    <t>Queensland ;  &gt;&gt; No jobs in suitable hours ;  Persons ;</t>
  </si>
  <si>
    <t>Queensland ;  &gt;&gt; No jobs in suitable hours ;  &gt; Males ;</t>
  </si>
  <si>
    <t>Queensland ;  &gt;&gt; No jobs in suitable hours ;  &gt; Females ;</t>
  </si>
  <si>
    <t>Queensland ;  &gt; Personal reasons ;  Persons ;</t>
  </si>
  <si>
    <t>Queensland ;  &gt; Personal reasons ;  &gt; Males ;</t>
  </si>
  <si>
    <t>Queensland ;  &gt; Personal reasons ;  &gt; Females ;</t>
  </si>
  <si>
    <t>Queensland ;  &gt;&gt; Own short-term illness or injury ;  Persons ;</t>
  </si>
  <si>
    <t>Queensland ;  &gt;&gt; Own short-term illness or injury ;  &gt; Males ;</t>
  </si>
  <si>
    <t>Queensland ;  &gt;&gt; Own short-term illness or injury ;  &gt; Females ;</t>
  </si>
  <si>
    <t>Queensland ;  &gt;&gt; Own long-term health condition or disability ;  Persons ;</t>
  </si>
  <si>
    <t>Queensland ;  &gt;&gt; Own long-term health condition or disability ;  &gt; Males ;</t>
  </si>
  <si>
    <t>Queensland ;  &gt;&gt; Own long-term health condition or disability ;  &gt; Females ;</t>
  </si>
  <si>
    <t>Queensland ;  &gt;&gt; Attending an educational institution ;  Persons ;</t>
  </si>
  <si>
    <t>Queensland ;  &gt;&gt; Attending an educational institution ;  &gt; Males ;</t>
  </si>
  <si>
    <t>Queensland ;  &gt;&gt; Attending an educational institution ;  &gt; Females ;</t>
  </si>
  <si>
    <t>Queensland ;  &gt;&gt; Had no need or want to work ;  Persons ;</t>
  </si>
  <si>
    <t>Queensland ;  &gt;&gt; Had no need or want to work ;  &gt; Males ;</t>
  </si>
  <si>
    <t>Queensland ;  &gt;&gt; Had no need or want to work ;  &gt; Females ;</t>
  </si>
  <si>
    <t>Queensland ;  &gt;&gt; Working in an unpaid voluntary job ;  Persons ;</t>
  </si>
  <si>
    <t>Queensland ;  &gt;&gt; Working in an unpaid voluntary job ;  &gt; Males ;</t>
  </si>
  <si>
    <t>Queensland ;  &gt;&gt; Working in an unpaid voluntary job ;  &gt; Females ;</t>
  </si>
  <si>
    <t>Queensland ;  &gt;&gt; Problems with access to transport ;  Persons ;</t>
  </si>
  <si>
    <t>Queensland ;  &gt;&gt; Problems with access to transport ;  &gt; Males ;</t>
  </si>
  <si>
    <t>Queensland ;  &gt;&gt; Problems with access to transport ;  &gt; Females ;</t>
  </si>
  <si>
    <t>Queensland ;  &gt;&gt; Moved house or holidays ;  Persons ;</t>
  </si>
  <si>
    <t>Queensland ;  &gt;&gt; Moved house or holidays ;  &gt; Males ;</t>
  </si>
  <si>
    <t>Queensland ;  &gt;&gt; Moved house or holidays ;  &gt; Females ;</t>
  </si>
  <si>
    <t>Queensland ;  &gt; Family reasons ;  Persons ;</t>
  </si>
  <si>
    <t>Queensland ;  &gt; Family reasons ;  &gt; Males ;</t>
  </si>
  <si>
    <t>Queensland ;  &gt; Family reasons ;  &gt; Females ;</t>
  </si>
  <si>
    <t>Queensland ;  &gt;&gt; Caring for ill or elderly person or family member ;  Persons ;</t>
  </si>
  <si>
    <t>Queensland ;  &gt;&gt; Caring for ill or elderly person or family member ;  &gt; Males ;</t>
  </si>
  <si>
    <t>Queensland ;  &gt;&gt; Caring for ill or elderly person or family member ;  &gt; Females ;</t>
  </si>
  <si>
    <t>Queensland ;  &gt;&gt; Child care ;  Persons ;</t>
  </si>
  <si>
    <t>Queensland ;  &gt;&gt; Child care ;  &gt; Males ;</t>
  </si>
  <si>
    <t>Queensland ;  &gt;&gt; Child care ;  &gt; Females ;</t>
  </si>
  <si>
    <t>Queensland ;  &gt;&gt; Other family considerations ;  Persons ;</t>
  </si>
  <si>
    <t>Queensland ;  &gt;&gt; Other family considerations ;  &gt; Males ;</t>
  </si>
  <si>
    <t>Queensland ;  &gt;&gt; Other family considerations ;  &gt; Females ;</t>
  </si>
  <si>
    <t>Queensland ;  &gt; Other reasons ;  Persons ;</t>
  </si>
  <si>
    <t>Queensland ;  &gt; Other reasons ;  &gt; Males ;</t>
  </si>
  <si>
    <t>Queensland ;  &gt; Other reasons ;  &gt; Females ;</t>
  </si>
  <si>
    <t>Queensland ;  &gt; Did not know ;  Persons ;</t>
  </si>
  <si>
    <t>Queensland ;  &gt; Did not know ;  &gt; Males ;</t>
  </si>
  <si>
    <t>Queensland ;  &gt; Did not know ;  &gt; Females ;</t>
  </si>
  <si>
    <t>South Australia ;  Available within four weeks but not actively looking ;  Persons ;</t>
  </si>
  <si>
    <t>South Australia ;  Available within four weeks but not actively looking ;  &gt; Males ;</t>
  </si>
  <si>
    <t>South Australia ;  Available within four weeks but not actively looking ;  &gt; Females ;</t>
  </si>
  <si>
    <t>South Australia ;  &gt; Discouraged job seekers ;  Persons ;</t>
  </si>
  <si>
    <t>South Australia ;  &gt; Discouraged job seekers ;  &gt; Males ;</t>
  </si>
  <si>
    <t>South Australia ;  &gt; Discouraged job seekers ;  &gt; Females ;</t>
  </si>
  <si>
    <t>South Australia ;  &gt;&gt; Considered too young or too old by employers ;  Persons ;</t>
  </si>
  <si>
    <t>South Australia ;  &gt;&gt; Considered too young or too old by employers ;  &gt; Males ;</t>
  </si>
  <si>
    <t>South Australia ;  &gt;&gt; Considered too young or too old by employers ;  &gt; Females ;</t>
  </si>
  <si>
    <t>South Australia ;  &gt;&gt; Believes ill health or disability discourages employers ;  Persons ;</t>
  </si>
  <si>
    <t>South Australia ;  &gt;&gt; Believes ill health or disability discourages employers ;  &gt; Males ;</t>
  </si>
  <si>
    <t>South Australia ;  &gt;&gt; Believes ill health or disability discourages employers ;  &gt; Females ;</t>
  </si>
  <si>
    <t>South Australia ;  &gt;&gt; Lacked necessary skills, education or experience ;  Persons ;</t>
  </si>
  <si>
    <t>South Australia ;  &gt;&gt; Lacked necessary skills, education or experience ;  &gt; Males ;</t>
  </si>
  <si>
    <t>South Australia ;  &gt;&gt; Lacked necessary skills, education or experience ;  &gt; Females ;</t>
  </si>
  <si>
    <t>South Australia ;  &gt;&gt; Cultural background or language difficulties ;  Persons ;</t>
  </si>
  <si>
    <t>South Australia ;  &gt;&gt; Cultural background or language difficulties ;  &gt; Males ;</t>
  </si>
  <si>
    <t>South Australia ;  &gt;&gt; Cultural background or language difficulties ;  &gt; Females ;</t>
  </si>
  <si>
    <t>South Australia ;  &gt;&gt; No jobs in locality, line of work or no jobs at all ;  Persons ;</t>
  </si>
  <si>
    <t>South Australia ;  &gt;&gt; No jobs in locality, line of work or no jobs at all ;  &gt; Males ;</t>
  </si>
  <si>
    <t>South Australia ;  &gt;&gt; No jobs in locality, line of work or no jobs at all ;  &gt; Females ;</t>
  </si>
  <si>
    <t>South Australia ;  &gt;&gt; No jobs in suitable hours ;  Persons ;</t>
  </si>
  <si>
    <t>South Australia ;  &gt;&gt; No jobs in suitable hours ;  &gt; Males ;</t>
  </si>
  <si>
    <t>South Australia ;  &gt;&gt; No jobs in suitable hours ;  &gt; Females ;</t>
  </si>
  <si>
    <t>South Australia ;  &gt; Personal reasons ;  Persons ;</t>
  </si>
  <si>
    <t>South Australia ;  &gt; Personal reasons ;  &gt; Males ;</t>
  </si>
  <si>
    <t>South Australia ;  &gt; Personal reasons ;  &gt; Females ;</t>
  </si>
  <si>
    <t>South Australia ;  &gt;&gt; Own short-term illness or injury ;  Persons ;</t>
  </si>
  <si>
    <t>South Australia ;  &gt;&gt; Own short-term illness or injury ;  &gt; Males ;</t>
  </si>
  <si>
    <t>South Australia ;  &gt;&gt; Own short-term illness or injury ;  &gt; Females ;</t>
  </si>
  <si>
    <t>South Australia ;  &gt;&gt; Own long-term health condition or disability ;  Persons ;</t>
  </si>
  <si>
    <t>South Australia ;  &gt;&gt; Own long-term health condition or disability ;  &gt; Males ;</t>
  </si>
  <si>
    <t>South Australia ;  &gt;&gt; Own long-term health condition or disability ;  &gt; Females ;</t>
  </si>
  <si>
    <t>South Australia ;  &gt;&gt; Attending an educational institution ;  Persons ;</t>
  </si>
  <si>
    <t>South Australia ;  &gt;&gt; Attending an educational institution ;  &gt; Males ;</t>
  </si>
  <si>
    <t>South Australia ;  &gt;&gt; Attending an educational institution ;  &gt; Females ;</t>
  </si>
  <si>
    <t>South Australia ;  &gt;&gt; Had no need or want to work ;  Persons ;</t>
  </si>
  <si>
    <t>South Australia ;  &gt;&gt; Had no need or want to work ;  &gt; Males ;</t>
  </si>
  <si>
    <t>South Australia ;  &gt;&gt; Had no need or want to work ;  &gt; Females ;</t>
  </si>
  <si>
    <t>South Australia ;  &gt;&gt; Working in an unpaid voluntary job ;  Persons ;</t>
  </si>
  <si>
    <t>South Australia ;  &gt;&gt; Working in an unpaid voluntary job ;  &gt; Males ;</t>
  </si>
  <si>
    <t>South Australia ;  &gt;&gt; Working in an unpaid voluntary job ;  &gt; Females ;</t>
  </si>
  <si>
    <t>South Australia ;  &gt;&gt; Problems with access to transport ;  Persons ;</t>
  </si>
  <si>
    <t>South Australia ;  &gt;&gt; Problems with access to transport ;  &gt; Males ;</t>
  </si>
  <si>
    <t>South Australia ;  &gt;&gt; Problems with access to transport ;  &gt; Females ;</t>
  </si>
  <si>
    <t>South Australia ;  &gt;&gt; Moved house or holidays ;  Persons ;</t>
  </si>
  <si>
    <t>South Australia ;  &gt;&gt; Moved house or holidays ;  &gt; Males ;</t>
  </si>
  <si>
    <t>South Australia ;  &gt;&gt; Moved house or holidays ;  &gt; Females ;</t>
  </si>
  <si>
    <t>South Australia ;  &gt; Family reasons ;  Persons ;</t>
  </si>
  <si>
    <t>South Australia ;  &gt; Family reasons ;  &gt; Males ;</t>
  </si>
  <si>
    <t>South Australia ;  &gt; Family reasons ;  &gt; Females ;</t>
  </si>
  <si>
    <t>South Australia ;  &gt;&gt; Caring for ill or elderly person or family member ;  Persons ;</t>
  </si>
  <si>
    <t>South Australia ;  &gt;&gt; Caring for ill or elderly person or family member ;  &gt; Males ;</t>
  </si>
  <si>
    <t>South Australia ;  &gt;&gt; Caring for ill or elderly person or family member ;  &gt; Females ;</t>
  </si>
  <si>
    <t>South Australia ;  &gt;&gt; Child care ;  Persons ;</t>
  </si>
  <si>
    <t>South Australia ;  &gt;&gt; Child care ;  &gt; Males ;</t>
  </si>
  <si>
    <t>South Australia ;  &gt;&gt; Child care ;  &gt; Females ;</t>
  </si>
  <si>
    <t>South Australia ;  &gt;&gt; Other family considerations ;  Persons ;</t>
  </si>
  <si>
    <t>South Australia ;  &gt;&gt; Other family considerations ;  &gt; Males ;</t>
  </si>
  <si>
    <t>South Australia ;  &gt;&gt; Other family considerations ;  &gt; Females ;</t>
  </si>
  <si>
    <t>South Australia ;  &gt; Other reasons ;  Persons ;</t>
  </si>
  <si>
    <t>South Australia ;  &gt; Other reasons ;  &gt; Males ;</t>
  </si>
  <si>
    <t>South Australia ;  &gt; Other reasons ;  &gt; Females ;</t>
  </si>
  <si>
    <t>South Australia ;  &gt; Did not know ;  Persons ;</t>
  </si>
  <si>
    <t>South Australia ;  &gt; Did not know ;  &gt; Males ;</t>
  </si>
  <si>
    <t>South Australia ;  &gt; Did not know ;  &gt; Females ;</t>
  </si>
  <si>
    <t>Western Australia ;  Available within four weeks but not actively looking ;  Persons ;</t>
  </si>
  <si>
    <t>Western Australia ;  Available within four weeks but not actively looking ;  &gt; Males ;</t>
  </si>
  <si>
    <t>Western Australia ;  Available within four weeks but not actively looking ;  &gt; Females ;</t>
  </si>
  <si>
    <t>Western Australia ;  &gt; Discouraged job seekers ;  Persons ;</t>
  </si>
  <si>
    <t>Western Australia ;  &gt; Discouraged job seekers ;  &gt; Males ;</t>
  </si>
  <si>
    <t>Western Australia ;  &gt; Discouraged job seekers ;  &gt; Females ;</t>
  </si>
  <si>
    <t>Western Australia ;  &gt;&gt; Considered too young or too old by employers ;  Persons ;</t>
  </si>
  <si>
    <t>Western Australia ;  &gt;&gt; Considered too young or too old by employers ;  &gt; Males ;</t>
  </si>
  <si>
    <t>Western Australia ;  &gt;&gt; Considered too young or too old by employers ;  &gt; Females ;</t>
  </si>
  <si>
    <t>Western Australia ;  &gt;&gt; Believes ill health or disability discourages employers ;  Persons ;</t>
  </si>
  <si>
    <t>Western Australia ;  &gt;&gt; Believes ill health or disability discourages employers ;  &gt; Males ;</t>
  </si>
  <si>
    <t>Western Australia ;  &gt;&gt; Believes ill health or disability discourages employers ;  &gt; Females ;</t>
  </si>
  <si>
    <t>Western Australia ;  &gt;&gt; Lacked necessary skills, education or experience ;  Persons ;</t>
  </si>
  <si>
    <t>Western Australia ;  &gt;&gt; Lacked necessary skills, education or experience ;  &gt; Males ;</t>
  </si>
  <si>
    <t>Western Australia ;  &gt;&gt; Lacked necessary skills, education or experience ;  &gt; Females ;</t>
  </si>
  <si>
    <t>Western Australia ;  &gt;&gt; Cultural background or language difficulties ;  Persons ;</t>
  </si>
  <si>
    <t>Western Australia ;  &gt;&gt; Cultural background or language difficulties ;  &gt; Males ;</t>
  </si>
  <si>
    <t>Western Australia ;  &gt;&gt; Cultural background or language difficulties ;  &gt; Females ;</t>
  </si>
  <si>
    <t>Western Australia ;  &gt;&gt; No jobs in locality, line of work or no jobs at all ;  Persons ;</t>
  </si>
  <si>
    <t>Western Australia ;  &gt;&gt; No jobs in locality, line of work or no jobs at all ;  &gt; Males ;</t>
  </si>
  <si>
    <t>Western Australia ;  &gt;&gt; No jobs in locality, line of work or no jobs at all ;  &gt; Females ;</t>
  </si>
  <si>
    <t>Western Australia ;  &gt;&gt; No jobs in suitable hours ;  Persons ;</t>
  </si>
  <si>
    <t>Western Australia ;  &gt;&gt; No jobs in suitable hours ;  &gt; Males ;</t>
  </si>
  <si>
    <t>Western Australia ;  &gt;&gt; No jobs in suitable hours ;  &gt; Females ;</t>
  </si>
  <si>
    <t>Western Australia ;  &gt; Personal reasons ;  Persons ;</t>
  </si>
  <si>
    <t>Western Australia ;  &gt; Personal reasons ;  &gt; Males ;</t>
  </si>
  <si>
    <t>Western Australia ;  &gt; Personal reasons ;  &gt; Females ;</t>
  </si>
  <si>
    <t>Western Australia ;  &gt;&gt; Own short-term illness or injury ;  Persons ;</t>
  </si>
  <si>
    <t>Western Australia ;  &gt;&gt; Own short-term illness or injury ;  &gt; Males ;</t>
  </si>
  <si>
    <t>Western Australia ;  &gt;&gt; Own short-term illness or injury ;  &gt; Females ;</t>
  </si>
  <si>
    <t>Western Australia ;  &gt;&gt; Own long-term health condition or disability ;  Persons ;</t>
  </si>
  <si>
    <t>Western Australia ;  &gt;&gt; Own long-term health condition or disability ;  &gt; Males ;</t>
  </si>
  <si>
    <t>Western Australia ;  &gt;&gt; Own long-term health condition or disability ;  &gt; Females ;</t>
  </si>
  <si>
    <t>Western Australia ;  &gt;&gt; Attending an educational institution ;  Persons ;</t>
  </si>
  <si>
    <t>Western Australia ;  &gt;&gt; Attending an educational institution ;  &gt; Males ;</t>
  </si>
  <si>
    <t>Western Australia ;  &gt;&gt; Attending an educational institution ;  &gt; Females ;</t>
  </si>
  <si>
    <t>Western Australia ;  &gt;&gt; Had no need or want to work ;  Persons ;</t>
  </si>
  <si>
    <t>Western Australia ;  &gt;&gt; Had no need or want to work ;  &gt; Males ;</t>
  </si>
  <si>
    <t>Western Australia ;  &gt;&gt; Had no need or want to work ;  &gt; Females ;</t>
  </si>
  <si>
    <t>Western Australia ;  &gt;&gt; Working in an unpaid voluntary job ;  Persons ;</t>
  </si>
  <si>
    <t>Western Australia ;  &gt;&gt; Working in an unpaid voluntary job ;  &gt; Males ;</t>
  </si>
  <si>
    <t>Western Australia ;  &gt;&gt; Working in an unpaid voluntary job ;  &gt; Females ;</t>
  </si>
  <si>
    <t>Western Australia ;  &gt;&gt; Problems with access to transport ;  Persons ;</t>
  </si>
  <si>
    <t>Western Australia ;  &gt;&gt; Problems with access to transport ;  &gt; Males ;</t>
  </si>
  <si>
    <t>Western Australia ;  &gt;&gt; Problems with access to transport ;  &gt; Females ;</t>
  </si>
  <si>
    <t>Western Australia ;  &gt;&gt; Moved house or holidays ;  Persons ;</t>
  </si>
  <si>
    <t>Western Australia ;  &gt;&gt; Moved house or holidays ;  &gt; Males ;</t>
  </si>
  <si>
    <t>Western Australia ;  &gt;&gt; Moved house or holidays ;  &gt; Females ;</t>
  </si>
  <si>
    <t>Western Australia ;  &gt; Family reasons ;  Persons ;</t>
  </si>
  <si>
    <t>Western Australia ;  &gt; Family reasons ;  &gt; Males ;</t>
  </si>
  <si>
    <t>Western Australia ;  &gt; Family reasons ;  &gt; Females ;</t>
  </si>
  <si>
    <t>Western Australia ;  &gt;&gt; Caring for ill or elderly person or family member ;  Persons ;</t>
  </si>
  <si>
    <t>Western Australia ;  &gt;&gt; Caring for ill or elderly person or family member ;  &gt; Males ;</t>
  </si>
  <si>
    <t>Western Australia ;  &gt;&gt; Caring for ill or elderly person or family member ;  &gt; Females ;</t>
  </si>
  <si>
    <t>Western Australia ;  &gt;&gt; Child care ;  Persons ;</t>
  </si>
  <si>
    <t>Western Australia ;  &gt;&gt; Child care ;  &gt; Males ;</t>
  </si>
  <si>
    <t>Western Australia ;  &gt;&gt; Child care ;  &gt; Females ;</t>
  </si>
  <si>
    <t>Western Australia ;  &gt;&gt; Other family considerations ;  Persons ;</t>
  </si>
  <si>
    <t>Western Australia ;  &gt;&gt; Other family considerations ;  &gt; Males ;</t>
  </si>
  <si>
    <t>Western Australia ;  &gt;&gt; Other family considerations ;  &gt; Females ;</t>
  </si>
  <si>
    <t>Western Australia ;  &gt; Other reasons ;  Persons ;</t>
  </si>
  <si>
    <t>Western Australia ;  &gt; Other reasons ;  &gt; Males ;</t>
  </si>
  <si>
    <t>Western Australia ;  &gt; Other reasons ;  &gt; Females ;</t>
  </si>
  <si>
    <t>Western Australia ;  &gt; Did not know ;  Persons ;</t>
  </si>
  <si>
    <t>Western Australia ;  &gt; Did not know ;  &gt; Males ;</t>
  </si>
  <si>
    <t>Western Australia ;  &gt; Did not know ;  &gt; Females ;</t>
  </si>
  <si>
    <t>Tasmania ;  Available within four weeks but not actively looking ;  Persons ;</t>
  </si>
  <si>
    <t>Tasmania ;  Available within four weeks but not actively looking ;  &gt; Males ;</t>
  </si>
  <si>
    <t>Tasmania ;  Available within four weeks but not actively looking ;  &gt; Females ;</t>
  </si>
  <si>
    <t>Tasmania ;  &gt; Discouraged job seekers ;  Persons ;</t>
  </si>
  <si>
    <t>Tasmania ;  &gt; Discouraged job seekers ;  &gt; Males ;</t>
  </si>
  <si>
    <t>Tasmania ;  &gt; Discouraged job seekers ;  &gt; Females ;</t>
  </si>
  <si>
    <t>Tasmania ;  &gt;&gt; Considered too young or too old by employers ;  Persons ;</t>
  </si>
  <si>
    <t>Tasmania ;  &gt;&gt; Considered too young or too old by employers ;  &gt; Males ;</t>
  </si>
  <si>
    <t>Tasmania ;  &gt;&gt; Considered too young or too old by employers ;  &gt; Females ;</t>
  </si>
  <si>
    <t>Tasmania ;  &gt;&gt; Believes ill health or disability discourages employers ;  Persons ;</t>
  </si>
  <si>
    <t>Tasmania ;  &gt;&gt; Believes ill health or disability discourages employers ;  &gt; Males ;</t>
  </si>
  <si>
    <t>Tasmania ;  &gt;&gt; Believes ill health or disability discourages employers ;  &gt; Females ;</t>
  </si>
  <si>
    <t>Tasmania ;  &gt;&gt; Lacked necessary skills, education or experience ;  Persons ;</t>
  </si>
  <si>
    <t>Tasmania ;  &gt;&gt; Lacked necessary skills, education or experience ;  &gt; Males ;</t>
  </si>
  <si>
    <t>Tasmania ;  &gt;&gt; Lacked necessary skills, education or experience ;  &gt; Females ;</t>
  </si>
  <si>
    <t>Tasmania ;  &gt;&gt; Cultural background or language difficulties ;  Persons ;</t>
  </si>
  <si>
    <t>Tasmania ;  &gt;&gt; Cultural background or language difficulties ;  &gt; Males ;</t>
  </si>
  <si>
    <t>Tasmania ;  &gt;&gt; Cultural background or language difficulties ;  &gt; Females ;</t>
  </si>
  <si>
    <t>Tasmania ;  &gt;&gt; No jobs in locality, line of work or no jobs at all ;  Persons ;</t>
  </si>
  <si>
    <t>Tasmania ;  &gt;&gt; No jobs in locality, line of work or no jobs at all ;  &gt; Males ;</t>
  </si>
  <si>
    <t>Tasmania ;  &gt;&gt; No jobs in locality, line of work or no jobs at all ;  &gt; Females ;</t>
  </si>
  <si>
    <t>Tasmania ;  &gt;&gt; No jobs in suitable hours ;  Persons ;</t>
  </si>
  <si>
    <t>Tasmania ;  &gt;&gt; No jobs in suitable hours ;  &gt; Males ;</t>
  </si>
  <si>
    <t>Tasmania ;  &gt;&gt; No jobs in suitable hours ;  &gt; Females ;</t>
  </si>
  <si>
    <t>A125944198J</t>
  </si>
  <si>
    <t>A125953678L</t>
  </si>
  <si>
    <t>A125948926T</t>
  </si>
  <si>
    <t>A125944174R</t>
  </si>
  <si>
    <t>A125953690C</t>
  </si>
  <si>
    <t>A125948938A</t>
  </si>
  <si>
    <t>A125944186X</t>
  </si>
  <si>
    <t>A125953718V</t>
  </si>
  <si>
    <t>A125948966K</t>
  </si>
  <si>
    <t>A125944214W</t>
  </si>
  <si>
    <t>A125953694L</t>
  </si>
  <si>
    <t>A125948942T</t>
  </si>
  <si>
    <t>A125944190R</t>
  </si>
  <si>
    <t>A125953722K</t>
  </si>
  <si>
    <t>A125948970A</t>
  </si>
  <si>
    <t>A125944218F</t>
  </si>
  <si>
    <t>A125953726V</t>
  </si>
  <si>
    <t>A125948974K</t>
  </si>
  <si>
    <t>A125944222W</t>
  </si>
  <si>
    <t>A125953762C</t>
  </si>
  <si>
    <t>A125949010K</t>
  </si>
  <si>
    <t>A125944258X</t>
  </si>
  <si>
    <t>A125953682C</t>
  </si>
  <si>
    <t>A125948930J</t>
  </si>
  <si>
    <t>A125944178X</t>
  </si>
  <si>
    <t>A125953754C</t>
  </si>
  <si>
    <t>A125949002K</t>
  </si>
  <si>
    <t>A125944250F</t>
  </si>
  <si>
    <t>A125954126J</t>
  </si>
  <si>
    <t>A125949374X</t>
  </si>
  <si>
    <t>A125944622J</t>
  </si>
  <si>
    <t>A125954178K</t>
  </si>
  <si>
    <t>A125949426R</t>
  </si>
  <si>
    <t>A125944674K</t>
  </si>
  <si>
    <t>A125954146T</t>
  </si>
  <si>
    <t>A125949394J</t>
  </si>
  <si>
    <t>A125944642T</t>
  </si>
  <si>
    <t>A125954182A</t>
  </si>
  <si>
    <t>A125949430F</t>
  </si>
  <si>
    <t>A125944678V</t>
  </si>
  <si>
    <t>A125954186K</t>
  </si>
  <si>
    <t>A125949434R</t>
  </si>
  <si>
    <t>A125944682K</t>
  </si>
  <si>
    <t>A125954150J</t>
  </si>
  <si>
    <t>A125949398T</t>
  </si>
  <si>
    <t>A125944646A</t>
  </si>
  <si>
    <t>A125954154T</t>
  </si>
  <si>
    <t>A125949402W</t>
  </si>
  <si>
    <t>A125944650T</t>
  </si>
  <si>
    <t>A125954170T</t>
  </si>
  <si>
    <t>A125949418R</t>
  </si>
  <si>
    <t>A125944666K</t>
  </si>
  <si>
    <t>A125954138T</t>
  </si>
  <si>
    <t>A125949386J</t>
  </si>
  <si>
    <t>A125944634T</t>
  </si>
  <si>
    <t>A125954190A</t>
  </si>
  <si>
    <t>A125949438X</t>
  </si>
  <si>
    <t>A125944686V</t>
  </si>
  <si>
    <t>A125954174A</t>
  </si>
  <si>
    <t>A125949422F</t>
  </si>
  <si>
    <t>A125944670A</t>
  </si>
  <si>
    <t>A125954198V</t>
  </si>
  <si>
    <t>A125949446X</t>
  </si>
  <si>
    <t>A125944694V</t>
  </si>
  <si>
    <t>A125954142J</t>
  </si>
  <si>
    <t>A125949390X</t>
  </si>
  <si>
    <t>A125944638A</t>
  </si>
  <si>
    <t>A125954118J</t>
  </si>
  <si>
    <t>A125949366X</t>
  </si>
  <si>
    <t>A125944614J</t>
  </si>
  <si>
    <t>A125954130X</t>
  </si>
  <si>
    <t>A125949378J</t>
  </si>
  <si>
    <t>A125944626T</t>
  </si>
  <si>
    <t>A125954158A</t>
  </si>
  <si>
    <t>A125949406F</t>
  </si>
  <si>
    <t>A125944654A</t>
  </si>
  <si>
    <t>A125954134J</t>
  </si>
  <si>
    <t>A125949382X</t>
  </si>
  <si>
    <t>A125944630J</t>
  </si>
  <si>
    <t>A125954162T</t>
  </si>
  <si>
    <t>A125949410W</t>
  </si>
  <si>
    <t>A125944658K</t>
  </si>
  <si>
    <t>A125954166A</t>
  </si>
  <si>
    <t>A125949414F</t>
  </si>
  <si>
    <t>A125944662A</t>
  </si>
  <si>
    <t>A125954202X</t>
  </si>
  <si>
    <t>A125949450R</t>
  </si>
  <si>
    <t>A125944698C</t>
  </si>
  <si>
    <t>A125954122X</t>
  </si>
  <si>
    <t>A125949370R</t>
  </si>
  <si>
    <t>A125944618T</t>
  </si>
  <si>
    <t>A125954194K</t>
  </si>
  <si>
    <t>A125949442R</t>
  </si>
  <si>
    <t>A125944690K</t>
  </si>
  <si>
    <t>A125954214J</t>
  </si>
  <si>
    <t>A125949462X</t>
  </si>
  <si>
    <t>A125944710J</t>
  </si>
  <si>
    <t>A125954266K</t>
  </si>
  <si>
    <t>A125949514R</t>
  </si>
  <si>
    <t>A125944762K</t>
  </si>
  <si>
    <t>A125954234T</t>
  </si>
  <si>
    <t>A125949482J</t>
  </si>
  <si>
    <t>A125944730T</t>
  </si>
  <si>
    <t>A125954270A</t>
  </si>
  <si>
    <t>A125949518X</t>
  </si>
  <si>
    <t>A125944766V</t>
  </si>
  <si>
    <t>A125954274K</t>
  </si>
  <si>
    <t>A125949522R</t>
  </si>
  <si>
    <t>A125944770K</t>
  </si>
  <si>
    <t>A125954238A</t>
  </si>
  <si>
    <t>A125949486T</t>
  </si>
  <si>
    <t>A125944734A</t>
  </si>
  <si>
    <t>A125954242T</t>
  </si>
  <si>
    <t>A125949490J</t>
  </si>
  <si>
    <t>A125944738K</t>
  </si>
  <si>
    <t>A125954258K</t>
  </si>
  <si>
    <t>A125949506R</t>
  </si>
  <si>
    <t>A125944754K</t>
  </si>
  <si>
    <t>A125954226T</t>
  </si>
  <si>
    <t>A125949474J</t>
  </si>
  <si>
    <t>A125944722T</t>
  </si>
  <si>
    <t>A125954278V</t>
  </si>
  <si>
    <t>A125949526X</t>
  </si>
  <si>
    <t>A125944774V</t>
  </si>
  <si>
    <t>A125954262A</t>
  </si>
  <si>
    <t>A125949510F</t>
  </si>
  <si>
    <t>A125944758V</t>
  </si>
  <si>
    <t>A125954286V</t>
  </si>
  <si>
    <t>A125949534X</t>
  </si>
  <si>
    <t>A125944782V</t>
  </si>
  <si>
    <t>A125954230J</t>
  </si>
  <si>
    <t>A125949478T</t>
  </si>
  <si>
    <t>A125944726A</t>
  </si>
  <si>
    <t>A125954206J</t>
  </si>
  <si>
    <t>A125949454X</t>
  </si>
  <si>
    <t>A125944702J</t>
  </si>
  <si>
    <t>A125954218T</t>
  </si>
  <si>
    <t>A125949466J</t>
  </si>
  <si>
    <t>A125944714T</t>
  </si>
  <si>
    <t>A125954246A</t>
  </si>
  <si>
    <t>A125949494T</t>
  </si>
  <si>
    <t>A125944742A</t>
  </si>
  <si>
    <t>A125954222J</t>
  </si>
  <si>
    <t>A125949470X</t>
  </si>
  <si>
    <t>A125944718A</t>
  </si>
  <si>
    <t>A125954250T</t>
  </si>
  <si>
    <t>A125949498A</t>
  </si>
  <si>
    <t>A125944746K</t>
  </si>
  <si>
    <t>A125954254A</t>
  </si>
  <si>
    <t>A125949502F</t>
  </si>
  <si>
    <t>A125944750A</t>
  </si>
  <si>
    <t>A125954290K</t>
  </si>
  <si>
    <t>A125949538J</t>
  </si>
  <si>
    <t>A125944786C</t>
  </si>
  <si>
    <t>A125954210X</t>
  </si>
  <si>
    <t>A125949458J</t>
  </si>
  <si>
    <t>A125944706T</t>
  </si>
  <si>
    <t>A125954282K</t>
  </si>
  <si>
    <t>A125949530R</t>
  </si>
  <si>
    <t>A125944778C</t>
  </si>
  <si>
    <t>A125953774L</t>
  </si>
  <si>
    <t>A125949022V</t>
  </si>
  <si>
    <t>A125944270R</t>
  </si>
  <si>
    <t>A125953826C</t>
  </si>
  <si>
    <t>A125949074W</t>
  </si>
  <si>
    <t>A125944322F</t>
  </si>
  <si>
    <t>A125953794W</t>
  </si>
  <si>
    <t>A125949042C</t>
  </si>
  <si>
    <t>A125944290X</t>
  </si>
  <si>
    <t>A125953830V</t>
  </si>
  <si>
    <t>A125949078F</t>
  </si>
  <si>
    <t>A125944326R</t>
  </si>
  <si>
    <t>A125953834C</t>
  </si>
  <si>
    <t>A125949082W</t>
  </si>
  <si>
    <t>A125944330F</t>
  </si>
  <si>
    <t>A125953798F</t>
  </si>
  <si>
    <t>A125949046L</t>
  </si>
  <si>
    <t>A125944294J</t>
  </si>
  <si>
    <t>A125953802K</t>
  </si>
  <si>
    <t>A125949050C</t>
  </si>
  <si>
    <t>A125944298T</t>
  </si>
  <si>
    <t>A125953818C</t>
  </si>
  <si>
    <t>A125949066W</t>
  </si>
  <si>
    <t>A125944314F</t>
  </si>
  <si>
    <t>A125953786W</t>
  </si>
  <si>
    <t>A125949034C</t>
  </si>
  <si>
    <t>A125944282X</t>
  </si>
  <si>
    <t>A125953838L</t>
  </si>
  <si>
    <t>A125949086F</t>
  </si>
  <si>
    <t>A125944334R</t>
  </si>
  <si>
    <t>A125953822V</t>
  </si>
  <si>
    <t>A125949070L</t>
  </si>
  <si>
    <t>A125944318R</t>
  </si>
  <si>
    <t>A125953846L</t>
  </si>
  <si>
    <t>A125949094F</t>
  </si>
  <si>
    <t>A125944342R</t>
  </si>
  <si>
    <t>A125953790L</t>
  </si>
  <si>
    <t>A125949038L</t>
  </si>
  <si>
    <t>A125944286J</t>
  </si>
  <si>
    <t>A125953766L</t>
  </si>
  <si>
    <t>A125949014V</t>
  </si>
  <si>
    <t>A125944262R</t>
  </si>
  <si>
    <t>A125953778W</t>
  </si>
  <si>
    <t>A125949026C</t>
  </si>
  <si>
    <t>A125944274X</t>
  </si>
  <si>
    <t>A125953806V</t>
  </si>
  <si>
    <t>A125949054L</t>
  </si>
  <si>
    <t>A125944302W</t>
  </si>
  <si>
    <t>A125953782L</t>
  </si>
  <si>
    <t>A125949030V</t>
  </si>
  <si>
    <t>A125944278J</t>
  </si>
  <si>
    <t>A125953810K</t>
  </si>
  <si>
    <t>A125949058W</t>
  </si>
  <si>
    <t>A125944306F</t>
  </si>
  <si>
    <t>A125953814V</t>
  </si>
  <si>
    <t>A125949062L</t>
  </si>
  <si>
    <t>A125944310W</t>
  </si>
  <si>
    <t>A125953850C</t>
  </si>
  <si>
    <t>A125949098R</t>
  </si>
  <si>
    <t>A125944346X</t>
  </si>
  <si>
    <t>A125953770C</t>
  </si>
  <si>
    <t>A125949018C</t>
  </si>
  <si>
    <t>A125944266X</t>
  </si>
  <si>
    <t>A125953842C</t>
  </si>
  <si>
    <t>A125949090W</t>
  </si>
  <si>
    <t>A125944338X</t>
  </si>
  <si>
    <t>A125953862L</t>
  </si>
  <si>
    <t>A125949110V</t>
  </si>
  <si>
    <t>A125944358J</t>
  </si>
  <si>
    <t>A125953914C</t>
  </si>
  <si>
    <t>A125949162W</t>
  </si>
  <si>
    <t>A125944410F</t>
  </si>
  <si>
    <t>A125953882W</t>
  </si>
  <si>
    <t>A125949130C</t>
  </si>
  <si>
    <t>A125944378T</t>
  </si>
  <si>
    <t>A125953918L</t>
  </si>
  <si>
    <t>A125949166F</t>
  </si>
  <si>
    <t>A125944414R</t>
  </si>
  <si>
    <t>A125953922C</t>
  </si>
  <si>
    <t>A125949170W</t>
  </si>
  <si>
    <t>A125944418X</t>
  </si>
  <si>
    <t>A125953886F</t>
  </si>
  <si>
    <t>A125949134L</t>
  </si>
  <si>
    <t>A125944382J</t>
  </si>
  <si>
    <t>A125953890W</t>
  </si>
  <si>
    <t>A125949138W</t>
  </si>
  <si>
    <t>A125944386T</t>
  </si>
  <si>
    <t>A125953906C</t>
  </si>
  <si>
    <t>A125949154W</t>
  </si>
  <si>
    <t>A125944402F</t>
  </si>
  <si>
    <t>Tasmania ;  &gt; Personal reasons ;  Persons ;</t>
  </si>
  <si>
    <t>Tasmania ;  &gt; Personal reasons ;  &gt; Males ;</t>
  </si>
  <si>
    <t>Tasmania ;  &gt; Personal reasons ;  &gt; Females ;</t>
  </si>
  <si>
    <t>Tasmania ;  &gt;&gt; Own short-term illness or injury ;  Persons ;</t>
  </si>
  <si>
    <t>Tasmania ;  &gt;&gt; Own short-term illness or injury ;  &gt; Males ;</t>
  </si>
  <si>
    <t>Tasmania ;  &gt;&gt; Own short-term illness or injury ;  &gt; Females ;</t>
  </si>
  <si>
    <t>Tasmania ;  &gt;&gt; Own long-term health condition or disability ;  Persons ;</t>
  </si>
  <si>
    <t>Tasmania ;  &gt;&gt; Own long-term health condition or disability ;  &gt; Males ;</t>
  </si>
  <si>
    <t>Tasmania ;  &gt;&gt; Own long-term health condition or disability ;  &gt; Females ;</t>
  </si>
  <si>
    <t>Tasmania ;  &gt;&gt; Attending an educational institution ;  Persons ;</t>
  </si>
  <si>
    <t>Tasmania ;  &gt;&gt; Attending an educational institution ;  &gt; Males ;</t>
  </si>
  <si>
    <t>Tasmania ;  &gt;&gt; Attending an educational institution ;  &gt; Females ;</t>
  </si>
  <si>
    <t>Tasmania ;  &gt;&gt; Had no need or want to work ;  Persons ;</t>
  </si>
  <si>
    <t>Tasmania ;  &gt;&gt; Had no need or want to work ;  &gt; Males ;</t>
  </si>
  <si>
    <t>Tasmania ;  &gt;&gt; Had no need or want to work ;  &gt; Females ;</t>
  </si>
  <si>
    <t>Tasmania ;  &gt;&gt; Working in an unpaid voluntary job ;  Persons ;</t>
  </si>
  <si>
    <t>Tasmania ;  &gt;&gt; Working in an unpaid voluntary job ;  &gt; Males ;</t>
  </si>
  <si>
    <t>Tasmania ;  &gt;&gt; Working in an unpaid voluntary job ;  &gt; Females ;</t>
  </si>
  <si>
    <t>Tasmania ;  &gt;&gt; Problems with access to transport ;  Persons ;</t>
  </si>
  <si>
    <t>Tasmania ;  &gt;&gt; Problems with access to transport ;  &gt; Males ;</t>
  </si>
  <si>
    <t>Tasmania ;  &gt;&gt; Problems with access to transport ;  &gt; Females ;</t>
  </si>
  <si>
    <t>Tasmania ;  &gt;&gt; Moved house or holidays ;  Persons ;</t>
  </si>
  <si>
    <t>Tasmania ;  &gt;&gt; Moved house or holidays ;  &gt; Males ;</t>
  </si>
  <si>
    <t>Tasmania ;  &gt;&gt; Moved house or holidays ;  &gt; Females ;</t>
  </si>
  <si>
    <t>Tasmania ;  &gt; Family reasons ;  Persons ;</t>
  </si>
  <si>
    <t>Tasmania ;  &gt; Family reasons ;  &gt; Males ;</t>
  </si>
  <si>
    <t>Tasmania ;  &gt; Family reasons ;  &gt; Females ;</t>
  </si>
  <si>
    <t>Tasmania ;  &gt;&gt; Caring for ill or elderly person or family member ;  Persons ;</t>
  </si>
  <si>
    <t>Tasmania ;  &gt;&gt; Caring for ill or elderly person or family member ;  &gt; Males ;</t>
  </si>
  <si>
    <t>Tasmania ;  &gt;&gt; Caring for ill or elderly person or family member ;  &gt; Females ;</t>
  </si>
  <si>
    <t>Tasmania ;  &gt;&gt; Child care ;  Persons ;</t>
  </si>
  <si>
    <t>Tasmania ;  &gt;&gt; Child care ;  &gt; Males ;</t>
  </si>
  <si>
    <t>Tasmania ;  &gt;&gt; Child care ;  &gt; Females ;</t>
  </si>
  <si>
    <t>Tasmania ;  &gt;&gt; Other family considerations ;  Persons ;</t>
  </si>
  <si>
    <t>Tasmania ;  &gt;&gt; Other family considerations ;  &gt; Males ;</t>
  </si>
  <si>
    <t>Tasmania ;  &gt;&gt; Other family considerations ;  &gt; Females ;</t>
  </si>
  <si>
    <t>Tasmania ;  &gt; Other reasons ;  Persons ;</t>
  </si>
  <si>
    <t>Tasmania ;  &gt; Other reasons ;  &gt; Males ;</t>
  </si>
  <si>
    <t>Tasmania ;  &gt; Other reasons ;  &gt; Females ;</t>
  </si>
  <si>
    <t>Tasmania ;  &gt; Did not know ;  Persons ;</t>
  </si>
  <si>
    <t>Tasmania ;  &gt; Did not know ;  &gt; Males ;</t>
  </si>
  <si>
    <t>Tasmania ;  &gt; Did not know ;  &gt; Females ;</t>
  </si>
  <si>
    <t>Northern Territory ;  Available within four weeks but not actively looking ;  Persons ;</t>
  </si>
  <si>
    <t>Northern Territory ;  Available within four weeks but not actively looking ;  &gt; Males ;</t>
  </si>
  <si>
    <t>Northern Territory ;  Available within four weeks but not actively looking ;  &gt; Females ;</t>
  </si>
  <si>
    <t>Northern Territory ;  &gt; Discouraged job seekers ;  Persons ;</t>
  </si>
  <si>
    <t>Northern Territory ;  &gt; Discouraged job seekers ;  &gt; Males ;</t>
  </si>
  <si>
    <t>Northern Territory ;  &gt; Discouraged job seekers ;  &gt; Females ;</t>
  </si>
  <si>
    <t>Northern Territory ;  &gt;&gt; Considered too young or too old by employers ;  Persons ;</t>
  </si>
  <si>
    <t>Northern Territory ;  &gt;&gt; Considered too young or too old by employers ;  &gt; Males ;</t>
  </si>
  <si>
    <t>Northern Territory ;  &gt;&gt; Considered too young or too old by employers ;  &gt; Females ;</t>
  </si>
  <si>
    <t>Northern Territory ;  &gt;&gt; Believes ill health or disability discourages employers ;  Persons ;</t>
  </si>
  <si>
    <t>Northern Territory ;  &gt;&gt; Believes ill health or disability discourages employers ;  &gt; Males ;</t>
  </si>
  <si>
    <t>Northern Territory ;  &gt;&gt; Believes ill health or disability discourages employers ;  &gt; Females ;</t>
  </si>
  <si>
    <t>Northern Territory ;  &gt;&gt; Lacked necessary skills, education or experience ;  Persons ;</t>
  </si>
  <si>
    <t>Northern Territory ;  &gt;&gt; Lacked necessary skills, education or experience ;  &gt; Males ;</t>
  </si>
  <si>
    <t>Northern Territory ;  &gt;&gt; Lacked necessary skills, education or experience ;  &gt; Females ;</t>
  </si>
  <si>
    <t>Northern Territory ;  &gt;&gt; Cultural background or language difficulties ;  Persons ;</t>
  </si>
  <si>
    <t>Northern Territory ;  &gt;&gt; Cultural background or language difficulties ;  &gt; Males ;</t>
  </si>
  <si>
    <t>Northern Territory ;  &gt;&gt; Cultural background or language difficulties ;  &gt; Females ;</t>
  </si>
  <si>
    <t>Northern Territory ;  &gt;&gt; No jobs in locality, line of work or no jobs at all ;  Persons ;</t>
  </si>
  <si>
    <t>Northern Territory ;  &gt;&gt; No jobs in locality, line of work or no jobs at all ;  &gt; Males ;</t>
  </si>
  <si>
    <t>Northern Territory ;  &gt;&gt; No jobs in locality, line of work or no jobs at all ;  &gt; Females ;</t>
  </si>
  <si>
    <t>Northern Territory ;  &gt;&gt; No jobs in suitable hours ;  Persons ;</t>
  </si>
  <si>
    <t>Northern Territory ;  &gt;&gt; No jobs in suitable hours ;  &gt; Males ;</t>
  </si>
  <si>
    <t>Northern Territory ;  &gt;&gt; No jobs in suitable hours ;  &gt; Females ;</t>
  </si>
  <si>
    <t>Northern Territory ;  &gt; Personal reasons ;  Persons ;</t>
  </si>
  <si>
    <t>Northern Territory ;  &gt; Personal reasons ;  &gt; Males ;</t>
  </si>
  <si>
    <t>Northern Territory ;  &gt; Personal reasons ;  &gt; Females ;</t>
  </si>
  <si>
    <t>Northern Territory ;  &gt;&gt; Own short-term illness or injury ;  Persons ;</t>
  </si>
  <si>
    <t>Northern Territory ;  &gt;&gt; Own short-term illness or injury ;  &gt; Males ;</t>
  </si>
  <si>
    <t>Northern Territory ;  &gt;&gt; Own short-term illness or injury ;  &gt; Females ;</t>
  </si>
  <si>
    <t>Northern Territory ;  &gt;&gt; Own long-term health condition or disability ;  Persons ;</t>
  </si>
  <si>
    <t>Northern Territory ;  &gt;&gt; Own long-term health condition or disability ;  &gt; Males ;</t>
  </si>
  <si>
    <t>Northern Territory ;  &gt;&gt; Own long-term health condition or disability ;  &gt; Females ;</t>
  </si>
  <si>
    <t>Northern Territory ;  &gt;&gt; Attending an educational institution ;  Persons ;</t>
  </si>
  <si>
    <t>Northern Territory ;  &gt;&gt; Attending an educational institution ;  &gt; Males ;</t>
  </si>
  <si>
    <t>Northern Territory ;  &gt;&gt; Attending an educational institution ;  &gt; Females ;</t>
  </si>
  <si>
    <t>Northern Territory ;  &gt;&gt; Had no need or want to work ;  Persons ;</t>
  </si>
  <si>
    <t>Northern Territory ;  &gt;&gt; Had no need or want to work ;  &gt; Males ;</t>
  </si>
  <si>
    <t>Northern Territory ;  &gt;&gt; Had no need or want to work ;  &gt; Females ;</t>
  </si>
  <si>
    <t>Northern Territory ;  &gt;&gt; Working in an unpaid voluntary job ;  Persons ;</t>
  </si>
  <si>
    <t>Northern Territory ;  &gt;&gt; Working in an unpaid voluntary job ;  &gt; Males ;</t>
  </si>
  <si>
    <t>Northern Territory ;  &gt;&gt; Working in an unpaid voluntary job ;  &gt; Females ;</t>
  </si>
  <si>
    <t>Northern Territory ;  &gt;&gt; Problems with access to transport ;  Persons ;</t>
  </si>
  <si>
    <t>Northern Territory ;  &gt;&gt; Problems with access to transport ;  &gt; Males ;</t>
  </si>
  <si>
    <t>Northern Territory ;  &gt;&gt; Problems with access to transport ;  &gt; Females ;</t>
  </si>
  <si>
    <t>Northern Territory ;  &gt;&gt; Moved house or holidays ;  Persons ;</t>
  </si>
  <si>
    <t>Northern Territory ;  &gt;&gt; Moved house or holidays ;  &gt; Males ;</t>
  </si>
  <si>
    <t>Northern Territory ;  &gt;&gt; Moved house or holidays ;  &gt; Females ;</t>
  </si>
  <si>
    <t>Northern Territory ;  &gt; Family reasons ;  Persons ;</t>
  </si>
  <si>
    <t>Northern Territory ;  &gt; Family reasons ;  &gt; Males ;</t>
  </si>
  <si>
    <t>Northern Territory ;  &gt; Family reasons ;  &gt; Females ;</t>
  </si>
  <si>
    <t>Northern Territory ;  &gt;&gt; Caring for ill or elderly person or family member ;  Persons ;</t>
  </si>
  <si>
    <t>Northern Territory ;  &gt;&gt; Caring for ill or elderly person or family member ;  &gt; Males ;</t>
  </si>
  <si>
    <t>Northern Territory ;  &gt;&gt; Caring for ill or elderly person or family member ;  &gt; Females ;</t>
  </si>
  <si>
    <t>Northern Territory ;  &gt;&gt; Child care ;  Persons ;</t>
  </si>
  <si>
    <t>Northern Territory ;  &gt;&gt; Child care ;  &gt; Males ;</t>
  </si>
  <si>
    <t>Northern Territory ;  &gt;&gt; Child care ;  &gt; Females ;</t>
  </si>
  <si>
    <t>Northern Territory ;  &gt;&gt; Other family considerations ;  Persons ;</t>
  </si>
  <si>
    <t>Northern Territory ;  &gt;&gt; Other family considerations ;  &gt; Males ;</t>
  </si>
  <si>
    <t>Northern Territory ;  &gt;&gt; Other family considerations ;  &gt; Females ;</t>
  </si>
  <si>
    <t>Northern Territory ;  &gt; Other reasons ;  Persons ;</t>
  </si>
  <si>
    <t>Northern Territory ;  &gt; Other reasons ;  &gt; Males ;</t>
  </si>
  <si>
    <t>Northern Territory ;  &gt; Other reasons ;  &gt; Females ;</t>
  </si>
  <si>
    <t>Northern Territory ;  &gt; Did not know ;  Persons ;</t>
  </si>
  <si>
    <t>Northern Territory ;  &gt; Did not know ;  &gt; Males ;</t>
  </si>
  <si>
    <t>Northern Territory ;  &gt; Did not know ;  &gt; Females ;</t>
  </si>
  <si>
    <t>Australian Capital Territory ;  Available within four weeks but not actively looking ;  Persons ;</t>
  </si>
  <si>
    <t>Australian Capital Territory ;  Available within four weeks but not actively looking ;  &gt; Males ;</t>
  </si>
  <si>
    <t>Australian Capital Territory ;  Available within four weeks but not actively looking ;  &gt; Females ;</t>
  </si>
  <si>
    <t>Australian Capital Territory ;  &gt; Discouraged job seekers ;  Persons ;</t>
  </si>
  <si>
    <t>Australian Capital Territory ;  &gt; Discouraged job seekers ;  &gt; Males ;</t>
  </si>
  <si>
    <t>Australian Capital Territory ;  &gt; Discouraged job seekers ;  &gt; Females ;</t>
  </si>
  <si>
    <t>Australian Capital Territory ;  &gt;&gt; Considered too young or too old by employers ;  Persons ;</t>
  </si>
  <si>
    <t>Australian Capital Territory ;  &gt;&gt; Considered too young or too old by employers ;  &gt; Males ;</t>
  </si>
  <si>
    <t>Australian Capital Territory ;  &gt;&gt; Considered too young or too old by employers ;  &gt; Females ;</t>
  </si>
  <si>
    <t>Australian Capital Territory ;  &gt;&gt; Believes ill health or disability discourages employers ;  Persons ;</t>
  </si>
  <si>
    <t>Australian Capital Territory ;  &gt;&gt; Believes ill health or disability discourages employers ;  &gt; Males ;</t>
  </si>
  <si>
    <t>Australian Capital Territory ;  &gt;&gt; Believes ill health or disability discourages employers ;  &gt; Females ;</t>
  </si>
  <si>
    <t>Australian Capital Territory ;  &gt;&gt; Lacked necessary skills, education or experience ;  Persons ;</t>
  </si>
  <si>
    <t>Australian Capital Territory ;  &gt;&gt; Lacked necessary skills, education or experience ;  &gt; Males ;</t>
  </si>
  <si>
    <t>Australian Capital Territory ;  &gt;&gt; Lacked necessary skills, education or experience ;  &gt; Females ;</t>
  </si>
  <si>
    <t>Australian Capital Territory ;  &gt;&gt; Cultural background or language difficulties ;  Persons ;</t>
  </si>
  <si>
    <t>Australian Capital Territory ;  &gt;&gt; Cultural background or language difficulties ;  &gt; Males ;</t>
  </si>
  <si>
    <t>Australian Capital Territory ;  &gt;&gt; Cultural background or language difficulties ;  &gt; Females ;</t>
  </si>
  <si>
    <t>Australian Capital Territory ;  &gt;&gt; No jobs in locality, line of work or no jobs at all ;  Persons ;</t>
  </si>
  <si>
    <t>Australian Capital Territory ;  &gt;&gt; No jobs in locality, line of work or no jobs at all ;  &gt; Males ;</t>
  </si>
  <si>
    <t>Australian Capital Territory ;  &gt;&gt; No jobs in locality, line of work or no jobs at all ;  &gt; Females ;</t>
  </si>
  <si>
    <t>Australian Capital Territory ;  &gt;&gt; No jobs in suitable hours ;  Persons ;</t>
  </si>
  <si>
    <t>Australian Capital Territory ;  &gt;&gt; No jobs in suitable hours ;  &gt; Males ;</t>
  </si>
  <si>
    <t>Australian Capital Territory ;  &gt;&gt; No jobs in suitable hours ;  &gt; Females ;</t>
  </si>
  <si>
    <t>Australian Capital Territory ;  &gt; Personal reasons ;  Persons ;</t>
  </si>
  <si>
    <t>Australian Capital Territory ;  &gt; Personal reasons ;  &gt; Males ;</t>
  </si>
  <si>
    <t>Australian Capital Territory ;  &gt; Personal reasons ;  &gt; Females ;</t>
  </si>
  <si>
    <t>Australian Capital Territory ;  &gt;&gt; Own short-term illness or injury ;  Persons ;</t>
  </si>
  <si>
    <t>Australian Capital Territory ;  &gt;&gt; Own short-term illness or injury ;  &gt; Males ;</t>
  </si>
  <si>
    <t>Australian Capital Territory ;  &gt;&gt; Own short-term illness or injury ;  &gt; Females ;</t>
  </si>
  <si>
    <t>Australian Capital Territory ;  &gt;&gt; Own long-term health condition or disability ;  Persons ;</t>
  </si>
  <si>
    <t>Australian Capital Territory ;  &gt;&gt; Own long-term health condition or disability ;  &gt; Males ;</t>
  </si>
  <si>
    <t>Australian Capital Territory ;  &gt;&gt; Own long-term health condition or disability ;  &gt; Females ;</t>
  </si>
  <si>
    <t>Australian Capital Territory ;  &gt;&gt; Attending an educational institution ;  Persons ;</t>
  </si>
  <si>
    <t>Australian Capital Territory ;  &gt;&gt; Attending an educational institution ;  &gt; Males ;</t>
  </si>
  <si>
    <t>Australian Capital Territory ;  &gt;&gt; Attending an educational institution ;  &gt; Females ;</t>
  </si>
  <si>
    <t>Australian Capital Territory ;  &gt;&gt; Had no need or want to work ;  Persons ;</t>
  </si>
  <si>
    <t>Australian Capital Territory ;  &gt;&gt; Had no need or want to work ;  &gt; Males ;</t>
  </si>
  <si>
    <t>Australian Capital Territory ;  &gt;&gt; Had no need or want to work ;  &gt; Females ;</t>
  </si>
  <si>
    <t>Australian Capital Territory ;  &gt;&gt; Working in an unpaid voluntary job ;  Persons ;</t>
  </si>
  <si>
    <t>Australian Capital Territory ;  &gt;&gt; Working in an unpaid voluntary job ;  &gt; Males ;</t>
  </si>
  <si>
    <t>Australian Capital Territory ;  &gt;&gt; Working in an unpaid voluntary job ;  &gt; Females ;</t>
  </si>
  <si>
    <t>Australian Capital Territory ;  &gt;&gt; Problems with access to transport ;  Persons ;</t>
  </si>
  <si>
    <t>Australian Capital Territory ;  &gt;&gt; Problems with access to transport ;  &gt; Males ;</t>
  </si>
  <si>
    <t>Australian Capital Territory ;  &gt;&gt; Problems with access to transport ;  &gt; Females ;</t>
  </si>
  <si>
    <t>Australian Capital Territory ;  &gt;&gt; Moved house or holidays ;  Persons ;</t>
  </si>
  <si>
    <t>Australian Capital Territory ;  &gt;&gt; Moved house or holidays ;  &gt; Males ;</t>
  </si>
  <si>
    <t>Australian Capital Territory ;  &gt;&gt; Moved house or holidays ;  &gt; Females ;</t>
  </si>
  <si>
    <t>Australian Capital Territory ;  &gt; Family reasons ;  Persons ;</t>
  </si>
  <si>
    <t>Australian Capital Territory ;  &gt; Family reasons ;  &gt; Males ;</t>
  </si>
  <si>
    <t>Australian Capital Territory ;  &gt; Family reasons ;  &gt; Females ;</t>
  </si>
  <si>
    <t>Australian Capital Territory ;  &gt;&gt; Caring for ill or elderly person or family member ;  Persons ;</t>
  </si>
  <si>
    <t>Australian Capital Territory ;  &gt;&gt; Caring for ill or elderly person or family member ;  &gt; Males ;</t>
  </si>
  <si>
    <t>Australian Capital Territory ;  &gt;&gt; Caring for ill or elderly person or family member ;  &gt; Females ;</t>
  </si>
  <si>
    <t>Australian Capital Territory ;  &gt;&gt; Child care ;  Persons ;</t>
  </si>
  <si>
    <t>Australian Capital Territory ;  &gt;&gt; Child care ;  &gt; Males ;</t>
  </si>
  <si>
    <t>Australian Capital Territory ;  &gt;&gt; Child care ;  &gt; Females ;</t>
  </si>
  <si>
    <t>Australian Capital Territory ;  &gt;&gt; Other family considerations ;  Persons ;</t>
  </si>
  <si>
    <t>Australian Capital Territory ;  &gt;&gt; Other family considerations ;  &gt; Males ;</t>
  </si>
  <si>
    <t>Australian Capital Territory ;  &gt;&gt; Other family considerations ;  &gt; Females ;</t>
  </si>
  <si>
    <t>Australian Capital Territory ;  &gt; Other reasons ;  Persons ;</t>
  </si>
  <si>
    <t>Australian Capital Territory ;  &gt; Other reasons ;  &gt; Males ;</t>
  </si>
  <si>
    <t>Australian Capital Territory ;  &gt; Other reasons ;  &gt; Females ;</t>
  </si>
  <si>
    <t>Australian Capital Territory ;  &gt; Did not know ;  Persons ;</t>
  </si>
  <si>
    <t>Australian Capital Territory ;  &gt; Did not know ;  &gt; Males ;</t>
  </si>
  <si>
    <t>Australian Capital Territory ;  &gt; Did not know ;  &gt; Females ;</t>
  </si>
  <si>
    <t>A125953874W</t>
  </si>
  <si>
    <t>A125949122C</t>
  </si>
  <si>
    <t>A125944370X</t>
  </si>
  <si>
    <t>A125953926L</t>
  </si>
  <si>
    <t>A125949174F</t>
  </si>
  <si>
    <t>A125944422R</t>
  </si>
  <si>
    <t>A125953910V</t>
  </si>
  <si>
    <t>A125949158F</t>
  </si>
  <si>
    <t>A125944406R</t>
  </si>
  <si>
    <t>A125953934L</t>
  </si>
  <si>
    <t>A125949182F</t>
  </si>
  <si>
    <t>A125944430R</t>
  </si>
  <si>
    <t>A125953878F</t>
  </si>
  <si>
    <t>A125949126L</t>
  </si>
  <si>
    <t>A125944374J</t>
  </si>
  <si>
    <t>A125953854L</t>
  </si>
  <si>
    <t>A125949102V</t>
  </si>
  <si>
    <t>A125944350R</t>
  </si>
  <si>
    <t>A125953866W</t>
  </si>
  <si>
    <t>A125949114C</t>
  </si>
  <si>
    <t>A125944362X</t>
  </si>
  <si>
    <t>A125953894F</t>
  </si>
  <si>
    <t>A125949142L</t>
  </si>
  <si>
    <t>A125944390J</t>
  </si>
  <si>
    <t>A125953870L</t>
  </si>
  <si>
    <t>A125949118L</t>
  </si>
  <si>
    <t>A125944366J</t>
  </si>
  <si>
    <t>A125953898R</t>
  </si>
  <si>
    <t>A125949146W</t>
  </si>
  <si>
    <t>A125944394T</t>
  </si>
  <si>
    <t>A125953902V</t>
  </si>
  <si>
    <t>A125949150L</t>
  </si>
  <si>
    <t>A125944398A</t>
  </si>
  <si>
    <t>A125953938W</t>
  </si>
  <si>
    <t>A125949186R</t>
  </si>
  <si>
    <t>A125944434X</t>
  </si>
  <si>
    <t>A125953858W</t>
  </si>
  <si>
    <t>A125949106C</t>
  </si>
  <si>
    <t>A125944354X</t>
  </si>
  <si>
    <t>A125953930C</t>
  </si>
  <si>
    <t>A125949178R</t>
  </si>
  <si>
    <t>A125944426X</t>
  </si>
  <si>
    <t>A125953950L</t>
  </si>
  <si>
    <t>A125949198X</t>
  </si>
  <si>
    <t>A125944446J</t>
  </si>
  <si>
    <t>A125954002F</t>
  </si>
  <si>
    <t>A125949250W</t>
  </si>
  <si>
    <t>A125944498K</t>
  </si>
  <si>
    <t>A125953970W</t>
  </si>
  <si>
    <t>A125949218W</t>
  </si>
  <si>
    <t>A125944466T</t>
  </si>
  <si>
    <t>A125954006R</t>
  </si>
  <si>
    <t>A125949254F</t>
  </si>
  <si>
    <t>A125944502R</t>
  </si>
  <si>
    <t>A125954010F</t>
  </si>
  <si>
    <t>A125949258R</t>
  </si>
  <si>
    <t>A125944506X</t>
  </si>
  <si>
    <t>A125953974F</t>
  </si>
  <si>
    <t>A125949222L</t>
  </si>
  <si>
    <t>A125944470J</t>
  </si>
  <si>
    <t>A125953978R</t>
  </si>
  <si>
    <t>A125949226W</t>
  </si>
  <si>
    <t>A125944474T</t>
  </si>
  <si>
    <t>A125953994R</t>
  </si>
  <si>
    <t>A125949242W</t>
  </si>
  <si>
    <t>A125944490T</t>
  </si>
  <si>
    <t>A125953962W</t>
  </si>
  <si>
    <t>A125949210C</t>
  </si>
  <si>
    <t>A125944458T</t>
  </si>
  <si>
    <t>A125954014R</t>
  </si>
  <si>
    <t>A125949262F</t>
  </si>
  <si>
    <t>A125944510R</t>
  </si>
  <si>
    <t>A125953998X</t>
  </si>
  <si>
    <t>A125949246F</t>
  </si>
  <si>
    <t>A125944494A</t>
  </si>
  <si>
    <t>A125954022R</t>
  </si>
  <si>
    <t>A125949270F</t>
  </si>
  <si>
    <t>A125944518J</t>
  </si>
  <si>
    <t>A125953966F</t>
  </si>
  <si>
    <t>A125949214L</t>
  </si>
  <si>
    <t>A125944462J</t>
  </si>
  <si>
    <t>A125953942L</t>
  </si>
  <si>
    <t>A125949190F</t>
  </si>
  <si>
    <t>A125944438J</t>
  </si>
  <si>
    <t>A125953954W</t>
  </si>
  <si>
    <t>A125949202C</t>
  </si>
  <si>
    <t>A125944450X</t>
  </si>
  <si>
    <t>A125953982F</t>
  </si>
  <si>
    <t>A125949230L</t>
  </si>
  <si>
    <t>A125944478A</t>
  </si>
  <si>
    <t>A125953958F</t>
  </si>
  <si>
    <t>A125949206L</t>
  </si>
  <si>
    <t>A125944454J</t>
  </si>
  <si>
    <t>A125953986R</t>
  </si>
  <si>
    <t>A125949234W</t>
  </si>
  <si>
    <t>A125944482T</t>
  </si>
  <si>
    <t>A125953990F</t>
  </si>
  <si>
    <t>A125949238F</t>
  </si>
  <si>
    <t>A125944486A</t>
  </si>
  <si>
    <t>A125954026X</t>
  </si>
  <si>
    <t>A125949274R</t>
  </si>
  <si>
    <t>A125944522X</t>
  </si>
  <si>
    <t>A125953946W</t>
  </si>
  <si>
    <t>A125949194R</t>
  </si>
  <si>
    <t>A125944442X</t>
  </si>
  <si>
    <t>A125954018X</t>
  </si>
  <si>
    <t>A125949266R</t>
  </si>
  <si>
    <t>A125944514X</t>
  </si>
  <si>
    <t>A125953598L</t>
  </si>
  <si>
    <t>A125948846T</t>
  </si>
  <si>
    <t>A125944094R</t>
  </si>
  <si>
    <t>A125953650K</t>
  </si>
  <si>
    <t>A125948898V</t>
  </si>
  <si>
    <t>A125944146F</t>
  </si>
  <si>
    <t>A125953618K</t>
  </si>
  <si>
    <t>A125948866A</t>
  </si>
  <si>
    <t>A125944114L</t>
  </si>
  <si>
    <t>A125953654V</t>
  </si>
  <si>
    <t>A125948902X</t>
  </si>
  <si>
    <t>A125944150W</t>
  </si>
  <si>
    <t>A125953658C</t>
  </si>
  <si>
    <t>A125948906J</t>
  </si>
  <si>
    <t>A125944154F</t>
  </si>
  <si>
    <t>A125953622A</t>
  </si>
  <si>
    <t>A125948870T</t>
  </si>
  <si>
    <t>A125944118W</t>
  </si>
  <si>
    <t>A125953626K</t>
  </si>
  <si>
    <t>A125948874A</t>
  </si>
  <si>
    <t>A125944122L</t>
  </si>
  <si>
    <t>A125953642K</t>
  </si>
  <si>
    <t>A125948890A</t>
  </si>
  <si>
    <t>A125944138F</t>
  </si>
  <si>
    <t>A125953610T</t>
  </si>
  <si>
    <t>A125948858A</t>
  </si>
  <si>
    <t>A125944106L</t>
  </si>
  <si>
    <t>A125953662V</t>
  </si>
  <si>
    <t>A125948910X</t>
  </si>
  <si>
    <t>A125944158R</t>
  </si>
  <si>
    <t>A125953646V</t>
  </si>
  <si>
    <t>A125948894K</t>
  </si>
  <si>
    <t>A125944142W</t>
  </si>
  <si>
    <t>A125953670V</t>
  </si>
  <si>
    <t>A125948918T</t>
  </si>
  <si>
    <t>A125944166R</t>
  </si>
  <si>
    <t>A125953614A</t>
  </si>
  <si>
    <t>A125948862T</t>
  </si>
  <si>
    <t>A125944110C</t>
  </si>
  <si>
    <t>A125953590V</t>
  </si>
  <si>
    <t>A125948838T</t>
  </si>
  <si>
    <t>A125944086R</t>
  </si>
  <si>
    <t>A125953602T</t>
  </si>
  <si>
    <t>A125948850J</t>
  </si>
  <si>
    <t>A125944098X</t>
  </si>
  <si>
    <t>A125953630A</t>
  </si>
  <si>
    <t>A125948878K</t>
  </si>
  <si>
    <t>A125944126W</t>
  </si>
  <si>
    <t>A125953606A</t>
  </si>
  <si>
    <t>A125948854T</t>
  </si>
  <si>
    <t>A125944102C</t>
  </si>
  <si>
    <t>A125953634K</t>
  </si>
  <si>
    <t>A125948882A</t>
  </si>
  <si>
    <t>A125944130L</t>
  </si>
  <si>
    <t>A125953638V</t>
  </si>
  <si>
    <t>A125948886K</t>
  </si>
  <si>
    <t>A125944134W</t>
  </si>
  <si>
    <t>A125953674C</t>
  </si>
  <si>
    <t>A125948922J</t>
  </si>
  <si>
    <t>A125944170F</t>
  </si>
  <si>
    <t>A125953594C</t>
  </si>
  <si>
    <t>A125948842J</t>
  </si>
  <si>
    <t>A125944090F</t>
  </si>
  <si>
    <t>A125953666C</t>
  </si>
  <si>
    <t>A125948914J</t>
  </si>
  <si>
    <t>A125944162F</t>
  </si>
  <si>
    <t>Time Series Workbook</t>
  </si>
  <si>
    <t>6228.0 Potential workers</t>
  </si>
  <si>
    <t>Table 4. Main reason for not actively looking for work of persons who wanted to work and were available</t>
  </si>
  <si>
    <t>E N Q U I R I E S</t>
  </si>
  <si>
    <t>Enquiries</t>
  </si>
  <si>
    <t>Data Item Description</t>
  </si>
  <si>
    <t>No. Obs.</t>
  </si>
  <si>
    <t>Freq.</t>
  </si>
  <si>
    <t>© Commonwealth of Australia  2022</t>
  </si>
  <si>
    <t>Annual</t>
  </si>
  <si>
    <t>Released at 11:30 am (Canberra time) Fri 29 Apr 2022</t>
  </si>
  <si>
    <t>Contents</t>
  </si>
  <si>
    <t>Tables</t>
  </si>
  <si>
    <t>Table 4.1 - Main reason for not actively looking for work of persons who wanted to work and were available by age, February 2021</t>
  </si>
  <si>
    <t>Table 4.2 - Main reason for not actively looking for work of persons who wanted to work and were available by state and territory, February 2021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</si>
  <si>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</si>
  <si>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</si>
  <si>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</si>
  <si>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Potential workers, February 2021</t>
  </si>
  <si>
    <t>Summary</t>
  </si>
  <si>
    <t>Methodology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</si>
  <si>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</si>
  <si>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</si>
  <si>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Select a state or territory:</t>
  </si>
  <si>
    <t>15 years and over</t>
  </si>
  <si>
    <t>Time Series IDs</t>
  </si>
  <si>
    <t>Persons</t>
  </si>
  <si>
    <t>Males</t>
  </si>
  <si>
    <t>Females</t>
  </si>
  <si>
    <t>'000</t>
  </si>
  <si>
    <t>Main reason did not actively look for work last week</t>
  </si>
  <si>
    <t>Discouraged job seekers</t>
  </si>
  <si>
    <t>Considered too young or too old by employers</t>
  </si>
  <si>
    <t>Believes ill health or disability discourages employers</t>
  </si>
  <si>
    <t>Lacked necessary skills, education or experience</t>
  </si>
  <si>
    <t>Cultural background or language difficulties</t>
  </si>
  <si>
    <t>No jobs in locality, line of work or no jobs at all</t>
  </si>
  <si>
    <t>No jobs in suitable hours</t>
  </si>
  <si>
    <t>Personal reasons</t>
  </si>
  <si>
    <t>Own short-term illness or injury</t>
  </si>
  <si>
    <t>Own long-term health condition or disability</t>
  </si>
  <si>
    <t>Attending an educational institution</t>
  </si>
  <si>
    <t>Had no need or want to work</t>
  </si>
  <si>
    <t>Working in an unpaid voluntary job</t>
  </si>
  <si>
    <t>Problems with access to transport</t>
  </si>
  <si>
    <t>Moved house or holidays</t>
  </si>
  <si>
    <t>Family reasons</t>
  </si>
  <si>
    <t>Caring for ill or elderly person or family member</t>
  </si>
  <si>
    <t>Child care</t>
  </si>
  <si>
    <t>Other family considerations</t>
  </si>
  <si>
    <t>Other reasons</t>
  </si>
  <si>
    <t>Did not know</t>
  </si>
  <si>
    <t>Total</t>
  </si>
  <si>
    <t>15 to 64 years</t>
  </si>
  <si>
    <t>15 to 24 years</t>
  </si>
  <si>
    <t>25 to 44 years</t>
  </si>
  <si>
    <t>45 to 64 years</t>
  </si>
  <si>
    <t>65 years and over</t>
  </si>
  <si>
    <t>15+</t>
  </si>
  <si>
    <t>15-64</t>
  </si>
  <si>
    <t>15-24</t>
  </si>
  <si>
    <t>25-44</t>
  </si>
  <si>
    <t>45-64</t>
  </si>
  <si>
    <t>65+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</si>
  <si>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</si>
  <si>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</si>
  <si>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</si>
  <si>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</si>
  <si>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</si>
  <si>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</si>
  <si>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</si>
  <si>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</si>
  <si>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</si>
  <si>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Select an age group: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</si>
</sst>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4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sz val="8"/>
      <color rgb="FF0000FF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7" fillId="0" borderId="0" applyNumberFormat="0" applyFill="0" applyBorder="0" applyAlignment="0" applyProtection="0"/>
    <xf numFmtId="0" fontId="11" fillId="0" borderId="0"/>
    <xf numFmtId="0" fontId="13" fillId="0" borderId="0"/>
    <xf numFmtId="0" fontId="14" fillId="0" borderId="0"/>
    <xf numFmtId="0" fontId="17" fillId="0" borderId="0"/>
    <xf numFmtId="0" fontId="24" fillId="0" borderId="0">
      <alignment horizontal="left"/>
    </xf>
    <xf numFmtId="0" fontId="13" fillId="0" borderId="0"/>
    <xf numFmtId="0" fontId="27" fillId="0" borderId="0">
      <alignment horizontal="center"/>
    </xf>
    <xf numFmtId="0" fontId="27" fillId="0" borderId="0">
      <alignment horizontal="center" vertical="center" wrapText="1"/>
    </xf>
    <xf numFmtId="0" fontId="11" fillId="0" borderId="0">
      <alignment horizontal="left" vertical="center" wrapText="1"/>
    </xf>
    <xf numFmtId="0" fontId="9" fillId="0" borderId="0"/>
  </cellStyleXfs>
  <cellXfs count="84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 applyAlignment="1"/>
    <xf numFmtId="164" fontId="2" fillId="0" borderId="0" xfId="0" applyNumberFormat="1" applyFont="1" applyAlignment="1"/>
    <xf numFmtId="164" fontId="1" fillId="0" borderId="0" xfId="0" applyNumberFormat="1" applyFont="1" applyAlignme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 applyAlignme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8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" fillId="0" borderId="0" xfId="0" applyFont="1" applyAlignment="1">
      <alignment horizontal="left"/>
    </xf>
    <xf numFmtId="0" fontId="12" fillId="0" borderId="0" xfId="2" applyFont="1" applyAlignment="1">
      <alignment horizontal="left" vertical="center"/>
    </xf>
    <xf numFmtId="0" fontId="13" fillId="0" borderId="0" xfId="3"/>
    <xf numFmtId="0" fontId="14" fillId="0" borderId="0" xfId="4"/>
    <xf numFmtId="0" fontId="15" fillId="0" borderId="0" xfId="4" applyFont="1" applyAlignment="1">
      <alignment horizontal="left"/>
    </xf>
    <xf numFmtId="0" fontId="16" fillId="0" borderId="0" xfId="4" applyFont="1" applyAlignment="1">
      <alignment horizontal="left"/>
    </xf>
    <xf numFmtId="0" fontId="18" fillId="0" borderId="0" xfId="5" applyFont="1" applyAlignment="1">
      <alignment horizontal="center"/>
    </xf>
    <xf numFmtId="0" fontId="19" fillId="0" borderId="0" xfId="4" applyFont="1" applyAlignment="1">
      <alignment horizontal="left"/>
    </xf>
    <xf numFmtId="0" fontId="22" fillId="0" borderId="0" xfId="4" applyFont="1" applyAlignment="1">
      <alignment horizontal="left"/>
    </xf>
    <xf numFmtId="0" fontId="23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2" fillId="3" borderId="0" xfId="2" applyFont="1" applyFill="1" applyAlignment="1">
      <alignment horizontal="left" vertical="center" indent="11"/>
    </xf>
    <xf numFmtId="1" fontId="26" fillId="3" borderId="1" xfId="6" applyNumberFormat="1" applyFont="1" applyFill="1" applyBorder="1" applyAlignment="1">
      <alignment horizontal="center" vertical="center" wrapText="1"/>
    </xf>
    <xf numFmtId="0" fontId="25" fillId="3" borderId="1" xfId="7" applyFont="1" applyFill="1" applyBorder="1" applyAlignment="1">
      <alignment vertical="center"/>
    </xf>
    <xf numFmtId="0" fontId="27" fillId="0" borderId="0" xfId="8">
      <alignment horizontal="center"/>
    </xf>
    <xf numFmtId="17" fontId="28" fillId="0" borderId="0" xfId="9" quotePrefix="1" applyNumberFormat="1" applyFont="1" applyAlignment="1">
      <alignment horizontal="right" wrapText="1"/>
    </xf>
    <xf numFmtId="0" fontId="29" fillId="4" borderId="3" xfId="7" applyFont="1" applyFill="1" applyBorder="1" applyAlignment="1">
      <alignment horizontal="center"/>
    </xf>
    <xf numFmtId="17" fontId="28" fillId="0" borderId="0" xfId="9" quotePrefix="1" applyNumberFormat="1" applyFont="1" applyAlignment="1">
      <alignment wrapText="1"/>
    </xf>
    <xf numFmtId="0" fontId="11" fillId="0" borderId="0" xfId="3" applyFont="1" applyAlignment="1">
      <alignment horizontal="right"/>
    </xf>
    <xf numFmtId="166" fontId="28" fillId="0" borderId="0" xfId="10" applyNumberFormat="1" applyFont="1" applyAlignment="1">
      <alignment horizontal="left" vertical="center"/>
    </xf>
    <xf numFmtId="0" fontId="28" fillId="0" borderId="0" xfId="7" applyFont="1"/>
    <xf numFmtId="1" fontId="30" fillId="0" borderId="0" xfId="4" quotePrefix="1" applyNumberFormat="1" applyFont="1" applyAlignment="1">
      <alignment horizontal="center"/>
    </xf>
    <xf numFmtId="0" fontId="11" fillId="0" borderId="0" xfId="7" applyFont="1"/>
    <xf numFmtId="166" fontId="19" fillId="0" borderId="0" xfId="7" applyNumberFormat="1" applyFont="1" applyAlignment="1">
      <alignment horizontal="right"/>
    </xf>
    <xf numFmtId="166" fontId="11" fillId="0" borderId="0" xfId="10" applyNumberFormat="1" applyAlignment="1">
      <alignment horizontal="left" vertical="center" wrapText="1" indent="1"/>
    </xf>
    <xf numFmtId="0" fontId="11" fillId="0" borderId="0" xfId="7" applyFont="1" applyAlignment="1">
      <alignment horizontal="left"/>
    </xf>
    <xf numFmtId="0" fontId="11" fillId="0" borderId="0" xfId="7" applyFont="1" applyAlignment="1">
      <alignment horizontal="left" indent="1"/>
    </xf>
    <xf numFmtId="166" fontId="11" fillId="0" borderId="0" xfId="10" applyNumberFormat="1">
      <alignment horizontal="left" vertical="center" wrapText="1"/>
    </xf>
    <xf numFmtId="166" fontId="11" fillId="0" borderId="0" xfId="7" applyNumberFormat="1" applyFont="1"/>
    <xf numFmtId="166" fontId="11" fillId="0" borderId="0" xfId="7" applyNumberFormat="1" applyFont="1" applyAlignment="1">
      <alignment horizontal="left" indent="1"/>
    </xf>
    <xf numFmtId="166" fontId="28" fillId="0" borderId="0" xfId="7" applyNumberFormat="1" applyFont="1"/>
    <xf numFmtId="166" fontId="16" fillId="0" borderId="0" xfId="7" applyNumberFormat="1" applyFont="1" applyAlignment="1">
      <alignment horizontal="right"/>
    </xf>
    <xf numFmtId="0" fontId="12" fillId="0" borderId="0" xfId="7" applyFont="1"/>
    <xf numFmtId="0" fontId="1" fillId="0" borderId="0" xfId="11" applyFont="1" applyAlignment="1">
      <alignment horizontal="left" indent="2"/>
    </xf>
    <xf numFmtId="0" fontId="31" fillId="0" borderId="0" xfId="1" applyFont="1" applyAlignment="1">
      <alignment horizontal="left"/>
    </xf>
    <xf numFmtId="0" fontId="32" fillId="0" borderId="0" xfId="7" applyFont="1"/>
    <xf numFmtId="0" fontId="13" fillId="0" borderId="0" xfId="7"/>
    <xf numFmtId="0" fontId="10" fillId="0" borderId="0" xfId="0" applyFont="1"/>
    <xf numFmtId="3" fontId="33" fillId="0" borderId="0" xfId="7" applyNumberFormat="1" applyFont="1" applyAlignment="1">
      <alignment horizontal="right"/>
    </xf>
    <xf numFmtId="166" fontId="33" fillId="0" borderId="0" xfId="7" applyNumberFormat="1" applyFont="1" applyAlignment="1">
      <alignment horizontal="right"/>
    </xf>
    <xf numFmtId="0" fontId="16" fillId="0" borderId="0" xfId="4" quotePrefix="1" applyFont="1" applyAlignment="1">
      <alignment horizontal="right"/>
    </xf>
    <xf numFmtId="0" fontId="11" fillId="0" borderId="0" xfId="11" applyFont="1" applyAlignment="1">
      <alignment horizontal="left" indent="1"/>
    </xf>
    <xf numFmtId="166" fontId="28" fillId="0" borderId="0" xfId="10" applyNumberFormat="1" applyFont="1" applyAlignment="1">
      <alignment horizontal="left"/>
    </xf>
    <xf numFmtId="0" fontId="28" fillId="0" borderId="0" xfId="7" applyFont="1" applyAlignment="1"/>
    <xf numFmtId="0" fontId="11" fillId="0" borderId="0" xfId="7" applyFont="1" applyAlignment="1"/>
    <xf numFmtId="166" fontId="11" fillId="0" borderId="0" xfId="10" applyNumberFormat="1" applyAlignment="1">
      <alignment horizontal="left" wrapText="1"/>
    </xf>
    <xf numFmtId="166" fontId="11" fillId="0" borderId="0" xfId="7" applyNumberFormat="1" applyFont="1" applyAlignment="1"/>
    <xf numFmtId="166" fontId="28" fillId="0" borderId="0" xfId="7" applyNumberFormat="1" applyFont="1" applyAlignment="1"/>
    <xf numFmtId="166" fontId="11" fillId="0" borderId="0" xfId="10" applyNumberFormat="1" applyAlignment="1">
      <alignment horizontal="left" wrapText="1" indent="1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0" fillId="0" borderId="2" xfId="4" applyFont="1" applyBorder="1" applyAlignment="1">
      <alignment horizontal="left"/>
    </xf>
    <xf numFmtId="0" fontId="15" fillId="0" borderId="0" xfId="4" applyFont="1" applyAlignment="1">
      <alignment horizontal="left"/>
    </xf>
    <xf numFmtId="0" fontId="18" fillId="0" borderId="0" xfId="5" applyFont="1"/>
    <xf numFmtId="17" fontId="29" fillId="4" borderId="3" xfId="9" quotePrefix="1" applyNumberFormat="1" applyFont="1" applyFill="1" applyBorder="1" applyAlignment="1">
      <alignment horizontal="center" wrapText="1"/>
    </xf>
    <xf numFmtId="17" fontId="28" fillId="4" borderId="3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5" fillId="3" borderId="1" xfId="6" applyFont="1" applyFill="1" applyBorder="1" applyAlignment="1">
      <alignment horizontal="left" vertical="center" indent="13"/>
    </xf>
    <xf numFmtId="17" fontId="28" fillId="0" borderId="4" xfId="9" quotePrefix="1" applyNumberFormat="1" applyFont="1" applyBorder="1" applyAlignment="1">
      <alignment horizontal="center" wrapText="1"/>
    </xf>
    <xf numFmtId="0" fontId="25" fillId="3" borderId="1" xfId="6" applyFont="1" applyFill="1" applyBorder="1" applyAlignment="1">
      <alignment horizontal="left" vertical="center" indent="11"/>
    </xf>
    <xf numFmtId="0" fontId="27" fillId="0" borderId="4" xfId="8" applyBorder="1">
      <alignment horizontal="center"/>
    </xf>
  </cellXfs>
  <cellStyles count="12">
    <cellStyle name="Hyperlink" xfId="1" builtinId="8"/>
    <cellStyle name="Hyperlink 2" xfId="5" xr:uid="{5E85BED9-AC81-4128-B06F-B44E96CCBD7A}"/>
    <cellStyle name="Normal" xfId="0" builtinId="0"/>
    <cellStyle name="Normal 10" xfId="3" xr:uid="{6C55FACC-4193-4313-B801-4B5F582E3CA6}"/>
    <cellStyle name="Normal 2" xfId="7" xr:uid="{24A0F5AD-A962-42AC-99C5-69D2C97D29B6}"/>
    <cellStyle name="Normal 2 2 2" xfId="11" xr:uid="{7488CF95-0054-4BBF-B71B-3891A7356153}"/>
    <cellStyle name="Normal 2 4" xfId="4" xr:uid="{873A53E8-DB66-43FC-A69B-045C7521CE92}"/>
    <cellStyle name="Normal 3 5 4" xfId="2" xr:uid="{C72B07AA-8542-488B-9364-823E332AFCBA}"/>
    <cellStyle name="Style1" xfId="6" xr:uid="{E7074E04-6D0A-42E3-A510-16D143890BB7}"/>
    <cellStyle name="Style4" xfId="8" xr:uid="{4A793FEF-D459-40F6-968A-ACAA4C099318}"/>
    <cellStyle name="Style5" xfId="9" xr:uid="{4B433E7D-4248-483C-B794-D83F8E65A3A3}"/>
    <cellStyle name="Style9" xfId="10" xr:uid="{89900858-26CC-423C-BE14-46C1379C9A4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3EAABB7-4E36-4601-86D1-EE49806450C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6CE0C89-1A15-4DA5-BB16-2080E4BFFFF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2CE202-42C9-44FD-99AB-0E955AF933A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1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employment-and-unemployment/potential-workers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7D4AB-B734-44AB-BD9C-FEA33B6989F2}">
  <dimension ref="A1:E27"/>
  <sheetViews>
    <sheetView showGridLines="0" tabSelected="1" workbookViewId="0">
      <pane ySplit="7" topLeftCell="A8" activePane="bottomLeft" state="frozen"/>
      <selection activeCell="C13" sqref="C13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21"/>
      <c r="B1" s="21"/>
      <c r="C1" s="21"/>
      <c r="D1" s="21"/>
      <c r="E1" s="21"/>
    </row>
    <row r="2" spans="1:5">
      <c r="A2" s="21"/>
      <c r="B2" s="13" t="s">
        <v>1860</v>
      </c>
      <c r="C2" s="12"/>
      <c r="D2" s="12"/>
      <c r="E2" s="12"/>
    </row>
    <row r="3" spans="1:5" ht="12" customHeight="1">
      <c r="A3" s="21"/>
      <c r="B3" s="12"/>
      <c r="C3" s="12"/>
      <c r="D3" s="12"/>
      <c r="E3" s="12"/>
    </row>
    <row r="4" spans="1:5">
      <c r="A4" s="21"/>
      <c r="B4" s="12"/>
      <c r="C4" s="12"/>
      <c r="D4" s="12"/>
      <c r="E4" s="12"/>
    </row>
    <row r="5" spans="1:5" ht="15.75">
      <c r="A5" s="21"/>
      <c r="B5" s="14" t="s">
        <v>1861</v>
      </c>
      <c r="C5" s="21"/>
      <c r="D5" s="21"/>
      <c r="E5" s="21"/>
    </row>
    <row r="6" spans="1:5" ht="15.75" customHeight="1">
      <c r="A6" s="21"/>
      <c r="B6" s="73" t="s">
        <v>1862</v>
      </c>
      <c r="C6" s="73"/>
      <c r="D6" s="73"/>
      <c r="E6" s="73"/>
    </row>
    <row r="7" spans="1:5" ht="15.75" customHeight="1">
      <c r="A7" s="21"/>
      <c r="B7" s="22" t="s">
        <v>1870</v>
      </c>
      <c r="C7" s="21"/>
      <c r="D7" s="21"/>
      <c r="E7" s="21"/>
    </row>
    <row r="8" spans="1:5">
      <c r="A8" s="23"/>
      <c r="B8" s="23"/>
      <c r="C8" s="23"/>
      <c r="D8" s="21"/>
      <c r="E8" s="21"/>
    </row>
    <row r="9" spans="1:5" ht="15.75">
      <c r="A9" s="24"/>
      <c r="B9" s="25" t="s">
        <v>1871</v>
      </c>
      <c r="C9" s="25"/>
      <c r="D9" s="21"/>
      <c r="E9" s="21"/>
    </row>
    <row r="10" spans="1:5">
      <c r="A10" s="24"/>
      <c r="B10" s="26" t="s">
        <v>1872</v>
      </c>
      <c r="C10" s="24"/>
      <c r="D10" s="21"/>
      <c r="E10" s="21"/>
    </row>
    <row r="11" spans="1:5">
      <c r="A11" s="24"/>
      <c r="B11" s="27">
        <v>4.0999999999999996</v>
      </c>
      <c r="C11" s="28" t="s">
        <v>1873</v>
      </c>
      <c r="D11" s="21"/>
      <c r="E11" s="21"/>
    </row>
    <row r="12" spans="1:5">
      <c r="A12" s="24"/>
      <c r="B12" s="27">
        <v>4.2</v>
      </c>
      <c r="C12" s="28" t="s">
        <v>1874</v>
      </c>
      <c r="D12" s="21"/>
      <c r="E12" s="21"/>
    </row>
    <row r="13" spans="1:5">
      <c r="A13" s="24"/>
      <c r="B13" s="27" t="s">
        <v>1875</v>
      </c>
      <c r="C13" s="28" t="s">
        <v>1876</v>
      </c>
      <c r="D13" s="21"/>
      <c r="E13" s="21"/>
    </row>
    <row r="14" spans="1:5">
      <c r="A14" s="23"/>
      <c r="B14" s="23"/>
      <c r="C14" s="23"/>
      <c r="D14" s="21"/>
      <c r="E14" s="21"/>
    </row>
    <row r="15" spans="1:5" ht="15.75">
      <c r="A15" s="24"/>
      <c r="B15" s="74"/>
      <c r="C15" s="74"/>
      <c r="D15" s="21"/>
      <c r="E15" s="21"/>
    </row>
    <row r="16" spans="1:5" ht="15.75">
      <c r="A16" s="24"/>
      <c r="B16" s="75" t="s">
        <v>1877</v>
      </c>
      <c r="C16" s="75"/>
      <c r="D16" s="21"/>
      <c r="E16" s="21"/>
    </row>
    <row r="17" spans="1:5">
      <c r="A17" s="23"/>
      <c r="B17" s="23"/>
      <c r="C17" s="23"/>
      <c r="D17" s="21"/>
      <c r="E17" s="21"/>
    </row>
    <row r="18" spans="1:5">
      <c r="A18" s="24"/>
      <c r="B18" s="29" t="s">
        <v>1878</v>
      </c>
      <c r="C18" s="24"/>
      <c r="D18" s="21"/>
      <c r="E18" s="21"/>
    </row>
    <row r="19" spans="1:5">
      <c r="A19" s="24"/>
      <c r="B19" s="76" t="s">
        <v>1879</v>
      </c>
      <c r="C19" s="76"/>
      <c r="D19" s="21"/>
      <c r="E19" s="21"/>
    </row>
    <row r="20" spans="1:5">
      <c r="A20" s="24"/>
      <c r="B20" s="76" t="s">
        <v>1880</v>
      </c>
      <c r="C20" s="76"/>
      <c r="D20" s="21"/>
      <c r="E20" s="21"/>
    </row>
    <row r="21" spans="1:5">
      <c r="A21" s="23"/>
      <c r="B21" s="23"/>
      <c r="C21" s="23"/>
      <c r="D21" s="21"/>
      <c r="E21" s="21"/>
    </row>
    <row r="22" spans="1:5">
      <c r="A22" s="23"/>
      <c r="B22" s="15" t="s">
        <v>1863</v>
      </c>
      <c r="C22" s="21"/>
      <c r="D22" s="21"/>
      <c r="E22" s="21"/>
    </row>
    <row r="23" spans="1:5">
      <c r="A23" s="23"/>
      <c r="B23" s="72" t="s">
        <v>1881</v>
      </c>
      <c r="C23" s="72"/>
      <c r="D23" s="72"/>
      <c r="E23" s="72"/>
    </row>
    <row r="24" spans="1:5">
      <c r="A24" s="23"/>
      <c r="B24" s="72" t="s">
        <v>1882</v>
      </c>
      <c r="C24" s="72"/>
      <c r="D24" s="72"/>
      <c r="E24" s="72"/>
    </row>
    <row r="25" spans="1:5">
      <c r="A25" s="23"/>
      <c r="B25" s="21"/>
      <c r="C25" s="21"/>
      <c r="D25" s="21"/>
      <c r="E25" s="21"/>
    </row>
    <row r="26" spans="1:5">
      <c r="A26" s="23"/>
      <c r="B26" s="23"/>
      <c r="C26" s="23"/>
      <c r="D26" s="21"/>
      <c r="E26" s="21"/>
    </row>
    <row r="27" spans="1:5">
      <c r="A27" s="23"/>
      <c r="B27" s="30" t="str">
        <f ca="1">"© Commonwealth of Australia "&amp;YEAR(TODAY())</f>
        <v>© Commonwealth of Australia 2022</v>
      </c>
      <c r="C27" s="24"/>
      <c r="D27" s="21"/>
      <c r="E27" s="21"/>
    </row>
  </sheetData>
  <mergeCells count="7">
    <mergeCell ref="B24:E24"/>
    <mergeCell ref="B6:E6"/>
    <mergeCell ref="B15:C15"/>
    <mergeCell ref="B16:C16"/>
    <mergeCell ref="B19:C19"/>
    <mergeCell ref="B20:C20"/>
    <mergeCell ref="B23:E23"/>
  </mergeCells>
  <hyperlinks>
    <hyperlink ref="B16" r:id="rId1" xr:uid="{DEA3EFE5-2253-4973-A778-08AB34B7F577}"/>
    <hyperlink ref="B13" location="Index!A12" display="Index" xr:uid="{1BE4403B-CDA5-4A08-80EC-7BFA9115510C}"/>
    <hyperlink ref="B27" r:id="rId2" display="© Commonwealth of Australia 2015" xr:uid="{409845DB-DAEC-4302-A7D7-9BBCFA4FB20B}"/>
    <hyperlink ref="B12" location="'Table 4.2'!C10" display="'Table 4.2'!C10" xr:uid="{309AB1B9-574E-4919-8920-FB806E28625D}"/>
    <hyperlink ref="B24" r:id="rId3" display="or the Labour Surveys Branch at labour.statistics@abs.gov.au." xr:uid="{01A52789-1B8D-4EDF-B7F5-69828C049E72}"/>
    <hyperlink ref="B23:E23" r:id="rId4" display="For further information about these and related statistics visit www.abs.gov.au/about/contact-us" xr:uid="{CE57037D-2ED8-46DF-82C1-6DD54B2DCC88}"/>
    <hyperlink ref="B11" location="'Table 4.1'!C10" display="'Table 4.1'!C10" xr:uid="{3FD0A876-2677-49F5-B733-5E421B6BC622}"/>
    <hyperlink ref="B20" r:id="rId5" display="Explanatory Notes" xr:uid="{1F50EF36-2DA9-4F83-BA54-26E3433A89CC}"/>
    <hyperlink ref="B19" r:id="rId6" xr:uid="{1898455C-FA06-4826-970B-2AC1606D9CEF}"/>
    <hyperlink ref="B19:C19" r:id="rId7" display="Summary" xr:uid="{A2B08AC1-5172-4C3E-A31D-D2632FAA1DF2}"/>
    <hyperlink ref="B20:C20" r:id="rId8" display="Methodology" xr:uid="{2C56028C-3C6A-41B8-9CF5-4CCDBC9F5A82}"/>
  </hyperlinks>
  <pageMargins left="0.7" right="0.7" top="0.75" bottom="0.75" header="0.3" footer="0.3"/>
  <pageSetup paperSize="9" orientation="portrait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45CB3-0F7C-42DB-A697-A2621AC0CDA1}">
  <sheetPr>
    <pageSetUpPr fitToPage="1"/>
  </sheetPr>
  <dimension ref="A1:U110"/>
  <sheetViews>
    <sheetView zoomScaleNormal="100" workbookViewId="0">
      <pane ySplit="12" topLeftCell="A13" activePane="bottomLeft" state="frozen"/>
      <selection activeCell="C13" sqref="C13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20" ht="15.95" customHeight="1">
      <c r="A2" s="21"/>
      <c r="B2" s="32" t="s">
        <v>1860</v>
      </c>
      <c r="C2" s="12"/>
      <c r="D2" s="12"/>
      <c r="E2" s="12"/>
      <c r="F2" s="12"/>
      <c r="G2" s="12"/>
      <c r="H2" s="12"/>
      <c r="I2" s="12"/>
      <c r="J2" s="12"/>
      <c r="K2" s="12"/>
      <c r="L2" s="32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1"/>
      <c r="B5" s="79" t="str">
        <f>Contents!B5</f>
        <v>6228.0 Potential workers</v>
      </c>
      <c r="C5" s="79"/>
      <c r="D5" s="79"/>
      <c r="E5" s="79"/>
      <c r="F5" s="79"/>
      <c r="G5" s="79"/>
      <c r="H5" s="79"/>
      <c r="I5" s="79"/>
      <c r="J5" s="79"/>
      <c r="K5" s="79"/>
      <c r="L5" s="33"/>
      <c r="M5" s="31"/>
      <c r="N5" s="31"/>
      <c r="O5" s="31"/>
      <c r="P5" s="31"/>
      <c r="Q5" s="31"/>
      <c r="R5" s="31"/>
      <c r="S5" s="31"/>
      <c r="T5" s="31"/>
    </row>
    <row r="6" spans="1:20" ht="15.95" customHeight="1">
      <c r="A6" s="31"/>
      <c r="B6" s="79" t="str">
        <f>Contents!B6</f>
        <v>Table 4. Main reason for not actively looking for work of persons who wanted to work and were available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</row>
    <row r="7" spans="1:20" ht="15.95" customHeight="1">
      <c r="A7" s="31"/>
      <c r="B7" s="34" t="str">
        <f>Contents!B7</f>
        <v>Released at 11:30 am (Canberra time) Fri 29 Apr 2022</v>
      </c>
      <c r="C7" s="31"/>
      <c r="D7" s="31"/>
      <c r="E7" s="31"/>
      <c r="F7" s="31"/>
      <c r="G7" s="31"/>
      <c r="H7" s="31"/>
      <c r="I7" s="31"/>
      <c r="J7" s="31"/>
      <c r="K7" s="31"/>
      <c r="L7" s="34"/>
      <c r="M7" s="31"/>
      <c r="N7" s="31"/>
      <c r="O7" s="31"/>
      <c r="P7" s="31"/>
      <c r="Q7" s="31"/>
      <c r="R7" s="31"/>
      <c r="S7" s="31"/>
      <c r="T7" s="31"/>
    </row>
    <row r="8" spans="1:20" ht="15.75" customHeight="1">
      <c r="A8" s="80" t="str">
        <f>Contents!C11</f>
        <v>Table 4.1 - Main reason for not actively looking for work of persons who wanted to work and were available by age, February 2021</v>
      </c>
      <c r="B8" s="80"/>
      <c r="C8" s="80"/>
      <c r="D8" s="80"/>
      <c r="E8" s="80"/>
      <c r="F8" s="80"/>
      <c r="G8" s="80"/>
      <c r="H8" s="80"/>
      <c r="I8" s="35"/>
      <c r="J8" s="36"/>
      <c r="K8" s="36"/>
      <c r="L8" s="80"/>
      <c r="M8" s="80"/>
      <c r="N8" s="80"/>
      <c r="O8" s="80"/>
      <c r="P8" s="80"/>
      <c r="Q8" s="80"/>
      <c r="R8" s="80"/>
      <c r="S8" s="35"/>
      <c r="T8" s="36"/>
    </row>
    <row r="9" spans="1:20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</row>
    <row r="10" spans="1:20" ht="15" customHeight="1">
      <c r="A10" s="37"/>
      <c r="B10" s="39" t="s">
        <v>1933</v>
      </c>
      <c r="C10" s="77" t="s">
        <v>1884</v>
      </c>
      <c r="D10" s="77"/>
      <c r="E10" s="77"/>
      <c r="F10" s="40"/>
      <c r="G10" s="78" t="s">
        <v>1885</v>
      </c>
      <c r="H10" s="78"/>
      <c r="I10" s="78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</row>
    <row r="11" spans="1:20">
      <c r="A11" s="37"/>
      <c r="B11" s="37"/>
      <c r="C11" s="38" t="s">
        <v>1886</v>
      </c>
      <c r="D11" s="38" t="s">
        <v>1887</v>
      </c>
      <c r="E11" s="38" t="s">
        <v>1888</v>
      </c>
      <c r="F11" s="38"/>
      <c r="G11" s="38" t="s">
        <v>1886</v>
      </c>
      <c r="H11" s="38" t="s">
        <v>1887</v>
      </c>
      <c r="I11" s="38" t="s">
        <v>1888</v>
      </c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</row>
    <row r="12" spans="1:20">
      <c r="A12" s="37"/>
      <c r="B12" s="37"/>
      <c r="C12" s="41" t="s">
        <v>1889</v>
      </c>
      <c r="D12" s="41" t="s">
        <v>1889</v>
      </c>
      <c r="E12" s="41" t="s">
        <v>1889</v>
      </c>
      <c r="F12" s="41"/>
      <c r="G12" s="41" t="s">
        <v>1889</v>
      </c>
      <c r="H12" s="41" t="s">
        <v>1889</v>
      </c>
      <c r="I12" s="41" t="s">
        <v>1889</v>
      </c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</row>
    <row r="13" spans="1:20">
      <c r="A13" s="65" t="s">
        <v>1890</v>
      </c>
      <c r="B13" s="66"/>
      <c r="C13" s="41"/>
      <c r="D13" s="41"/>
      <c r="E13" s="41"/>
      <c r="F13" s="44"/>
      <c r="G13" s="41"/>
      <c r="H13" s="41"/>
      <c r="I13" s="41"/>
    </row>
    <row r="14" spans="1:20">
      <c r="A14" s="66"/>
      <c r="B14" s="67" t="s">
        <v>1891</v>
      </c>
      <c r="C14" s="46" cm="1">
        <f t="array" ref="C14">INDEX($D$58:$U$79,$C58,C$47)</f>
        <v>112.904</v>
      </c>
      <c r="D14" s="46" cm="1">
        <f t="array" ref="D14">INDEX($D$58:$U$79,$C58,D$47)</f>
        <v>52.021000000000001</v>
      </c>
      <c r="E14" s="46" cm="1">
        <f t="array" ref="E14">INDEX($D$58:$U$79,$C58,E$47)</f>
        <v>60.881999999999998</v>
      </c>
      <c r="F14" s="46"/>
      <c r="G14" s="19" t="str" cm="1">
        <f t="array" ref="G14">HYPERLINK(TEXT("#"&amp;INDEX($D$87:$U$108,$C87,C$47),),INDEX($D$87:$U$108,$C87,C$47))</f>
        <v>A125953562K</v>
      </c>
      <c r="H14" s="19" t="str" cm="1">
        <f t="array" ref="H14">HYPERLINK(TEXT("#"&amp;INDEX($D$87:$U$108,$C87,D$47),),INDEX($D$87:$U$108,$C87,D$47))</f>
        <v>A125948810R</v>
      </c>
      <c r="I14" s="19" t="str" cm="1">
        <f t="array" ref="I14">HYPERLINK(TEXT("#"&amp;INDEX($D$87:$U$108,$C87,E$47),),INDEX($D$87:$U$108,$C87,E$47))</f>
        <v>A125944058F</v>
      </c>
    </row>
    <row r="15" spans="1:20">
      <c r="A15" s="67"/>
      <c r="B15" s="71" t="s">
        <v>1892</v>
      </c>
      <c r="C15" s="46" cm="1">
        <f t="array" ref="C15">INDEX($D$58:$U$79,$C59,C$47)</f>
        <v>39.47</v>
      </c>
      <c r="D15" s="46" cm="1">
        <f t="array" ref="D15">INDEX($D$58:$U$79,$C59,D$47)</f>
        <v>19.187000000000001</v>
      </c>
      <c r="E15" s="46" cm="1">
        <f t="array" ref="E15">INDEX($D$58:$U$79,$C59,E$47)</f>
        <v>20.283000000000001</v>
      </c>
      <c r="F15" s="46"/>
      <c r="G15" s="19" t="str" cm="1">
        <f t="array" ref="G15">HYPERLINK(TEXT("#"&amp;INDEX($D$87:$U$108,$C88,C$47),),INDEX($D$87:$U$108,$C88,C$47))</f>
        <v>A125953530T</v>
      </c>
      <c r="H15" s="19" t="str" cm="1">
        <f t="array" ref="H15">HYPERLINK(TEXT("#"&amp;INDEX($D$87:$U$108,$C88,D$47),),INDEX($D$87:$U$108,$C88,D$47))</f>
        <v>A125948778A</v>
      </c>
      <c r="I15" s="19" t="str" cm="1">
        <f t="array" ref="I15">HYPERLINK(TEXT("#"&amp;INDEX($D$87:$U$108,$C88,E$47),),INDEX($D$87:$U$108,$C88,E$47))</f>
        <v>A125944026L</v>
      </c>
    </row>
    <row r="16" spans="1:20">
      <c r="A16" s="67"/>
      <c r="B16" s="71" t="s">
        <v>1893</v>
      </c>
      <c r="C16" s="46" cm="1">
        <f t="array" ref="C16">INDEX($D$58:$U$79,$C60,C$47)</f>
        <v>8.2189999999999994</v>
      </c>
      <c r="D16" s="46" cm="1">
        <f t="array" ref="D16">INDEX($D$58:$U$79,$C60,D$47)</f>
        <v>2.637</v>
      </c>
      <c r="E16" s="46" cm="1">
        <f t="array" ref="E16">INDEX($D$58:$U$79,$C60,E$47)</f>
        <v>5.5819999999999999</v>
      </c>
      <c r="F16" s="46"/>
      <c r="G16" s="19" t="str" cm="1">
        <f t="array" ref="G16">HYPERLINK(TEXT("#"&amp;INDEX($D$87:$U$108,$C89,C$47),),INDEX($D$87:$U$108,$C89,C$47))</f>
        <v>A125953566V</v>
      </c>
      <c r="H16" s="19" t="str" cm="1">
        <f t="array" ref="H16">HYPERLINK(TEXT("#"&amp;INDEX($D$87:$U$108,$C89,D$47),),INDEX($D$87:$U$108,$C89,D$47))</f>
        <v>A125948814X</v>
      </c>
      <c r="I16" s="19" t="str" cm="1">
        <f t="array" ref="I16">HYPERLINK(TEXT("#"&amp;INDEX($D$87:$U$108,$C89,E$47),),INDEX($D$87:$U$108,$C89,E$47))</f>
        <v>A125944062W</v>
      </c>
    </row>
    <row r="17" spans="1:20">
      <c r="A17" s="67"/>
      <c r="B17" s="71" t="s">
        <v>1894</v>
      </c>
      <c r="C17" s="46" cm="1">
        <f t="array" ref="C17">INDEX($D$58:$U$79,$C61,C$47)</f>
        <v>11.779</v>
      </c>
      <c r="D17" s="46" cm="1">
        <f t="array" ref="D17">INDEX($D$58:$U$79,$C61,D$47)</f>
        <v>5.4130000000000003</v>
      </c>
      <c r="E17" s="46" cm="1">
        <f t="array" ref="E17">INDEX($D$58:$U$79,$C61,E$47)</f>
        <v>6.3659999999999997</v>
      </c>
      <c r="F17" s="46"/>
      <c r="G17" s="19" t="str" cm="1">
        <f t="array" ref="G17">HYPERLINK(TEXT("#"&amp;INDEX($D$87:$U$108,$C90,C$47),),INDEX($D$87:$U$108,$C90,C$47))</f>
        <v>A125953570K</v>
      </c>
      <c r="H17" s="19" t="str" cm="1">
        <f t="array" ref="H17">HYPERLINK(TEXT("#"&amp;INDEX($D$87:$U$108,$C90,D$47),),INDEX($D$87:$U$108,$C90,D$47))</f>
        <v>A125948818J</v>
      </c>
      <c r="I17" s="19" t="str" cm="1">
        <f t="array" ref="I17">HYPERLINK(TEXT("#"&amp;INDEX($D$87:$U$108,$C90,E$47),),INDEX($D$87:$U$108,$C90,E$47))</f>
        <v>A125944066F</v>
      </c>
    </row>
    <row r="18" spans="1:20">
      <c r="A18" s="67"/>
      <c r="B18" s="71" t="s">
        <v>1895</v>
      </c>
      <c r="C18" s="46" cm="1">
        <f t="array" ref="C18">INDEX($D$58:$U$79,$C62,C$47)</f>
        <v>9.6359999999999992</v>
      </c>
      <c r="D18" s="46" cm="1">
        <f t="array" ref="D18">INDEX($D$58:$U$79,$C62,D$47)</f>
        <v>2.657</v>
      </c>
      <c r="E18" s="46" cm="1">
        <f t="array" ref="E18">INDEX($D$58:$U$79,$C62,E$47)</f>
        <v>6.9790000000000001</v>
      </c>
      <c r="F18" s="46"/>
      <c r="G18" s="19" t="str" cm="1">
        <f t="array" ref="G18">HYPERLINK(TEXT("#"&amp;INDEX($D$87:$U$108,$C91,C$47),),INDEX($D$87:$U$108,$C91,C$47))</f>
        <v>A125953534A</v>
      </c>
      <c r="H18" s="19" t="str" cm="1">
        <f t="array" ref="H18">HYPERLINK(TEXT("#"&amp;INDEX($D$87:$U$108,$C91,D$47),),INDEX($D$87:$U$108,$C91,D$47))</f>
        <v>A125948782T</v>
      </c>
      <c r="I18" s="19" t="str" cm="1">
        <f t="array" ref="I18">HYPERLINK(TEXT("#"&amp;INDEX($D$87:$U$108,$C91,E$47),),INDEX($D$87:$U$108,$C91,E$47))</f>
        <v>A125944030C</v>
      </c>
    </row>
    <row r="19" spans="1:20">
      <c r="A19" s="67"/>
      <c r="B19" s="71" t="s">
        <v>1896</v>
      </c>
      <c r="C19" s="46" cm="1">
        <f t="array" ref="C19">INDEX($D$58:$U$79,$C63,C$47)</f>
        <v>28.431999999999999</v>
      </c>
      <c r="D19" s="46" cm="1">
        <f t="array" ref="D19">INDEX($D$58:$U$79,$C63,D$47)</f>
        <v>18.523</v>
      </c>
      <c r="E19" s="46" cm="1">
        <f t="array" ref="E19">INDEX($D$58:$U$79,$C63,E$47)</f>
        <v>9.9079999999999995</v>
      </c>
      <c r="F19" s="46"/>
      <c r="G19" s="19" t="str" cm="1">
        <f t="array" ref="G19">HYPERLINK(TEXT("#"&amp;INDEX($D$87:$U$108,$C92,C$47),),INDEX($D$87:$U$108,$C92,C$47))</f>
        <v>A125953538K</v>
      </c>
      <c r="H19" s="19" t="str" cm="1">
        <f t="array" ref="H19">HYPERLINK(TEXT("#"&amp;INDEX($D$87:$U$108,$C92,D$47),),INDEX($D$87:$U$108,$C92,D$47))</f>
        <v>A125948786A</v>
      </c>
      <c r="I19" s="19" t="str" cm="1">
        <f t="array" ref="I19">HYPERLINK(TEXT("#"&amp;INDEX($D$87:$U$108,$C92,E$47),),INDEX($D$87:$U$108,$C92,E$47))</f>
        <v>A125944034L</v>
      </c>
    </row>
    <row r="20" spans="1:20">
      <c r="A20" s="67"/>
      <c r="B20" s="71" t="s">
        <v>1897</v>
      </c>
      <c r="C20" s="46" cm="1">
        <f t="array" ref="C20">INDEX($D$58:$U$79,$C64,C$47)</f>
        <v>15.367000000000001</v>
      </c>
      <c r="D20" s="46" cm="1">
        <f t="array" ref="D20">INDEX($D$58:$U$79,$C64,D$47)</f>
        <v>3.6030000000000002</v>
      </c>
      <c r="E20" s="46" cm="1">
        <f t="array" ref="E20">INDEX($D$58:$U$79,$C64,E$47)</f>
        <v>11.763</v>
      </c>
      <c r="F20" s="46"/>
      <c r="G20" s="19" t="str" cm="1">
        <f t="array" ref="G20">HYPERLINK(TEXT("#"&amp;INDEX($D$87:$U$108,$C93,C$47),),INDEX($D$87:$U$108,$C93,C$47))</f>
        <v>A125953554K</v>
      </c>
      <c r="H20" s="19" t="str" cm="1">
        <f t="array" ref="H20">HYPERLINK(TEXT("#"&amp;INDEX($D$87:$U$108,$C93,D$47),),INDEX($D$87:$U$108,$C93,D$47))</f>
        <v>A125948802R</v>
      </c>
      <c r="I20" s="19" t="str" cm="1">
        <f t="array" ref="I20">HYPERLINK(TEXT("#"&amp;INDEX($D$87:$U$108,$C93,E$47),),INDEX($D$87:$U$108,$C93,E$47))</f>
        <v>A125944050L</v>
      </c>
    </row>
    <row r="21" spans="1:20">
      <c r="A21" s="67"/>
      <c r="B21" s="48" t="s">
        <v>1898</v>
      </c>
      <c r="C21" s="46" cm="1">
        <f t="array" ref="C21">INDEX($D$58:$U$79,$C65,C$47)</f>
        <v>422.67599999999999</v>
      </c>
      <c r="D21" s="46" cm="1">
        <f t="array" ref="D21">INDEX($D$58:$U$79,$C65,D$47)</f>
        <v>196.50399999999999</v>
      </c>
      <c r="E21" s="46" cm="1">
        <f t="array" ref="E21">INDEX($D$58:$U$79,$C65,E$47)</f>
        <v>226.172</v>
      </c>
      <c r="F21" s="46"/>
      <c r="G21" s="19" t="str" cm="1">
        <f t="array" ref="G21">HYPERLINK(TEXT("#"&amp;INDEX($D$87:$U$108,$C94,C$47),),INDEX($D$87:$U$108,$C94,C$47))</f>
        <v>A125953522T</v>
      </c>
      <c r="H21" s="19" t="str" cm="1">
        <f t="array" ref="H21">HYPERLINK(TEXT("#"&amp;INDEX($D$87:$U$108,$C94,D$47),),INDEX($D$87:$U$108,$C94,D$47))</f>
        <v>A125948770J</v>
      </c>
      <c r="I21" s="19" t="str" cm="1">
        <f t="array" ref="I21">HYPERLINK(TEXT("#"&amp;INDEX($D$87:$U$108,$C94,E$47),),INDEX($D$87:$U$108,$C94,E$47))</f>
        <v>A125944018L</v>
      </c>
    </row>
    <row r="22" spans="1:20">
      <c r="A22" s="65"/>
      <c r="B22" s="71" t="s">
        <v>1899</v>
      </c>
      <c r="C22" s="46" cm="1">
        <f t="array" ref="C22">INDEX($D$58:$U$79,$C66,C$47)</f>
        <v>31.893000000000001</v>
      </c>
      <c r="D22" s="46" cm="1">
        <f t="array" ref="D22">INDEX($D$58:$U$79,$C66,D$47)</f>
        <v>16.257000000000001</v>
      </c>
      <c r="E22" s="46" cm="1">
        <f t="array" ref="E22">INDEX($D$58:$U$79,$C66,E$47)</f>
        <v>15.635999999999999</v>
      </c>
      <c r="F22" s="46"/>
      <c r="G22" s="19" t="str" cm="1">
        <f t="array" ref="G22">HYPERLINK(TEXT("#"&amp;INDEX($D$87:$U$108,$C95,C$47),),INDEX($D$87:$U$108,$C95,C$47))</f>
        <v>A125953574V</v>
      </c>
      <c r="H22" s="19" t="str" cm="1">
        <f t="array" ref="H22">HYPERLINK(TEXT("#"&amp;INDEX($D$87:$U$108,$C95,D$47),),INDEX($D$87:$U$108,$C95,D$47))</f>
        <v>A125948822X</v>
      </c>
      <c r="I22" s="19" t="str" cm="1">
        <f t="array" ref="I22">HYPERLINK(TEXT("#"&amp;INDEX($D$87:$U$108,$C95,E$47),),INDEX($D$87:$U$108,$C95,E$47))</f>
        <v>A125944070W</v>
      </c>
    </row>
    <row r="23" spans="1:20">
      <c r="A23" s="67"/>
      <c r="B23" s="71" t="s">
        <v>1900</v>
      </c>
      <c r="C23" s="46" cm="1">
        <f t="array" ref="C23">INDEX($D$58:$U$79,$C67,C$47)</f>
        <v>77.947999999999993</v>
      </c>
      <c r="D23" s="46" cm="1">
        <f t="array" ref="D23">INDEX($D$58:$U$79,$C67,D$47)</f>
        <v>35.752000000000002</v>
      </c>
      <c r="E23" s="46" cm="1">
        <f t="array" ref="E23">INDEX($D$58:$U$79,$C67,E$47)</f>
        <v>42.195999999999998</v>
      </c>
      <c r="F23" s="46"/>
      <c r="G23" s="19" t="str" cm="1">
        <f t="array" ref="G23">HYPERLINK(TEXT("#"&amp;INDEX($D$87:$U$108,$C96,C$47),),INDEX($D$87:$U$108,$C96,C$47))</f>
        <v>A125953558V</v>
      </c>
      <c r="H23" s="19" t="str" cm="1">
        <f t="array" ref="H23">HYPERLINK(TEXT("#"&amp;INDEX($D$87:$U$108,$C96,D$47),),INDEX($D$87:$U$108,$C96,D$47))</f>
        <v>A125948806X</v>
      </c>
      <c r="I23" s="19" t="str" cm="1">
        <f t="array" ref="I23">HYPERLINK(TEXT("#"&amp;INDEX($D$87:$U$108,$C96,E$47),),INDEX($D$87:$U$108,$C96,E$47))</f>
        <v>A125944054W</v>
      </c>
    </row>
    <row r="24" spans="1:20">
      <c r="A24" s="67"/>
      <c r="B24" s="71" t="s">
        <v>1901</v>
      </c>
      <c r="C24" s="46" cm="1">
        <f t="array" ref="C24">INDEX($D$58:$U$79,$C68,C$47)</f>
        <v>221.25</v>
      </c>
      <c r="D24" s="46" cm="1">
        <f t="array" ref="D24">INDEX($D$58:$U$79,$C68,D$47)</f>
        <v>103.627</v>
      </c>
      <c r="E24" s="46" cm="1">
        <f t="array" ref="E24">INDEX($D$58:$U$79,$C68,E$47)</f>
        <v>117.623</v>
      </c>
      <c r="F24" s="46"/>
      <c r="G24" s="19" t="str" cm="1">
        <f t="array" ref="G24">HYPERLINK(TEXT("#"&amp;INDEX($D$87:$U$108,$C97,C$47),),INDEX($D$87:$U$108,$C97,C$47))</f>
        <v>A125953582V</v>
      </c>
      <c r="H24" s="19" t="str" cm="1">
        <f t="array" ref="H24">HYPERLINK(TEXT("#"&amp;INDEX($D$87:$U$108,$C97,D$47),),INDEX($D$87:$U$108,$C97,D$47))</f>
        <v>A125948830X</v>
      </c>
      <c r="I24" s="19" t="str" cm="1">
        <f t="array" ref="I24">HYPERLINK(TEXT("#"&amp;INDEX($D$87:$U$108,$C97,E$47),),INDEX($D$87:$U$108,$C97,E$47))</f>
        <v>A125944078R</v>
      </c>
    </row>
    <row r="25" spans="1:20">
      <c r="A25" s="67"/>
      <c r="B25" s="71" t="s">
        <v>1902</v>
      </c>
      <c r="C25" s="46" cm="1">
        <f t="array" ref="C25">INDEX($D$58:$U$79,$C69,C$47)</f>
        <v>64.850999999999999</v>
      </c>
      <c r="D25" s="46" cm="1">
        <f t="array" ref="D25">INDEX($D$58:$U$79,$C69,D$47)</f>
        <v>29.497</v>
      </c>
      <c r="E25" s="46" cm="1">
        <f t="array" ref="E25">INDEX($D$58:$U$79,$C69,E$47)</f>
        <v>35.353999999999999</v>
      </c>
      <c r="F25" s="46"/>
      <c r="G25" s="19" t="str" cm="1">
        <f t="array" ref="G25">HYPERLINK(TEXT("#"&amp;INDEX($D$87:$U$108,$C98,C$47),),INDEX($D$87:$U$108,$C98,C$47))</f>
        <v>A125953526A</v>
      </c>
      <c r="H25" s="19" t="str" cm="1">
        <f t="array" ref="H25">HYPERLINK(TEXT("#"&amp;INDEX($D$87:$U$108,$C98,D$47),),INDEX($D$87:$U$108,$C98,D$47))</f>
        <v>A125948774T</v>
      </c>
      <c r="I25" s="19" t="str" cm="1">
        <f t="array" ref="I25">HYPERLINK(TEXT("#"&amp;INDEX($D$87:$U$108,$C98,E$47),),INDEX($D$87:$U$108,$C98,E$47))</f>
        <v>A125944022C</v>
      </c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</row>
    <row r="26" spans="1:20">
      <c r="A26" s="67"/>
      <c r="B26" s="71" t="s">
        <v>1903</v>
      </c>
      <c r="C26" s="46" cm="1">
        <f t="array" ref="C26">INDEX($D$58:$U$79,$C70,C$47)</f>
        <v>8.4030000000000005</v>
      </c>
      <c r="D26" s="46" cm="1">
        <f t="array" ref="D26">INDEX($D$58:$U$79,$C70,D$47)</f>
        <v>2.4039999999999999</v>
      </c>
      <c r="E26" s="46" cm="1">
        <f t="array" ref="E26">INDEX($D$58:$U$79,$C70,E$47)</f>
        <v>5.9989999999999997</v>
      </c>
      <c r="F26" s="46"/>
      <c r="G26" s="19" t="str" cm="1">
        <f t="array" ref="G26">HYPERLINK(TEXT("#"&amp;INDEX($D$87:$U$108,$C99,C$47),),INDEX($D$87:$U$108,$C99,C$47))</f>
        <v>A125953502J</v>
      </c>
      <c r="H26" s="19" t="str" cm="1">
        <f t="array" ref="H26">HYPERLINK(TEXT("#"&amp;INDEX($D$87:$U$108,$C99,D$47),),INDEX($D$87:$U$108,$C99,D$47))</f>
        <v>A125948750X</v>
      </c>
      <c r="I26" s="19" t="str" cm="1">
        <f t="array" ref="I26">HYPERLINK(TEXT("#"&amp;INDEX($D$87:$U$108,$C99,E$47),),INDEX($D$87:$U$108,$C99,E$47))</f>
        <v>A125943998L</v>
      </c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</row>
    <row r="27" spans="1:20">
      <c r="A27" s="67"/>
      <c r="B27" s="71" t="s">
        <v>1904</v>
      </c>
      <c r="C27" s="46" cm="1">
        <f t="array" ref="C27">INDEX($D$58:$U$79,$C71,C$47)</f>
        <v>5.8470000000000004</v>
      </c>
      <c r="D27" s="46" cm="1">
        <f t="array" ref="D27">INDEX($D$58:$U$79,$C71,D$47)</f>
        <v>4.4290000000000003</v>
      </c>
      <c r="E27" s="46" cm="1">
        <f t="array" ref="E27">INDEX($D$58:$U$79,$C71,E$47)</f>
        <v>1.417</v>
      </c>
      <c r="F27" s="46"/>
      <c r="G27" s="19" t="str" cm="1">
        <f t="array" ref="G27">HYPERLINK(TEXT("#"&amp;INDEX($D$87:$U$108,$C100,C$47),),INDEX($D$87:$U$108,$C100,C$47))</f>
        <v>A125953514T</v>
      </c>
      <c r="H27" s="19" t="str" cm="1">
        <f t="array" ref="H27">HYPERLINK(TEXT("#"&amp;INDEX($D$87:$U$108,$C100,D$47),),INDEX($D$87:$U$108,$C100,D$47))</f>
        <v>A125948762J</v>
      </c>
      <c r="I27" s="19" t="str" cm="1">
        <f t="array" ref="I27">HYPERLINK(TEXT("#"&amp;INDEX($D$87:$U$108,$C100,E$47),),INDEX($D$87:$U$108,$C100,E$47))</f>
        <v>A125944010V</v>
      </c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</row>
    <row r="28" spans="1:20">
      <c r="A28" s="67"/>
      <c r="B28" s="49" t="s">
        <v>1905</v>
      </c>
      <c r="C28" s="46" cm="1">
        <f t="array" ref="C28">INDEX($D$58:$U$79,$C72,C$47)</f>
        <v>12.484</v>
      </c>
      <c r="D28" s="46" cm="1">
        <f t="array" ref="D28">INDEX($D$58:$U$79,$C72,D$47)</f>
        <v>4.5389999999999997</v>
      </c>
      <c r="E28" s="46" cm="1">
        <f t="array" ref="E28">INDEX($D$58:$U$79,$C72,E$47)</f>
        <v>7.9459999999999997</v>
      </c>
      <c r="F28" s="46"/>
      <c r="G28" s="19" t="str" cm="1">
        <f t="array" ref="G28">HYPERLINK(TEXT("#"&amp;INDEX($D$87:$U$108,$C101,C$47),),INDEX($D$87:$U$108,$C101,C$47))</f>
        <v>A125953542A</v>
      </c>
      <c r="H28" s="19" t="str" cm="1">
        <f t="array" ref="H28">HYPERLINK(TEXT("#"&amp;INDEX($D$87:$U$108,$C101,D$47),),INDEX($D$87:$U$108,$C101,D$47))</f>
        <v>A125948790T</v>
      </c>
      <c r="I28" s="19" t="str" cm="1">
        <f t="array" ref="I28">HYPERLINK(TEXT("#"&amp;INDEX($D$87:$U$108,$C101,E$47),),INDEX($D$87:$U$108,$C101,E$47))</f>
        <v>A125944038W</v>
      </c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</row>
    <row r="29" spans="1:20">
      <c r="A29" s="65"/>
      <c r="B29" s="68" t="s">
        <v>1906</v>
      </c>
      <c r="C29" s="46" cm="1">
        <f t="array" ref="C29">INDEX($D$58:$U$79,$C73,C$47)</f>
        <v>203.69800000000001</v>
      </c>
      <c r="D29" s="46" cm="1">
        <f t="array" ref="D29">INDEX($D$58:$U$79,$C73,D$47)</f>
        <v>27.937000000000001</v>
      </c>
      <c r="E29" s="46" cm="1">
        <f t="array" ref="E29">INDEX($D$58:$U$79,$C73,E$47)</f>
        <v>175.76</v>
      </c>
      <c r="F29" s="46"/>
      <c r="G29" s="19" t="str" cm="1">
        <f t="array" ref="G29">HYPERLINK(TEXT("#"&amp;INDEX($D$87:$U$108,$C102,C$47),),INDEX($D$87:$U$108,$C102,C$47))</f>
        <v>A125953518A</v>
      </c>
      <c r="H29" s="19" t="str" cm="1">
        <f t="array" ref="H29">HYPERLINK(TEXT("#"&amp;INDEX($D$87:$U$108,$C102,D$47),),INDEX($D$87:$U$108,$C102,D$47))</f>
        <v>A125948766T</v>
      </c>
      <c r="I29" s="19" t="str" cm="1">
        <f t="array" ref="I29">HYPERLINK(TEXT("#"&amp;INDEX($D$87:$U$108,$C102,E$47),),INDEX($D$87:$U$108,$C102,E$47))</f>
        <v>A125944014C</v>
      </c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</row>
    <row r="30" spans="1:20">
      <c r="A30" s="69"/>
      <c r="B30" s="52" t="s">
        <v>1907</v>
      </c>
      <c r="C30" s="46" cm="1">
        <f t="array" ref="C30">INDEX($D$58:$U$79,$C74,C$47)</f>
        <v>29.771000000000001</v>
      </c>
      <c r="D30" s="46" cm="1">
        <f t="array" ref="D30">INDEX($D$58:$U$79,$C74,D$47)</f>
        <v>9.2880000000000003</v>
      </c>
      <c r="E30" s="46" cm="1">
        <f t="array" ref="E30">INDEX($D$58:$U$79,$C74,E$47)</f>
        <v>20.483000000000001</v>
      </c>
      <c r="F30" s="46"/>
      <c r="G30" s="19" t="str" cm="1">
        <f t="array" ref="G30">HYPERLINK(TEXT("#"&amp;INDEX($D$87:$U$108,$C103,C$47),),INDEX($D$87:$U$108,$C103,C$47))</f>
        <v>A125953546K</v>
      </c>
      <c r="H30" s="19" t="str" cm="1">
        <f t="array" ref="H30">HYPERLINK(TEXT("#"&amp;INDEX($D$87:$U$108,$C103,D$47),),INDEX($D$87:$U$108,$C103,D$47))</f>
        <v>A125948794A</v>
      </c>
      <c r="I30" s="19" t="str" cm="1">
        <f t="array" ref="I30">HYPERLINK(TEXT("#"&amp;INDEX($D$87:$U$108,$C103,E$47),),INDEX($D$87:$U$108,$C103,E$47))</f>
        <v>A125944042L</v>
      </c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</row>
    <row r="31" spans="1:20">
      <c r="A31" s="67"/>
      <c r="B31" s="71" t="s">
        <v>1908</v>
      </c>
      <c r="C31" s="46" cm="1">
        <f t="array" ref="C31">INDEX($D$58:$U$79,$C75,C$47)</f>
        <v>139.02699999999999</v>
      </c>
      <c r="D31" s="46" cm="1">
        <f t="array" ref="D31">INDEX($D$58:$U$79,$C75,D$47)</f>
        <v>11.188000000000001</v>
      </c>
      <c r="E31" s="46" cm="1">
        <f t="array" ref="E31">INDEX($D$58:$U$79,$C75,E$47)</f>
        <v>127.839</v>
      </c>
      <c r="F31" s="46"/>
      <c r="G31" s="19" t="str" cm="1">
        <f t="array" ref="G31">HYPERLINK(TEXT("#"&amp;INDEX($D$87:$U$108,$C104,C$47),),INDEX($D$87:$U$108,$C104,C$47))</f>
        <v>A125953550A</v>
      </c>
      <c r="H31" s="19" t="str" cm="1">
        <f t="array" ref="H31">HYPERLINK(TEXT("#"&amp;INDEX($D$87:$U$108,$C104,D$47),),INDEX($D$87:$U$108,$C104,D$47))</f>
        <v>A125948798K</v>
      </c>
      <c r="I31" s="19" t="str" cm="1">
        <f t="array" ref="I31">HYPERLINK(TEXT("#"&amp;INDEX($D$87:$U$108,$C104,E$47),),INDEX($D$87:$U$108,$C104,E$47))</f>
        <v>A125944046W</v>
      </c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</row>
    <row r="32" spans="1:20">
      <c r="A32" s="70"/>
      <c r="B32" s="71" t="s">
        <v>1909</v>
      </c>
      <c r="C32" s="46" cm="1">
        <f t="array" ref="C32">INDEX($D$58:$U$79,$C76,C$47)</f>
        <v>34.9</v>
      </c>
      <c r="D32" s="46" cm="1">
        <f t="array" ref="D32">INDEX($D$58:$U$79,$C76,D$47)</f>
        <v>7.4619999999999997</v>
      </c>
      <c r="E32" s="46" cm="1">
        <f t="array" ref="E32">INDEX($D$58:$U$79,$C76,E$47)</f>
        <v>27.437999999999999</v>
      </c>
      <c r="F32" s="46"/>
      <c r="G32" s="19" t="str" cm="1">
        <f t="array" ref="G32">HYPERLINK(TEXT("#"&amp;INDEX($D$87:$U$108,$C105,C$47),),INDEX($D$87:$U$108,$C105,C$47))</f>
        <v>A125953586C</v>
      </c>
      <c r="H32" s="19" t="str" cm="1">
        <f t="array" ref="H32">HYPERLINK(TEXT("#"&amp;INDEX($D$87:$U$108,$C105,D$47),),INDEX($D$87:$U$108,$C105,D$47))</f>
        <v>A125948834J</v>
      </c>
      <c r="I32" s="19" t="str" cm="1">
        <f t="array" ref="I32">HYPERLINK(TEXT("#"&amp;INDEX($D$87:$U$108,$C105,E$47),),INDEX($D$87:$U$108,$C105,E$47))</f>
        <v>A125944082F</v>
      </c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</row>
    <row r="33" spans="1:20">
      <c r="A33" s="70"/>
      <c r="B33" s="68" t="s">
        <v>1910</v>
      </c>
      <c r="C33" s="46" cm="1">
        <f t="array" ref="C33">INDEX($D$58:$U$79,$C77,C$47)</f>
        <v>95.988</v>
      </c>
      <c r="D33" s="46" cm="1">
        <f t="array" ref="D33">INDEX($D$58:$U$79,$C77,D$47)</f>
        <v>48.497999999999998</v>
      </c>
      <c r="E33" s="46" cm="1">
        <f t="array" ref="E33">INDEX($D$58:$U$79,$C77,E$47)</f>
        <v>47.49</v>
      </c>
      <c r="F33" s="46"/>
      <c r="G33" s="19" t="str" cm="1">
        <f t="array" ref="G33">HYPERLINK(TEXT("#"&amp;INDEX($D$87:$U$108,$C106,C$47),),INDEX($D$87:$U$108,$C106,C$47))</f>
        <v>A125953506T</v>
      </c>
      <c r="H33" s="19" t="str" cm="1">
        <f t="array" ref="H33">HYPERLINK(TEXT("#"&amp;INDEX($D$87:$U$108,$C106,D$47),),INDEX($D$87:$U$108,$C106,D$47))</f>
        <v>A125948754J</v>
      </c>
      <c r="I33" s="19" t="str" cm="1">
        <f t="array" ref="I33">HYPERLINK(TEXT("#"&amp;INDEX($D$87:$U$108,$C106,E$47),),INDEX($D$87:$U$108,$C106,E$47))</f>
        <v>A125944002V</v>
      </c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</row>
    <row r="34" spans="1:20">
      <c r="A34" s="70"/>
      <c r="B34" s="68" t="s">
        <v>1911</v>
      </c>
      <c r="C34" s="46" cm="1">
        <f t="array" ref="C34">INDEX($D$58:$U$79,$C78,C$47)</f>
        <v>25.178999999999998</v>
      </c>
      <c r="D34" s="46" cm="1">
        <f t="array" ref="D34">INDEX($D$58:$U$79,$C78,D$47)</f>
        <v>11.435</v>
      </c>
      <c r="E34" s="46" cm="1">
        <f t="array" ref="E34">INDEX($D$58:$U$79,$C78,E$47)</f>
        <v>13.744</v>
      </c>
      <c r="F34" s="46"/>
      <c r="G34" s="19" t="str" cm="1">
        <f t="array" ref="G34">HYPERLINK(TEXT("#"&amp;INDEX($D$87:$U$108,$C107,C$47),),INDEX($D$87:$U$108,$C107,C$47))</f>
        <v>A125953578C</v>
      </c>
      <c r="H34" s="19" t="str" cm="1">
        <f t="array" ref="H34">HYPERLINK(TEXT("#"&amp;INDEX($D$87:$U$108,$C107,D$47),),INDEX($D$87:$U$108,$C107,D$47))</f>
        <v>A125948826J</v>
      </c>
      <c r="I34" s="19" t="str" cm="1">
        <f t="array" ref="I34">HYPERLINK(TEXT("#"&amp;INDEX($D$87:$U$108,$C107,E$47),),INDEX($D$87:$U$108,$C107,E$47))</f>
        <v>A125944074F</v>
      </c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</row>
    <row r="35" spans="1:20">
      <c r="A35" s="70" t="s">
        <v>1912</v>
      </c>
      <c r="B35" s="68"/>
      <c r="C35" s="54" cm="1">
        <f t="array" ref="C35">INDEX($D$58:$U$79,$C79,C$47)</f>
        <v>860.44399999999996</v>
      </c>
      <c r="D35" s="54" cm="1">
        <f t="array" ref="D35">INDEX($D$58:$U$79,$C79,D$47)</f>
        <v>336.39600000000002</v>
      </c>
      <c r="E35" s="54" cm="1">
        <f t="array" ref="E35">INDEX($D$58:$U$79,$C79,E$47)</f>
        <v>524.048</v>
      </c>
      <c r="F35" s="46"/>
      <c r="G35" s="19" t="str" cm="1">
        <f t="array" ref="G35">HYPERLINK(TEXT("#"&amp;INDEX($D$87:$U$108,$C108,C$47),),INDEX($D$87:$U$108,$C108,C$47))</f>
        <v>A125953510J</v>
      </c>
      <c r="H35" s="19" t="str" cm="1">
        <f t="array" ref="H35">HYPERLINK(TEXT("#"&amp;INDEX($D$87:$U$108,$C108,D$47),),INDEX($D$87:$U$108,$C108,D$47))</f>
        <v>A125948758T</v>
      </c>
      <c r="I35" s="19" t="str" cm="1">
        <f t="array" ref="I35">HYPERLINK(TEXT("#"&amp;INDEX($D$87:$U$108,$C108,E$47),),INDEX($D$87:$U$108,$C108,E$47))</f>
        <v>A125944006C</v>
      </c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</row>
    <row r="36" spans="1:20">
      <c r="A36" s="55"/>
      <c r="B36" s="5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</row>
    <row r="37" spans="1:20">
      <c r="A37" s="55"/>
      <c r="B37" s="5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</row>
    <row r="38" spans="1:20">
      <c r="A38" s="57" t="str">
        <f ca="1">Contents!B27</f>
        <v>© Commonwealth of Australia 2022</v>
      </c>
      <c r="B38" s="58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</row>
    <row r="39" spans="1:20">
      <c r="A39" s="57"/>
      <c r="B39" s="58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</row>
    <row r="40" spans="1:20" hidden="1">
      <c r="A40" s="59"/>
      <c r="B40" s="60" t="s">
        <v>1884</v>
      </c>
      <c r="C40" s="61">
        <v>1</v>
      </c>
      <c r="D40" s="62"/>
      <c r="E40" s="62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</row>
    <row r="41" spans="1:20" hidden="1">
      <c r="A41" s="59"/>
      <c r="B41" s="60" t="s">
        <v>1913</v>
      </c>
      <c r="C41" s="61">
        <v>4</v>
      </c>
      <c r="D41" s="62"/>
      <c r="E41" s="62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</row>
    <row r="42" spans="1:20" hidden="1">
      <c r="A42" s="59"/>
      <c r="B42" s="60" t="s">
        <v>1914</v>
      </c>
      <c r="C42" s="61">
        <v>7</v>
      </c>
      <c r="D42" s="62"/>
      <c r="E42" s="62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</row>
    <row r="43" spans="1:20" hidden="1">
      <c r="A43" s="59"/>
      <c r="B43" s="60" t="s">
        <v>1915</v>
      </c>
      <c r="C43" s="61">
        <v>10</v>
      </c>
      <c r="D43" s="62"/>
      <c r="E43" s="62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</row>
    <row r="44" spans="1:20" hidden="1">
      <c r="A44" s="59"/>
      <c r="B44" s="60" t="s">
        <v>1916</v>
      </c>
      <c r="C44" s="61">
        <v>13</v>
      </c>
      <c r="D44" s="62"/>
      <c r="E44" s="62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</row>
    <row r="45" spans="1:20" hidden="1">
      <c r="A45" s="59"/>
      <c r="B45" s="60" t="s">
        <v>1917</v>
      </c>
      <c r="C45" s="61">
        <v>16</v>
      </c>
      <c r="D45" s="62"/>
      <c r="E45" s="62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</row>
    <row r="46" spans="1:20" hidden="1">
      <c r="A46" s="59"/>
      <c r="B46" s="58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</row>
    <row r="47" spans="1:20" hidden="1">
      <c r="A47" s="59"/>
      <c r="B47" s="58"/>
      <c r="C47" s="61">
        <f>VLOOKUP(C10,B40:C45,2,FALSE)</f>
        <v>1</v>
      </c>
      <c r="D47" s="61">
        <f>C47+1</f>
        <v>2</v>
      </c>
      <c r="E47" s="61">
        <f>D47+1</f>
        <v>3</v>
      </c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</row>
    <row r="48" spans="1:20" hidden="1">
      <c r="A48" s="59"/>
      <c r="B48" s="58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</row>
    <row r="49" spans="1:21" hidden="1">
      <c r="A49" s="59"/>
      <c r="B49" s="58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</row>
    <row r="50" spans="1:21" hidden="1">
      <c r="A50" s="59"/>
      <c r="B50" s="58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</row>
    <row r="51" spans="1:21" hidden="1">
      <c r="A51" s="59"/>
      <c r="B51" s="58"/>
      <c r="C51" s="58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</row>
    <row r="52" spans="1:21" hidden="1">
      <c r="A52" s="59"/>
      <c r="B52" s="58"/>
      <c r="C52" s="58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</row>
    <row r="53" spans="1:21" hidden="1">
      <c r="A53" s="59"/>
      <c r="B53" s="58"/>
      <c r="C53" s="58"/>
      <c r="D53" s="61">
        <v>1</v>
      </c>
      <c r="E53" s="61">
        <v>2</v>
      </c>
      <c r="F53" s="61">
        <v>3</v>
      </c>
      <c r="G53" s="61">
        <v>4</v>
      </c>
      <c r="H53" s="61">
        <v>5</v>
      </c>
      <c r="I53" s="61">
        <v>6</v>
      </c>
      <c r="J53" s="61">
        <v>7</v>
      </c>
      <c r="K53" s="61">
        <v>8</v>
      </c>
      <c r="L53" s="61">
        <v>9</v>
      </c>
      <c r="M53" s="61">
        <v>10</v>
      </c>
      <c r="N53" s="61">
        <v>11</v>
      </c>
      <c r="O53" s="61">
        <v>12</v>
      </c>
      <c r="P53" s="61">
        <v>13</v>
      </c>
      <c r="Q53" s="61">
        <v>14</v>
      </c>
      <c r="R53" s="61">
        <v>15</v>
      </c>
      <c r="S53" s="61">
        <v>16</v>
      </c>
      <c r="T53" s="61">
        <v>17</v>
      </c>
      <c r="U53" s="61">
        <v>18</v>
      </c>
    </row>
    <row r="54" spans="1:21" ht="15" hidden="1" customHeight="1">
      <c r="A54" s="37"/>
      <c r="B54" s="37"/>
      <c r="C54" s="37"/>
      <c r="D54" s="81" t="s">
        <v>1918</v>
      </c>
      <c r="E54" s="81"/>
      <c r="F54" s="81"/>
      <c r="G54" s="81" t="s">
        <v>1919</v>
      </c>
      <c r="H54" s="81"/>
      <c r="I54" s="81"/>
      <c r="J54" s="81" t="s">
        <v>1920</v>
      </c>
      <c r="K54" s="81"/>
      <c r="L54" s="81"/>
      <c r="M54" s="81" t="s">
        <v>1921</v>
      </c>
      <c r="N54" s="81"/>
      <c r="O54" s="81"/>
      <c r="P54" s="81" t="s">
        <v>1922</v>
      </c>
      <c r="Q54" s="81"/>
      <c r="R54" s="81"/>
      <c r="S54" s="81" t="s">
        <v>1923</v>
      </c>
      <c r="T54" s="81"/>
      <c r="U54" s="81"/>
    </row>
    <row r="55" spans="1:21" hidden="1">
      <c r="A55" s="37"/>
      <c r="B55" s="37"/>
      <c r="C55" s="37"/>
      <c r="D55" s="38" t="s">
        <v>1886</v>
      </c>
      <c r="E55" s="38" t="s">
        <v>1887</v>
      </c>
      <c r="F55" s="38" t="s">
        <v>1888</v>
      </c>
      <c r="G55" s="38" t="s">
        <v>1886</v>
      </c>
      <c r="H55" s="38" t="s">
        <v>1887</v>
      </c>
      <c r="I55" s="38" t="s">
        <v>1888</v>
      </c>
      <c r="J55" s="38" t="s">
        <v>1886</v>
      </c>
      <c r="K55" s="38" t="s">
        <v>1887</v>
      </c>
      <c r="L55" s="38" t="s">
        <v>1888</v>
      </c>
      <c r="M55" s="38" t="s">
        <v>1886</v>
      </c>
      <c r="N55" s="38" t="s">
        <v>1887</v>
      </c>
      <c r="O55" s="38" t="s">
        <v>1888</v>
      </c>
      <c r="P55" s="38" t="s">
        <v>1886</v>
      </c>
      <c r="Q55" s="38" t="s">
        <v>1887</v>
      </c>
      <c r="R55" s="38" t="s">
        <v>1888</v>
      </c>
      <c r="S55" s="38" t="s">
        <v>1886</v>
      </c>
      <c r="T55" s="38" t="s">
        <v>1887</v>
      </c>
      <c r="U55" s="38" t="s">
        <v>1888</v>
      </c>
    </row>
    <row r="56" spans="1:21" hidden="1">
      <c r="A56" s="37"/>
      <c r="B56" s="37"/>
      <c r="C56" s="37"/>
      <c r="D56" s="41" t="s">
        <v>1889</v>
      </c>
      <c r="E56" s="41" t="s">
        <v>1889</v>
      </c>
      <c r="F56" s="41" t="s">
        <v>1889</v>
      </c>
      <c r="G56" s="41" t="s">
        <v>1889</v>
      </c>
      <c r="H56" s="41" t="s">
        <v>1889</v>
      </c>
      <c r="I56" s="41" t="s">
        <v>1889</v>
      </c>
      <c r="J56" s="41" t="s">
        <v>1889</v>
      </c>
      <c r="K56" s="41" t="s">
        <v>1889</v>
      </c>
      <c r="L56" s="41" t="s">
        <v>1889</v>
      </c>
      <c r="M56" s="41" t="s">
        <v>1889</v>
      </c>
      <c r="N56" s="41" t="s">
        <v>1889</v>
      </c>
      <c r="O56" s="41" t="s">
        <v>1889</v>
      </c>
      <c r="P56" s="41" t="s">
        <v>1889</v>
      </c>
      <c r="Q56" s="41" t="s">
        <v>1889</v>
      </c>
      <c r="R56" s="41" t="s">
        <v>1889</v>
      </c>
      <c r="S56" s="41" t="s">
        <v>1889</v>
      </c>
      <c r="T56" s="41" t="s">
        <v>1889</v>
      </c>
      <c r="U56" s="41" t="s">
        <v>1889</v>
      </c>
    </row>
    <row r="57" spans="1:21" hidden="1">
      <c r="A57" s="42" t="s">
        <v>1890</v>
      </c>
      <c r="B57" s="43"/>
      <c r="C57" s="43"/>
      <c r="D57" s="41"/>
      <c r="E57" s="41"/>
      <c r="F57" s="41"/>
      <c r="G57" s="44"/>
      <c r="H57" s="63"/>
      <c r="I57" s="63"/>
    </row>
    <row r="58" spans="1:21" hidden="1">
      <c r="A58" s="43"/>
      <c r="B58" s="45" t="s">
        <v>1891</v>
      </c>
      <c r="C58" s="61">
        <v>1</v>
      </c>
      <c r="D58" s="46">
        <f>A125953562K_Latest</f>
        <v>112.904</v>
      </c>
      <c r="E58" s="46">
        <f>A125948810R_Latest</f>
        <v>52.021000000000001</v>
      </c>
      <c r="F58" s="46">
        <f>A125944058F_Latest</f>
        <v>60.881999999999998</v>
      </c>
      <c r="G58" s="46">
        <f>A125955938J_Latest</f>
        <v>81.724999999999994</v>
      </c>
      <c r="H58" s="46">
        <f>A125951186F_Latest</f>
        <v>35.670999999999999</v>
      </c>
      <c r="I58" s="46">
        <f>A125946434K_Latest</f>
        <v>46.054000000000002</v>
      </c>
      <c r="J58" s="46">
        <f>A125954354K_Latest</f>
        <v>19.728999999999999</v>
      </c>
      <c r="K58" s="46">
        <f>A125949602R_Latest</f>
        <v>12.989000000000001</v>
      </c>
      <c r="L58" s="46">
        <f>A125944850K_Latest</f>
        <v>6.74</v>
      </c>
      <c r="M58" s="46">
        <f>A125956730R_Latest</f>
        <v>18.632999999999999</v>
      </c>
      <c r="N58" s="46">
        <f>A125951978C_Latest</f>
        <v>4.3460000000000001</v>
      </c>
      <c r="O58" s="46">
        <f>A125947226K_Latest</f>
        <v>14.287000000000001</v>
      </c>
      <c r="P58" s="46">
        <f>A125957522R_Latest</f>
        <v>43.363</v>
      </c>
      <c r="Q58" s="46">
        <f>A125952770K_Latest</f>
        <v>18.335999999999999</v>
      </c>
      <c r="R58" s="46">
        <f>A125948018K_Latest</f>
        <v>25.027000000000001</v>
      </c>
      <c r="S58" s="46">
        <f>A125955146K_Latest</f>
        <v>31.178000000000001</v>
      </c>
      <c r="T58" s="46">
        <f>A125950394F_Latest</f>
        <v>16.350000000000001</v>
      </c>
      <c r="U58" s="46">
        <f>A125945642K_Latest</f>
        <v>14.827999999999999</v>
      </c>
    </row>
    <row r="59" spans="1:21" hidden="1">
      <c r="A59" s="45"/>
      <c r="B59" s="47" t="s">
        <v>1892</v>
      </c>
      <c r="C59" s="61">
        <v>2</v>
      </c>
      <c r="D59" s="46">
        <f>A125953530T_Latest</f>
        <v>39.47</v>
      </c>
      <c r="E59" s="46">
        <f>A125948778A_Latest</f>
        <v>19.187000000000001</v>
      </c>
      <c r="F59" s="46">
        <f>A125944026L_Latest</f>
        <v>20.283000000000001</v>
      </c>
      <c r="G59" s="46">
        <f>A125955906R_Latest</f>
        <v>14.733000000000001</v>
      </c>
      <c r="H59" s="46">
        <f>A125951154L_Latest</f>
        <v>6.5949999999999998</v>
      </c>
      <c r="I59" s="46">
        <f>A125946402T_Latest</f>
        <v>8.1379999999999999</v>
      </c>
      <c r="J59" s="46">
        <f>A125954322T_Latest</f>
        <v>0</v>
      </c>
      <c r="K59" s="46">
        <f>A125949570J_Latest</f>
        <v>0</v>
      </c>
      <c r="L59" s="46">
        <f>A125944818K_Latest</f>
        <v>0</v>
      </c>
      <c r="M59" s="46">
        <f>A125956698A_Latest</f>
        <v>0</v>
      </c>
      <c r="N59" s="46">
        <f>A125951946K_Latest</f>
        <v>0</v>
      </c>
      <c r="O59" s="46">
        <f>A125947194C_Latest</f>
        <v>0</v>
      </c>
      <c r="P59" s="46">
        <f>A125957490J_Latest</f>
        <v>14.733000000000001</v>
      </c>
      <c r="Q59" s="46">
        <f>A125952738K_Latest</f>
        <v>6.5949999999999998</v>
      </c>
      <c r="R59" s="46">
        <f>A125947986A_Latest</f>
        <v>8.1379999999999999</v>
      </c>
      <c r="S59" s="46">
        <f>A125955114T_Latest</f>
        <v>24.736999999999998</v>
      </c>
      <c r="T59" s="46">
        <f>A125950362L_Latest</f>
        <v>12.592000000000001</v>
      </c>
      <c r="U59" s="46">
        <f>A125945610T_Latest</f>
        <v>12.145</v>
      </c>
    </row>
    <row r="60" spans="1:21" hidden="1">
      <c r="A60" s="45"/>
      <c r="B60" s="47" t="s">
        <v>1893</v>
      </c>
      <c r="C60" s="61">
        <v>3</v>
      </c>
      <c r="D60" s="46">
        <f>A125953566V_Latest</f>
        <v>8.2189999999999994</v>
      </c>
      <c r="E60" s="46">
        <f>A125948814X_Latest</f>
        <v>2.637</v>
      </c>
      <c r="F60" s="46">
        <f>A125944062W_Latest</f>
        <v>5.5819999999999999</v>
      </c>
      <c r="G60" s="46">
        <f>A125955942X_Latest</f>
        <v>7.58</v>
      </c>
      <c r="H60" s="46">
        <f>A125951190W_Latest</f>
        <v>2.637</v>
      </c>
      <c r="I60" s="46">
        <f>A125946438V_Latest</f>
        <v>4.9429999999999996</v>
      </c>
      <c r="J60" s="46">
        <f>A125954358V_Latest</f>
        <v>1.8939999999999999</v>
      </c>
      <c r="K60" s="46">
        <f>A125949606X_Latest</f>
        <v>0.86799999999999999</v>
      </c>
      <c r="L60" s="46">
        <f>A125944854V_Latest</f>
        <v>1.026</v>
      </c>
      <c r="M60" s="46">
        <f>A125956734X_Latest</f>
        <v>2.0339999999999998</v>
      </c>
      <c r="N60" s="46">
        <f>A125951982V_Latest</f>
        <v>0.55900000000000005</v>
      </c>
      <c r="O60" s="46">
        <f>A125947230A_Latest</f>
        <v>1.476</v>
      </c>
      <c r="P60" s="46">
        <f>A125957526X_Latest</f>
        <v>3.6520000000000001</v>
      </c>
      <c r="Q60" s="46">
        <f>A125952774V_Latest</f>
        <v>1.2110000000000001</v>
      </c>
      <c r="R60" s="46">
        <f>A125948022A_Latest</f>
        <v>2.4409999999999998</v>
      </c>
      <c r="S60" s="46">
        <f>A125955150A_Latest</f>
        <v>0.63900000000000001</v>
      </c>
      <c r="T60" s="46">
        <f>A125950398R_Latest</f>
        <v>0</v>
      </c>
      <c r="U60" s="46">
        <f>A125945646V_Latest</f>
        <v>0.63900000000000001</v>
      </c>
    </row>
    <row r="61" spans="1:21" hidden="1">
      <c r="A61" s="45"/>
      <c r="B61" s="47" t="s">
        <v>1894</v>
      </c>
      <c r="C61" s="61">
        <v>4</v>
      </c>
      <c r="D61" s="46">
        <f>A125953570K_Latest</f>
        <v>11.779</v>
      </c>
      <c r="E61" s="46">
        <f>A125948818J_Latest</f>
        <v>5.4130000000000003</v>
      </c>
      <c r="F61" s="46">
        <f>A125944066F_Latest</f>
        <v>6.3659999999999997</v>
      </c>
      <c r="G61" s="46">
        <f>A125955946J_Latest</f>
        <v>11.779</v>
      </c>
      <c r="H61" s="46">
        <f>A125951194F_Latest</f>
        <v>5.4130000000000003</v>
      </c>
      <c r="I61" s="46">
        <f>A125946442K_Latest</f>
        <v>6.3659999999999997</v>
      </c>
      <c r="J61" s="46">
        <f>A125954362K_Latest</f>
        <v>5.8739999999999997</v>
      </c>
      <c r="K61" s="46">
        <f>A125949610R_Latest</f>
        <v>3.7370000000000001</v>
      </c>
      <c r="L61" s="46">
        <f>A125944858C_Latest</f>
        <v>2.137</v>
      </c>
      <c r="M61" s="46">
        <f>A125956738J_Latest</f>
        <v>4.0659999999999998</v>
      </c>
      <c r="N61" s="46">
        <f>A125951986C_Latest</f>
        <v>1.6759999999999999</v>
      </c>
      <c r="O61" s="46">
        <f>A125947234K_Latest</f>
        <v>2.39</v>
      </c>
      <c r="P61" s="46">
        <f>A125957530R_Latest</f>
        <v>1.839</v>
      </c>
      <c r="Q61" s="46">
        <f>A125952778C_Latest</f>
        <v>0</v>
      </c>
      <c r="R61" s="46">
        <f>A125948026K_Latest</f>
        <v>1.839</v>
      </c>
      <c r="S61" s="46">
        <f>A125955154K_Latest</f>
        <v>0</v>
      </c>
      <c r="T61" s="46">
        <f>A125950402V_Latest</f>
        <v>0</v>
      </c>
      <c r="U61" s="46">
        <f>A125945650K_Latest</f>
        <v>0</v>
      </c>
    </row>
    <row r="62" spans="1:21" hidden="1">
      <c r="A62" s="45"/>
      <c r="B62" s="47" t="s">
        <v>1895</v>
      </c>
      <c r="C62" s="61">
        <v>5</v>
      </c>
      <c r="D62" s="46">
        <f>A125953534A_Latest</f>
        <v>9.6359999999999992</v>
      </c>
      <c r="E62" s="46">
        <f>A125948782T_Latest</f>
        <v>2.657</v>
      </c>
      <c r="F62" s="46">
        <f>A125944030C_Latest</f>
        <v>6.9790000000000001</v>
      </c>
      <c r="G62" s="46">
        <f>A125955910F_Latest</f>
        <v>8.9369999999999994</v>
      </c>
      <c r="H62" s="46">
        <f>A125951158W_Latest</f>
        <v>2.657</v>
      </c>
      <c r="I62" s="46">
        <f>A125946406A_Latest</f>
        <v>6.28</v>
      </c>
      <c r="J62" s="46">
        <f>A125954326A_Latest</f>
        <v>0</v>
      </c>
      <c r="K62" s="46">
        <f>A125949574T_Latest</f>
        <v>0</v>
      </c>
      <c r="L62" s="46">
        <f>A125944822A_Latest</f>
        <v>0</v>
      </c>
      <c r="M62" s="46">
        <f>A125956702F_Latest</f>
        <v>3.0619999999999998</v>
      </c>
      <c r="N62" s="46">
        <f>A125951950A_Latest</f>
        <v>0.84599999999999997</v>
      </c>
      <c r="O62" s="46">
        <f>A125947198L_Latest</f>
        <v>2.2160000000000002</v>
      </c>
      <c r="P62" s="46">
        <f>A125957494T_Latest</f>
        <v>5.875</v>
      </c>
      <c r="Q62" s="46">
        <f>A125952742A_Latest</f>
        <v>1.8109999999999999</v>
      </c>
      <c r="R62" s="46">
        <f>A125947990T_Latest</f>
        <v>4.0640000000000001</v>
      </c>
      <c r="S62" s="46">
        <f>A125955118A_Latest</f>
        <v>0.69899999999999995</v>
      </c>
      <c r="T62" s="46">
        <f>A125950366W_Latest</f>
        <v>0</v>
      </c>
      <c r="U62" s="46">
        <f>A125945614A_Latest</f>
        <v>0.69899999999999995</v>
      </c>
    </row>
    <row r="63" spans="1:21" hidden="1">
      <c r="A63" s="45"/>
      <c r="B63" s="47" t="s">
        <v>1896</v>
      </c>
      <c r="C63" s="61">
        <v>6</v>
      </c>
      <c r="D63" s="46">
        <f>A125953538K_Latest</f>
        <v>28.431999999999999</v>
      </c>
      <c r="E63" s="46">
        <f>A125948786A_Latest</f>
        <v>18.523</v>
      </c>
      <c r="F63" s="46">
        <f>A125944034L_Latest</f>
        <v>9.9079999999999995</v>
      </c>
      <c r="G63" s="46">
        <f>A125955914R_Latest</f>
        <v>25.137</v>
      </c>
      <c r="H63" s="46">
        <f>A125951162L_Latest</f>
        <v>16.143999999999998</v>
      </c>
      <c r="I63" s="46">
        <f>A125946410T_Latest</f>
        <v>8.9939999999999998</v>
      </c>
      <c r="J63" s="46">
        <f>A125954330T_Latest</f>
        <v>8.48</v>
      </c>
      <c r="K63" s="46">
        <f>A125949578A_Latest</f>
        <v>6.1589999999999998</v>
      </c>
      <c r="L63" s="46">
        <f>A125944826K_Latest</f>
        <v>2.3199999999999998</v>
      </c>
      <c r="M63" s="46">
        <f>A125956706R_Latest</f>
        <v>3.738</v>
      </c>
      <c r="N63" s="46">
        <f>A125951954K_Latest</f>
        <v>1.2649999999999999</v>
      </c>
      <c r="O63" s="46">
        <f>A125947202T_Latest</f>
        <v>2.4729999999999999</v>
      </c>
      <c r="P63" s="46">
        <f>A125957498A_Latest</f>
        <v>12.919</v>
      </c>
      <c r="Q63" s="46">
        <f>A125952746K_Latest</f>
        <v>8.7189999999999994</v>
      </c>
      <c r="R63" s="46">
        <f>A125947994A_Latest</f>
        <v>4.2009999999999996</v>
      </c>
      <c r="S63" s="46">
        <f>A125955122T_Latest</f>
        <v>3.294</v>
      </c>
      <c r="T63" s="46">
        <f>A125950370L_Latest</f>
        <v>2.38</v>
      </c>
      <c r="U63" s="46">
        <f>A125945618K_Latest</f>
        <v>0.91400000000000003</v>
      </c>
    </row>
    <row r="64" spans="1:21" hidden="1">
      <c r="A64" s="45"/>
      <c r="B64" s="47" t="s">
        <v>1897</v>
      </c>
      <c r="C64" s="61">
        <v>7</v>
      </c>
      <c r="D64" s="46">
        <f>A125953554K_Latest</f>
        <v>15.367000000000001</v>
      </c>
      <c r="E64" s="46">
        <f>A125948802R_Latest</f>
        <v>3.6030000000000002</v>
      </c>
      <c r="F64" s="46">
        <f>A125944050L_Latest</f>
        <v>11.763</v>
      </c>
      <c r="G64" s="46">
        <f>A125955930R_Latest</f>
        <v>13.558</v>
      </c>
      <c r="H64" s="46">
        <f>A125951178F_Latest</f>
        <v>2.2240000000000002</v>
      </c>
      <c r="I64" s="46">
        <f>A125946426K_Latest</f>
        <v>11.334</v>
      </c>
      <c r="J64" s="46">
        <f>A125954346K_Latest</f>
        <v>3.4809999999999999</v>
      </c>
      <c r="K64" s="46">
        <f>A125949594A_Latest</f>
        <v>2.2240000000000002</v>
      </c>
      <c r="L64" s="46">
        <f>A125944842K_Latest</f>
        <v>1.256</v>
      </c>
      <c r="M64" s="46">
        <f>A125956722R_Latest</f>
        <v>5.7329999999999997</v>
      </c>
      <c r="N64" s="46">
        <f>A125951970K_Latest</f>
        <v>0</v>
      </c>
      <c r="O64" s="46">
        <f>A125947218K_Latest</f>
        <v>5.7329999999999997</v>
      </c>
      <c r="P64" s="46">
        <f>A125957514R_Latest</f>
        <v>4.3449999999999998</v>
      </c>
      <c r="Q64" s="46">
        <f>A125952762K_Latest</f>
        <v>0</v>
      </c>
      <c r="R64" s="46">
        <f>A125948010T_Latest</f>
        <v>4.3449999999999998</v>
      </c>
      <c r="S64" s="46">
        <f>A125955138K_Latest</f>
        <v>1.8080000000000001</v>
      </c>
      <c r="T64" s="46">
        <f>A125950386F_Latest</f>
        <v>1.379</v>
      </c>
      <c r="U64" s="46">
        <f>A125945634K_Latest</f>
        <v>0.42899999999999999</v>
      </c>
    </row>
    <row r="65" spans="1:21" hidden="1">
      <c r="A65" s="45"/>
      <c r="B65" s="48" t="s">
        <v>1898</v>
      </c>
      <c r="C65" s="61">
        <v>8</v>
      </c>
      <c r="D65" s="46">
        <f>A125953522T_Latest</f>
        <v>422.67599999999999</v>
      </c>
      <c r="E65" s="46">
        <f>A125948770J_Latest</f>
        <v>196.50399999999999</v>
      </c>
      <c r="F65" s="46">
        <f>A125944018L_Latest</f>
        <v>226.172</v>
      </c>
      <c r="G65" s="46">
        <f>A125955898A_Latest</f>
        <v>382.02499999999998</v>
      </c>
      <c r="H65" s="46">
        <f>A125951146L_Latest</f>
        <v>172.042</v>
      </c>
      <c r="I65" s="46">
        <f>A125946394C_Latest</f>
        <v>209.98400000000001</v>
      </c>
      <c r="J65" s="46">
        <f>A125954314T_Latest</f>
        <v>194.01300000000001</v>
      </c>
      <c r="K65" s="46">
        <f>A125949562J_Latest</f>
        <v>103.66200000000001</v>
      </c>
      <c r="L65" s="46">
        <f>A125944810T_Latest</f>
        <v>90.350999999999999</v>
      </c>
      <c r="M65" s="46">
        <f>A125956690J_Latest</f>
        <v>87.298000000000002</v>
      </c>
      <c r="N65" s="46">
        <f>A125951938K_Latest</f>
        <v>32.383000000000003</v>
      </c>
      <c r="O65" s="46">
        <f>A125947186C_Latest</f>
        <v>54.914999999999999</v>
      </c>
      <c r="P65" s="46">
        <f>A125957482J_Latest</f>
        <v>100.715</v>
      </c>
      <c r="Q65" s="46">
        <f>A125952730T_Latest</f>
        <v>35.997</v>
      </c>
      <c r="R65" s="46">
        <f>A125947978A_Latest</f>
        <v>64.718000000000004</v>
      </c>
      <c r="S65" s="46">
        <f>A125955106T_Latest</f>
        <v>40.651000000000003</v>
      </c>
      <c r="T65" s="46">
        <f>A125950354L_Latest</f>
        <v>24.463000000000001</v>
      </c>
      <c r="U65" s="46">
        <f>A125945602T_Latest</f>
        <v>16.187999999999999</v>
      </c>
    </row>
    <row r="66" spans="1:21" hidden="1">
      <c r="A66" s="42"/>
      <c r="B66" s="47" t="s">
        <v>1899</v>
      </c>
      <c r="C66" s="61">
        <v>9</v>
      </c>
      <c r="D66" s="46">
        <f>A125953574V_Latest</f>
        <v>31.893000000000001</v>
      </c>
      <c r="E66" s="46">
        <f>A125948822X_Latest</f>
        <v>16.257000000000001</v>
      </c>
      <c r="F66" s="46">
        <f>A125944070W_Latest</f>
        <v>15.635999999999999</v>
      </c>
      <c r="G66" s="46">
        <f>A125955950X_Latest</f>
        <v>27.951000000000001</v>
      </c>
      <c r="H66" s="46">
        <f>A125951198R_Latest</f>
        <v>12.315</v>
      </c>
      <c r="I66" s="46">
        <f>A125946446V_Latest</f>
        <v>15.635999999999999</v>
      </c>
      <c r="J66" s="46">
        <f>A125954366V_Latest</f>
        <v>6.5449999999999999</v>
      </c>
      <c r="K66" s="46">
        <f>A125949614X_Latest</f>
        <v>3.4820000000000002</v>
      </c>
      <c r="L66" s="46">
        <f>A125944862V_Latest</f>
        <v>3.0630000000000002</v>
      </c>
      <c r="M66" s="46">
        <f>A125956742X_Latest</f>
        <v>8.1560000000000006</v>
      </c>
      <c r="N66" s="46">
        <f>A125951990V_Latest</f>
        <v>4.0780000000000003</v>
      </c>
      <c r="O66" s="46">
        <f>A125947238V_Latest</f>
        <v>4.0780000000000003</v>
      </c>
      <c r="P66" s="46">
        <f>A125957534X_Latest</f>
        <v>13.25</v>
      </c>
      <c r="Q66" s="46">
        <f>A125952782V_Latest</f>
        <v>4.7549999999999999</v>
      </c>
      <c r="R66" s="46">
        <f>A125948030A_Latest</f>
        <v>8.4949999999999992</v>
      </c>
      <c r="S66" s="46">
        <f>A125955158V_Latest</f>
        <v>3.9420000000000002</v>
      </c>
      <c r="T66" s="46">
        <f>A125950406C_Latest</f>
        <v>3.9420000000000002</v>
      </c>
      <c r="U66" s="46">
        <f>A125945654V_Latest</f>
        <v>0</v>
      </c>
    </row>
    <row r="67" spans="1:21" hidden="1">
      <c r="A67" s="45"/>
      <c r="B67" s="47" t="s">
        <v>1900</v>
      </c>
      <c r="C67" s="61">
        <v>10</v>
      </c>
      <c r="D67" s="46">
        <f>A125953558V_Latest</f>
        <v>77.947999999999993</v>
      </c>
      <c r="E67" s="46">
        <f>A125948806X_Latest</f>
        <v>35.752000000000002</v>
      </c>
      <c r="F67" s="46">
        <f>A125944054W_Latest</f>
        <v>42.195999999999998</v>
      </c>
      <c r="G67" s="46">
        <f>A125955934X_Latest</f>
        <v>69.77</v>
      </c>
      <c r="H67" s="46">
        <f>A125951182W_Latest</f>
        <v>32.396000000000001</v>
      </c>
      <c r="I67" s="46">
        <f>A125946430A_Latest</f>
        <v>37.374000000000002</v>
      </c>
      <c r="J67" s="46">
        <f>A125954350A_Latest</f>
        <v>10.717000000000001</v>
      </c>
      <c r="K67" s="46">
        <f>A125949598K_Latest</f>
        <v>6.82</v>
      </c>
      <c r="L67" s="46">
        <f>A125944846V_Latest</f>
        <v>3.8969999999999998</v>
      </c>
      <c r="M67" s="46">
        <f>A125956726X_Latest</f>
        <v>20.838999999999999</v>
      </c>
      <c r="N67" s="46">
        <f>A125951974V_Latest</f>
        <v>8.3670000000000009</v>
      </c>
      <c r="O67" s="46">
        <f>A125947222A_Latest</f>
        <v>12.472</v>
      </c>
      <c r="P67" s="46">
        <f>A125957518X_Latest</f>
        <v>38.213999999999999</v>
      </c>
      <c r="Q67" s="46">
        <f>A125952766V_Latest</f>
        <v>17.21</v>
      </c>
      <c r="R67" s="46">
        <f>A125948014A_Latest</f>
        <v>21.004999999999999</v>
      </c>
      <c r="S67" s="46">
        <f>A125955142A_Latest</f>
        <v>8.1780000000000008</v>
      </c>
      <c r="T67" s="46">
        <f>A125950390W_Latest</f>
        <v>3.355</v>
      </c>
      <c r="U67" s="46">
        <f>A125945638V_Latest</f>
        <v>4.8220000000000001</v>
      </c>
    </row>
    <row r="68" spans="1:21" hidden="1">
      <c r="A68" s="45"/>
      <c r="B68" s="47" t="s">
        <v>1901</v>
      </c>
      <c r="C68" s="61">
        <v>11</v>
      </c>
      <c r="D68" s="46">
        <f>A125953582V_Latest</f>
        <v>221.25</v>
      </c>
      <c r="E68" s="46">
        <f>A125948830X_Latest</f>
        <v>103.627</v>
      </c>
      <c r="F68" s="46">
        <f>A125944078R_Latest</f>
        <v>117.623</v>
      </c>
      <c r="G68" s="46">
        <f>A125955958T_Latest</f>
        <v>220.196</v>
      </c>
      <c r="H68" s="46">
        <f>A125951206C_Latest</f>
        <v>103.166</v>
      </c>
      <c r="I68" s="46">
        <f>A125946454V_Latest</f>
        <v>117.03</v>
      </c>
      <c r="J68" s="46">
        <f>A125954374V_Latest</f>
        <v>162.999</v>
      </c>
      <c r="K68" s="46">
        <f>A125949622X_Latest</f>
        <v>85.465000000000003</v>
      </c>
      <c r="L68" s="46">
        <f>A125944870V_Latest</f>
        <v>77.534000000000006</v>
      </c>
      <c r="M68" s="46">
        <f>A125956750X_Latest</f>
        <v>49.725999999999999</v>
      </c>
      <c r="N68" s="46">
        <f>A125951998L_Latest</f>
        <v>17.193999999999999</v>
      </c>
      <c r="O68" s="46">
        <f>A125947246V_Latest</f>
        <v>32.531999999999996</v>
      </c>
      <c r="P68" s="46">
        <f>A125957542X_Latest</f>
        <v>7.4710000000000001</v>
      </c>
      <c r="Q68" s="46">
        <f>A125952790V_Latest</f>
        <v>0.50800000000000001</v>
      </c>
      <c r="R68" s="46">
        <f>A125948038V_Latest</f>
        <v>6.9630000000000001</v>
      </c>
      <c r="S68" s="46">
        <f>A125955166V_Latest</f>
        <v>1.054</v>
      </c>
      <c r="T68" s="46">
        <f>A125950414C_Latest</f>
        <v>0.46100000000000002</v>
      </c>
      <c r="U68" s="46">
        <f>A125945662V_Latest</f>
        <v>0.59399999999999997</v>
      </c>
    </row>
    <row r="69" spans="1:21" hidden="1">
      <c r="A69" s="45"/>
      <c r="B69" s="47" t="s">
        <v>1902</v>
      </c>
      <c r="C69" s="61">
        <v>12</v>
      </c>
      <c r="D69" s="46">
        <f>A125953526A_Latest</f>
        <v>64.850999999999999</v>
      </c>
      <c r="E69" s="46">
        <f>A125948774T_Latest</f>
        <v>29.497</v>
      </c>
      <c r="F69" s="46">
        <f>A125944022C_Latest</f>
        <v>35.353999999999999</v>
      </c>
      <c r="G69" s="46">
        <f>A125955902F_Latest</f>
        <v>42.225000000000001</v>
      </c>
      <c r="H69" s="46">
        <f>A125951150C_Latest</f>
        <v>14.807</v>
      </c>
      <c r="I69" s="46">
        <f>A125946398L_Latest</f>
        <v>27.417999999999999</v>
      </c>
      <c r="J69" s="46">
        <f>A125954318A_Latest</f>
        <v>6.1260000000000003</v>
      </c>
      <c r="K69" s="46">
        <f>A125949566T_Latest</f>
        <v>4.0199999999999996</v>
      </c>
      <c r="L69" s="46">
        <f>A125944814A_Latest</f>
        <v>2.1059999999999999</v>
      </c>
      <c r="M69" s="46">
        <f>A125956694T_Latest</f>
        <v>4.6260000000000003</v>
      </c>
      <c r="N69" s="46">
        <f>A125951942A_Latest</f>
        <v>1.204</v>
      </c>
      <c r="O69" s="46">
        <f>A125947190V_Latest</f>
        <v>3.4220000000000002</v>
      </c>
      <c r="P69" s="46">
        <f>A125957486T_Latest</f>
        <v>31.472999999999999</v>
      </c>
      <c r="Q69" s="46">
        <f>A125952734A_Latest</f>
        <v>9.5830000000000002</v>
      </c>
      <c r="R69" s="46">
        <f>A125947982T_Latest</f>
        <v>21.89</v>
      </c>
      <c r="S69" s="46">
        <f>A125955110J_Latest</f>
        <v>22.625</v>
      </c>
      <c r="T69" s="46">
        <f>A125950358W_Latest</f>
        <v>14.689</v>
      </c>
      <c r="U69" s="46">
        <f>A125945606A_Latest</f>
        <v>7.9359999999999999</v>
      </c>
    </row>
    <row r="70" spans="1:21" hidden="1">
      <c r="A70" s="45"/>
      <c r="B70" s="47" t="s">
        <v>1903</v>
      </c>
      <c r="C70" s="61">
        <v>13</v>
      </c>
      <c r="D70" s="46">
        <f>A125953502J_Latest</f>
        <v>8.4030000000000005</v>
      </c>
      <c r="E70" s="46">
        <f>A125948750X_Latest</f>
        <v>2.4039999999999999</v>
      </c>
      <c r="F70" s="46">
        <f>A125943998L_Latest</f>
        <v>5.9989999999999997</v>
      </c>
      <c r="G70" s="46">
        <f>A125955878T_Latest</f>
        <v>5.3979999999999997</v>
      </c>
      <c r="H70" s="46">
        <f>A125951126C_Latest</f>
        <v>1.254</v>
      </c>
      <c r="I70" s="46">
        <f>A125946374V_Latest</f>
        <v>4.1440000000000001</v>
      </c>
      <c r="J70" s="46">
        <f>A125954294V_Latest</f>
        <v>0.11</v>
      </c>
      <c r="K70" s="46">
        <f>A125949542X_Latest</f>
        <v>0</v>
      </c>
      <c r="L70" s="46">
        <f>A125944790V_Latest</f>
        <v>0.11</v>
      </c>
      <c r="M70" s="46">
        <f>A125956670X_Latest</f>
        <v>1.282</v>
      </c>
      <c r="N70" s="46">
        <f>A125951918A_Latest</f>
        <v>0</v>
      </c>
      <c r="O70" s="46">
        <f>A125947166V_Latest</f>
        <v>1.282</v>
      </c>
      <c r="P70" s="46">
        <f>A125957462X_Latest</f>
        <v>4.0060000000000002</v>
      </c>
      <c r="Q70" s="46">
        <f>A125952710J_Latest</f>
        <v>1.254</v>
      </c>
      <c r="R70" s="46">
        <f>A125947958T_Latest</f>
        <v>2.7519999999999998</v>
      </c>
      <c r="S70" s="46">
        <f>A125955086V_Latest</f>
        <v>3.0049999999999999</v>
      </c>
      <c r="T70" s="46">
        <f>A125950334C_Latest</f>
        <v>1.1499999999999999</v>
      </c>
      <c r="U70" s="46">
        <f>A125945582V_Latest</f>
        <v>1.855</v>
      </c>
    </row>
    <row r="71" spans="1:21" hidden="1">
      <c r="A71" s="45"/>
      <c r="B71" s="47" t="s">
        <v>1904</v>
      </c>
      <c r="C71" s="61">
        <v>14</v>
      </c>
      <c r="D71" s="46">
        <f>A125953514T_Latest</f>
        <v>5.8470000000000004</v>
      </c>
      <c r="E71" s="46">
        <f>A125948762J_Latest</f>
        <v>4.4290000000000003</v>
      </c>
      <c r="F71" s="46">
        <f>A125944010V_Latest</f>
        <v>1.417</v>
      </c>
      <c r="G71" s="46">
        <f>A125955890J_Latest</f>
        <v>5.383</v>
      </c>
      <c r="H71" s="46">
        <f>A125951138L_Latest</f>
        <v>3.9660000000000002</v>
      </c>
      <c r="I71" s="46">
        <f>A125946386C_Latest</f>
        <v>1.417</v>
      </c>
      <c r="J71" s="46">
        <f>A125954306T_Latest</f>
        <v>3.149</v>
      </c>
      <c r="K71" s="46">
        <f>A125949554J_Latest</f>
        <v>2.706</v>
      </c>
      <c r="L71" s="46">
        <f>A125944802T_Latest</f>
        <v>0.443</v>
      </c>
      <c r="M71" s="46">
        <f>A125956682J_Latest</f>
        <v>0.78</v>
      </c>
      <c r="N71" s="46">
        <f>A125951930T_Latest</f>
        <v>0.70399999999999996</v>
      </c>
      <c r="O71" s="46">
        <f>A125947178C_Latest</f>
        <v>7.5999999999999998E-2</v>
      </c>
      <c r="P71" s="46">
        <f>A125957474J_Latest</f>
        <v>1.454</v>
      </c>
      <c r="Q71" s="46">
        <f>A125952722T_Latest</f>
        <v>0.55600000000000005</v>
      </c>
      <c r="R71" s="46">
        <f>A125947970J_Latest</f>
        <v>0.89900000000000002</v>
      </c>
      <c r="S71" s="46">
        <f>A125955098C_Latest</f>
        <v>0.46300000000000002</v>
      </c>
      <c r="T71" s="46">
        <f>A125950346L_Latest</f>
        <v>0.46300000000000002</v>
      </c>
      <c r="U71" s="46">
        <f>A125945594C_Latest</f>
        <v>0</v>
      </c>
    </row>
    <row r="72" spans="1:21" hidden="1">
      <c r="A72" s="45"/>
      <c r="B72" s="49" t="s">
        <v>1905</v>
      </c>
      <c r="C72" s="61">
        <v>15</v>
      </c>
      <c r="D72" s="46">
        <f>A125953542A_Latest</f>
        <v>12.484</v>
      </c>
      <c r="E72" s="46">
        <f>A125948790T_Latest</f>
        <v>4.5389999999999997</v>
      </c>
      <c r="F72" s="46">
        <f>A125944038W_Latest</f>
        <v>7.9459999999999997</v>
      </c>
      <c r="G72" s="46">
        <f>A125955918X_Latest</f>
        <v>11.102</v>
      </c>
      <c r="H72" s="46">
        <f>A125951166W_Latest</f>
        <v>4.1369999999999996</v>
      </c>
      <c r="I72" s="46">
        <f>A125946414A_Latest</f>
        <v>6.9640000000000004</v>
      </c>
      <c r="J72" s="46">
        <f>A125954334A_Latest</f>
        <v>4.367</v>
      </c>
      <c r="K72" s="46">
        <f>A125949582T_Latest</f>
        <v>1.169</v>
      </c>
      <c r="L72" s="46">
        <f>A125944830A_Latest</f>
        <v>3.198</v>
      </c>
      <c r="M72" s="46">
        <f>A125956710F_Latest</f>
        <v>1.889</v>
      </c>
      <c r="N72" s="46">
        <f>A125951958V_Latest</f>
        <v>0.83699999999999997</v>
      </c>
      <c r="O72" s="46">
        <f>A125947206A_Latest</f>
        <v>1.0529999999999999</v>
      </c>
      <c r="P72" s="46">
        <f>A125957502F_Latest</f>
        <v>4.8449999999999998</v>
      </c>
      <c r="Q72" s="46">
        <f>A125952750A_Latest</f>
        <v>2.1309999999999998</v>
      </c>
      <c r="R72" s="46">
        <f>A125947998K_Latest</f>
        <v>2.714</v>
      </c>
      <c r="S72" s="46">
        <f>A125955126A_Latest</f>
        <v>1.383</v>
      </c>
      <c r="T72" s="46">
        <f>A125950374W_Latest</f>
        <v>0.40100000000000002</v>
      </c>
      <c r="U72" s="46">
        <f>A125945622A_Latest</f>
        <v>0.98199999999999998</v>
      </c>
    </row>
    <row r="73" spans="1:21" hidden="1">
      <c r="A73" s="42"/>
      <c r="B73" s="50" t="s">
        <v>1906</v>
      </c>
      <c r="C73" s="61">
        <v>16</v>
      </c>
      <c r="D73" s="46">
        <f>A125953518A_Latest</f>
        <v>203.69800000000001</v>
      </c>
      <c r="E73" s="46">
        <f>A125948766T_Latest</f>
        <v>27.937000000000001</v>
      </c>
      <c r="F73" s="46">
        <f>A125944014C_Latest</f>
        <v>175.76</v>
      </c>
      <c r="G73" s="46">
        <f>A125955894T_Latest</f>
        <v>197.822</v>
      </c>
      <c r="H73" s="46">
        <f>A125951142C_Latest</f>
        <v>26.488</v>
      </c>
      <c r="I73" s="46">
        <f>A125946390V_Latest</f>
        <v>171.333</v>
      </c>
      <c r="J73" s="46">
        <f>A125954310J_Latest</f>
        <v>14.337999999999999</v>
      </c>
      <c r="K73" s="46">
        <f>A125949558T_Latest</f>
        <v>4.6779999999999999</v>
      </c>
      <c r="L73" s="46">
        <f>A125944806A_Latest</f>
        <v>9.66</v>
      </c>
      <c r="M73" s="46">
        <f>A125956686T_Latest</f>
        <v>138.959</v>
      </c>
      <c r="N73" s="46">
        <f>A125951934A_Latest</f>
        <v>10.148</v>
      </c>
      <c r="O73" s="46">
        <f>A125947182V_Latest</f>
        <v>128.81200000000001</v>
      </c>
      <c r="P73" s="46">
        <f>A125957478T_Latest</f>
        <v>44.524000000000001</v>
      </c>
      <c r="Q73" s="46">
        <f>A125952726A_Latest</f>
        <v>11.663</v>
      </c>
      <c r="R73" s="46">
        <f>A125947974T_Latest</f>
        <v>32.862000000000002</v>
      </c>
      <c r="S73" s="46">
        <f>A125955102J_Latest</f>
        <v>5.8760000000000003</v>
      </c>
      <c r="T73" s="46">
        <f>A125950350C_Latest</f>
        <v>1.4490000000000001</v>
      </c>
      <c r="U73" s="46">
        <f>A125945598L_Latest</f>
        <v>4.4269999999999996</v>
      </c>
    </row>
    <row r="74" spans="1:21" hidden="1">
      <c r="A74" s="51"/>
      <c r="B74" s="52" t="s">
        <v>1907</v>
      </c>
      <c r="C74" s="61">
        <v>17</v>
      </c>
      <c r="D74" s="46">
        <f>A125953546K_Latest</f>
        <v>29.771000000000001</v>
      </c>
      <c r="E74" s="46">
        <f>A125948794A_Latest</f>
        <v>9.2880000000000003</v>
      </c>
      <c r="F74" s="46">
        <f>A125944042L_Latest</f>
        <v>20.483000000000001</v>
      </c>
      <c r="G74" s="46">
        <f>A125955922R_Latest</f>
        <v>27.547999999999998</v>
      </c>
      <c r="H74" s="46">
        <f>A125951170L_Latest</f>
        <v>9.0559999999999992</v>
      </c>
      <c r="I74" s="46">
        <f>A125946418K_Latest</f>
        <v>18.491</v>
      </c>
      <c r="J74" s="46">
        <f>A125954338K_Latest</f>
        <v>2.1110000000000002</v>
      </c>
      <c r="K74" s="46">
        <f>A125949586A_Latest</f>
        <v>2.0209999999999999</v>
      </c>
      <c r="L74" s="46">
        <f>A125944834K_Latest</f>
        <v>0.09</v>
      </c>
      <c r="M74" s="46">
        <f>A125956714R_Latest</f>
        <v>9.7899999999999991</v>
      </c>
      <c r="N74" s="46">
        <f>A125951962K_Latest</f>
        <v>3.3479999999999999</v>
      </c>
      <c r="O74" s="46">
        <f>A125947210T_Latest</f>
        <v>6.4420000000000002</v>
      </c>
      <c r="P74" s="46">
        <f>A125957506R_Latest</f>
        <v>15.646000000000001</v>
      </c>
      <c r="Q74" s="46">
        <f>A125952754K_Latest</f>
        <v>3.6869999999999998</v>
      </c>
      <c r="R74" s="46">
        <f>A125948002T_Latest</f>
        <v>11.959</v>
      </c>
      <c r="S74" s="46">
        <f>A125955130T_Latest</f>
        <v>2.2229999999999999</v>
      </c>
      <c r="T74" s="46">
        <f>A125950378F_Latest</f>
        <v>0.23100000000000001</v>
      </c>
      <c r="U74" s="46">
        <f>A125945626K_Latest</f>
        <v>1.992</v>
      </c>
    </row>
    <row r="75" spans="1:21" hidden="1">
      <c r="A75" s="45"/>
      <c r="B75" s="47" t="s">
        <v>1908</v>
      </c>
      <c r="C75" s="61">
        <v>18</v>
      </c>
      <c r="D75" s="46">
        <f>A125953550A_Latest</f>
        <v>139.02699999999999</v>
      </c>
      <c r="E75" s="46">
        <f>A125948798K_Latest</f>
        <v>11.188000000000001</v>
      </c>
      <c r="F75" s="46">
        <f>A125944046W_Latest</f>
        <v>127.839</v>
      </c>
      <c r="G75" s="46">
        <f>A125955926X_Latest</f>
        <v>137.94499999999999</v>
      </c>
      <c r="H75" s="46">
        <f>A125951174W_Latest</f>
        <v>10.638999999999999</v>
      </c>
      <c r="I75" s="46">
        <f>A125946422A_Latest</f>
        <v>127.306</v>
      </c>
      <c r="J75" s="46">
        <f>A125954342A_Latest</f>
        <v>8.2100000000000009</v>
      </c>
      <c r="K75" s="46">
        <f>A125949590T_Latest</f>
        <v>0.41499999999999998</v>
      </c>
      <c r="L75" s="46">
        <f>A125944838V_Latest</f>
        <v>7.7949999999999999</v>
      </c>
      <c r="M75" s="46">
        <f>A125956718X_Latest</f>
        <v>110.14</v>
      </c>
      <c r="N75" s="46">
        <f>A125951966V_Latest</f>
        <v>4.7779999999999996</v>
      </c>
      <c r="O75" s="46">
        <f>A125947214A_Latest</f>
        <v>105.363</v>
      </c>
      <c r="P75" s="46">
        <f>A125957510F_Latest</f>
        <v>19.594999999999999</v>
      </c>
      <c r="Q75" s="46">
        <f>A125952758V_Latest</f>
        <v>5.4470000000000001</v>
      </c>
      <c r="R75" s="46">
        <f>A125948006A_Latest</f>
        <v>14.148</v>
      </c>
      <c r="S75" s="46">
        <f>A125955134A_Latest</f>
        <v>1.0820000000000001</v>
      </c>
      <c r="T75" s="46">
        <f>A125950382W_Latest</f>
        <v>0.54800000000000004</v>
      </c>
      <c r="U75" s="46">
        <f>A125945630A_Latest</f>
        <v>0.53400000000000003</v>
      </c>
    </row>
    <row r="76" spans="1:21" hidden="1">
      <c r="A76" s="53"/>
      <c r="B76" s="47" t="s">
        <v>1909</v>
      </c>
      <c r="C76" s="61">
        <v>19</v>
      </c>
      <c r="D76" s="46">
        <f>A125953586C_Latest</f>
        <v>34.9</v>
      </c>
      <c r="E76" s="46">
        <f>A125948834J_Latest</f>
        <v>7.4619999999999997</v>
      </c>
      <c r="F76" s="46">
        <f>A125944082F_Latest</f>
        <v>27.437999999999999</v>
      </c>
      <c r="G76" s="46">
        <f>A125955962J_Latest</f>
        <v>32.329000000000001</v>
      </c>
      <c r="H76" s="46">
        <f>A125951210V_Latest</f>
        <v>6.7930000000000001</v>
      </c>
      <c r="I76" s="46">
        <f>A125946458C_Latest</f>
        <v>25.536000000000001</v>
      </c>
      <c r="J76" s="46">
        <f>A125954378C_Latest</f>
        <v>4.0170000000000003</v>
      </c>
      <c r="K76" s="46">
        <f>A125949626J_Latest</f>
        <v>2.242</v>
      </c>
      <c r="L76" s="46">
        <f>A125944874C_Latest</f>
        <v>1.7749999999999999</v>
      </c>
      <c r="M76" s="46">
        <f>A125956754J_Latest</f>
        <v>19.029</v>
      </c>
      <c r="N76" s="46">
        <f>A125952002V_Latest</f>
        <v>2.0219999999999998</v>
      </c>
      <c r="O76" s="46">
        <f>A125947250K_Latest</f>
        <v>17.007000000000001</v>
      </c>
      <c r="P76" s="46">
        <f>A125957546J_Latest</f>
        <v>9.2829999999999995</v>
      </c>
      <c r="Q76" s="46">
        <f>A125952794C_Latest</f>
        <v>2.5289999999999999</v>
      </c>
      <c r="R76" s="46">
        <f>A125948042K_Latest</f>
        <v>6.7539999999999996</v>
      </c>
      <c r="S76" s="46">
        <f>A125955170K_Latest</f>
        <v>2.5710000000000002</v>
      </c>
      <c r="T76" s="46">
        <f>A125950418L_Latest</f>
        <v>0.66900000000000004</v>
      </c>
      <c r="U76" s="46">
        <f>A125945666C_Latest</f>
        <v>1.9019999999999999</v>
      </c>
    </row>
    <row r="77" spans="1:21" hidden="1">
      <c r="A77" s="53"/>
      <c r="B77" s="50" t="s">
        <v>1910</v>
      </c>
      <c r="C77" s="61">
        <v>20</v>
      </c>
      <c r="D77" s="46">
        <f>A125953506T_Latest</f>
        <v>95.988</v>
      </c>
      <c r="E77" s="46">
        <f>A125948754J_Latest</f>
        <v>48.497999999999998</v>
      </c>
      <c r="F77" s="46">
        <f>A125944002V_Latest</f>
        <v>47.49</v>
      </c>
      <c r="G77" s="46">
        <f>A125955882J_Latest</f>
        <v>80.013999999999996</v>
      </c>
      <c r="H77" s="46">
        <f>A125951130V_Latest</f>
        <v>38.978000000000002</v>
      </c>
      <c r="I77" s="46">
        <f>A125946378C_Latest</f>
        <v>41.036000000000001</v>
      </c>
      <c r="J77" s="46">
        <f>A125954298C_Latest</f>
        <v>30.827999999999999</v>
      </c>
      <c r="K77" s="46">
        <f>A125949546J_Latest</f>
        <v>18.887</v>
      </c>
      <c r="L77" s="46">
        <f>A125944794C_Latest</f>
        <v>11.94</v>
      </c>
      <c r="M77" s="46">
        <f>A125956674J_Latest</f>
        <v>24.507000000000001</v>
      </c>
      <c r="N77" s="46">
        <f>A125951922T_Latest</f>
        <v>9.5269999999999992</v>
      </c>
      <c r="O77" s="46">
        <f>A125947170K_Latest</f>
        <v>14.98</v>
      </c>
      <c r="P77" s="46">
        <f>A125957466J_Latest</f>
        <v>24.678999999999998</v>
      </c>
      <c r="Q77" s="46">
        <f>A125952714T_Latest</f>
        <v>10.563000000000001</v>
      </c>
      <c r="R77" s="46">
        <f>A125947962J_Latest</f>
        <v>14.116</v>
      </c>
      <c r="S77" s="46">
        <f>A125955090K_Latest</f>
        <v>15.974</v>
      </c>
      <c r="T77" s="46">
        <f>A125950338L_Latest</f>
        <v>9.52</v>
      </c>
      <c r="U77" s="46">
        <f>A125945586C_Latest</f>
        <v>6.4539999999999997</v>
      </c>
    </row>
    <row r="78" spans="1:21" hidden="1">
      <c r="A78" s="53"/>
      <c r="B78" s="50" t="s">
        <v>1911</v>
      </c>
      <c r="C78" s="61">
        <v>21</v>
      </c>
      <c r="D78" s="46">
        <f>A125953578C_Latest</f>
        <v>25.178999999999998</v>
      </c>
      <c r="E78" s="46">
        <f>A125948826J_Latest</f>
        <v>11.435</v>
      </c>
      <c r="F78" s="46">
        <f>A125944074F_Latest</f>
        <v>13.744</v>
      </c>
      <c r="G78" s="46">
        <f>A125955954J_Latest</f>
        <v>23.265000000000001</v>
      </c>
      <c r="H78" s="46">
        <f>A125951202V_Latest</f>
        <v>9.9369999999999994</v>
      </c>
      <c r="I78" s="46">
        <f>A125946450K_Latest</f>
        <v>13.327999999999999</v>
      </c>
      <c r="J78" s="46">
        <f>A125954370K_Latest</f>
        <v>8.8849999999999998</v>
      </c>
      <c r="K78" s="46">
        <f>A125949618J_Latest</f>
        <v>5.3250000000000002</v>
      </c>
      <c r="L78" s="46">
        <f>A125944866C_Latest</f>
        <v>3.56</v>
      </c>
      <c r="M78" s="46">
        <f>A125956746J_Latest</f>
        <v>8.2249999999999996</v>
      </c>
      <c r="N78" s="46">
        <f>A125951994C_Latest</f>
        <v>2.8959999999999999</v>
      </c>
      <c r="O78" s="46">
        <f>A125947242K_Latest</f>
        <v>5.3289999999999997</v>
      </c>
      <c r="P78" s="46">
        <f>A125957538J_Latest</f>
        <v>6.1539999999999999</v>
      </c>
      <c r="Q78" s="46">
        <f>A125952786C_Latest</f>
        <v>1.716</v>
      </c>
      <c r="R78" s="46">
        <f>A125948034K_Latest</f>
        <v>4.4379999999999997</v>
      </c>
      <c r="S78" s="46">
        <f>A125955162K_Latest</f>
        <v>1.9139999999999999</v>
      </c>
      <c r="T78" s="46">
        <f>A125950410V_Latest</f>
        <v>1.498</v>
      </c>
      <c r="U78" s="46">
        <f>A125945658C_Latest</f>
        <v>0.41599999999999998</v>
      </c>
    </row>
    <row r="79" spans="1:21" hidden="1">
      <c r="A79" s="53" t="s">
        <v>1912</v>
      </c>
      <c r="B79" s="47"/>
      <c r="C79" s="61">
        <v>22</v>
      </c>
      <c r="D79" s="46">
        <f>A125953510J_Latest</f>
        <v>860.44399999999996</v>
      </c>
      <c r="E79" s="46">
        <f>A125948758T_Latest</f>
        <v>336.39600000000002</v>
      </c>
      <c r="F79" s="46">
        <f>A125944006C_Latest</f>
        <v>524.048</v>
      </c>
      <c r="G79" s="46">
        <f>A125955886T_Latest</f>
        <v>764.851</v>
      </c>
      <c r="H79" s="46">
        <f>A125951134C_Latest</f>
        <v>283.11599999999999</v>
      </c>
      <c r="I79" s="46">
        <f>A125946382V_Latest</f>
        <v>481.73500000000001</v>
      </c>
      <c r="J79" s="46">
        <f>A125954302J_Latest</f>
        <v>267.79300000000001</v>
      </c>
      <c r="K79" s="46">
        <f>A125949550X_Latest</f>
        <v>145.542</v>
      </c>
      <c r="L79" s="46">
        <f>A125944798L_Latest</f>
        <v>122.251</v>
      </c>
      <c r="M79" s="46">
        <f>A125956678T_Latest</f>
        <v>277.62299999999999</v>
      </c>
      <c r="N79" s="46">
        <f>A125951926A_Latest</f>
        <v>59.3</v>
      </c>
      <c r="O79" s="46">
        <f>A125947174V_Latest</f>
        <v>218.32400000000001</v>
      </c>
      <c r="P79" s="46">
        <f>A125957470X_Latest</f>
        <v>219.435</v>
      </c>
      <c r="Q79" s="46">
        <f>A125952718A_Latest</f>
        <v>78.274000000000001</v>
      </c>
      <c r="R79" s="46">
        <f>A125947966T_Latest</f>
        <v>141.161</v>
      </c>
      <c r="S79" s="46">
        <f>A125955094V_Latest</f>
        <v>95.593000000000004</v>
      </c>
      <c r="T79" s="46">
        <f>A125950342C_Latest</f>
        <v>53.280999999999999</v>
      </c>
      <c r="U79" s="46">
        <f>A125945590V_Latest</f>
        <v>42.313000000000002</v>
      </c>
    </row>
    <row r="80" spans="1:21" hidden="1">
      <c r="A80" s="55"/>
      <c r="B80" s="56"/>
      <c r="C80" s="5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</row>
    <row r="81" spans="1:21" hidden="1">
      <c r="A81" s="55"/>
      <c r="B81" s="64"/>
      <c r="C81" s="64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</row>
    <row r="82" spans="1:21" hidden="1">
      <c r="A82" s="59"/>
      <c r="B82" s="58"/>
      <c r="C82" s="58"/>
      <c r="D82" s="61">
        <v>1</v>
      </c>
      <c r="E82" s="61">
        <v>2</v>
      </c>
      <c r="F82" s="61">
        <v>3</v>
      </c>
      <c r="G82" s="61">
        <v>4</v>
      </c>
      <c r="H82" s="61">
        <v>5</v>
      </c>
      <c r="I82" s="61">
        <v>6</v>
      </c>
      <c r="J82" s="61">
        <v>7</v>
      </c>
      <c r="K82" s="61">
        <v>8</v>
      </c>
      <c r="L82" s="61">
        <v>9</v>
      </c>
      <c r="M82" s="61">
        <v>10</v>
      </c>
      <c r="N82" s="61">
        <v>11</v>
      </c>
      <c r="O82" s="61">
        <v>12</v>
      </c>
      <c r="P82" s="61">
        <v>13</v>
      </c>
      <c r="Q82" s="61">
        <v>14</v>
      </c>
      <c r="R82" s="61">
        <v>15</v>
      </c>
      <c r="S82" s="61">
        <v>16</v>
      </c>
      <c r="T82" s="61">
        <v>17</v>
      </c>
      <c r="U82" s="61">
        <v>18</v>
      </c>
    </row>
    <row r="83" spans="1:21" ht="15" hidden="1" customHeight="1">
      <c r="A83" s="37"/>
      <c r="B83" s="37"/>
      <c r="C83" s="37"/>
      <c r="D83" s="81" t="s">
        <v>1924</v>
      </c>
      <c r="E83" s="81"/>
      <c r="F83" s="81"/>
      <c r="G83" s="81" t="s">
        <v>1925</v>
      </c>
      <c r="H83" s="81"/>
      <c r="I83" s="81"/>
      <c r="J83" s="81" t="s">
        <v>1926</v>
      </c>
      <c r="K83" s="81"/>
      <c r="L83" s="81"/>
      <c r="M83" s="81" t="s">
        <v>1927</v>
      </c>
      <c r="N83" s="81"/>
      <c r="O83" s="81"/>
      <c r="P83" s="81" t="s">
        <v>1928</v>
      </c>
      <c r="Q83" s="81"/>
      <c r="R83" s="81"/>
      <c r="S83" s="81" t="s">
        <v>1929</v>
      </c>
      <c r="T83" s="81"/>
      <c r="U83" s="81"/>
    </row>
    <row r="84" spans="1:21" hidden="1">
      <c r="A84" s="37"/>
      <c r="B84" s="37"/>
      <c r="C84" s="37"/>
      <c r="D84" s="38" t="s">
        <v>1886</v>
      </c>
      <c r="E84" s="38" t="s">
        <v>1887</v>
      </c>
      <c r="F84" s="38" t="s">
        <v>1888</v>
      </c>
      <c r="G84" s="38" t="s">
        <v>1886</v>
      </c>
      <c r="H84" s="38" t="s">
        <v>1887</v>
      </c>
      <c r="I84" s="38" t="s">
        <v>1888</v>
      </c>
      <c r="J84" s="38" t="s">
        <v>1886</v>
      </c>
      <c r="K84" s="38" t="s">
        <v>1887</v>
      </c>
      <c r="L84" s="38" t="s">
        <v>1888</v>
      </c>
      <c r="M84" s="38" t="s">
        <v>1886</v>
      </c>
      <c r="N84" s="38" t="s">
        <v>1887</v>
      </c>
      <c r="O84" s="38" t="s">
        <v>1888</v>
      </c>
      <c r="P84" s="38" t="s">
        <v>1886</v>
      </c>
      <c r="Q84" s="38" t="s">
        <v>1887</v>
      </c>
      <c r="R84" s="38" t="s">
        <v>1888</v>
      </c>
      <c r="S84" s="38" t="s">
        <v>1886</v>
      </c>
      <c r="T84" s="38" t="s">
        <v>1887</v>
      </c>
      <c r="U84" s="38" t="s">
        <v>1888</v>
      </c>
    </row>
    <row r="85" spans="1:21" hidden="1">
      <c r="A85" s="37"/>
      <c r="B85" s="37"/>
      <c r="C85" s="37"/>
      <c r="D85" s="41" t="s">
        <v>1889</v>
      </c>
      <c r="E85" s="41" t="s">
        <v>1889</v>
      </c>
      <c r="F85" s="41" t="s">
        <v>1889</v>
      </c>
      <c r="G85" s="41" t="s">
        <v>1889</v>
      </c>
      <c r="H85" s="41" t="s">
        <v>1889</v>
      </c>
      <c r="I85" s="41" t="s">
        <v>1889</v>
      </c>
      <c r="J85" s="41" t="s">
        <v>1889</v>
      </c>
      <c r="K85" s="41" t="s">
        <v>1889</v>
      </c>
      <c r="L85" s="41" t="s">
        <v>1889</v>
      </c>
      <c r="M85" s="41" t="s">
        <v>1889</v>
      </c>
      <c r="N85" s="41" t="s">
        <v>1889</v>
      </c>
      <c r="O85" s="41" t="s">
        <v>1889</v>
      </c>
      <c r="P85" s="41" t="s">
        <v>1889</v>
      </c>
      <c r="Q85" s="41" t="s">
        <v>1889</v>
      </c>
      <c r="R85" s="41" t="s">
        <v>1889</v>
      </c>
      <c r="S85" s="41" t="s">
        <v>1889</v>
      </c>
      <c r="T85" s="41" t="s">
        <v>1889</v>
      </c>
      <c r="U85" s="41" t="s">
        <v>1889</v>
      </c>
    </row>
    <row r="86" spans="1:21" hidden="1">
      <c r="A86" s="42" t="s">
        <v>1890</v>
      </c>
      <c r="B86" s="43"/>
      <c r="C86" s="43"/>
    </row>
    <row r="87" spans="1:21" hidden="1">
      <c r="A87" s="43"/>
      <c r="B87" s="45" t="s">
        <v>1891</v>
      </c>
      <c r="C87" s="61">
        <v>1</v>
      </c>
      <c r="D87" s="19" t="s">
        <v>265</v>
      </c>
      <c r="E87" s="19" t="s">
        <v>266</v>
      </c>
      <c r="F87" s="19" t="s">
        <v>267</v>
      </c>
      <c r="G87" s="19" t="s">
        <v>331</v>
      </c>
      <c r="H87" s="19" t="s">
        <v>332</v>
      </c>
      <c r="I87" s="19" t="s">
        <v>333</v>
      </c>
      <c r="J87" s="19" t="s">
        <v>397</v>
      </c>
      <c r="K87" s="19" t="s">
        <v>398</v>
      </c>
      <c r="L87" s="19" t="s">
        <v>399</v>
      </c>
      <c r="M87" s="19" t="s">
        <v>463</v>
      </c>
      <c r="N87" s="19" t="s">
        <v>464</v>
      </c>
      <c r="O87" s="19" t="s">
        <v>465</v>
      </c>
      <c r="P87" s="19" t="s">
        <v>779</v>
      </c>
      <c r="Q87" s="19" t="s">
        <v>780</v>
      </c>
      <c r="R87" s="19" t="s">
        <v>781</v>
      </c>
      <c r="S87" s="19" t="s">
        <v>845</v>
      </c>
      <c r="T87" s="19" t="s">
        <v>846</v>
      </c>
      <c r="U87" s="19" t="s">
        <v>847</v>
      </c>
    </row>
    <row r="88" spans="1:21" hidden="1">
      <c r="A88" s="45"/>
      <c r="B88" s="47" t="s">
        <v>1892</v>
      </c>
      <c r="C88" s="61">
        <v>2</v>
      </c>
      <c r="D88" s="19" t="s">
        <v>268</v>
      </c>
      <c r="E88" s="19" t="s">
        <v>269</v>
      </c>
      <c r="F88" s="19" t="s">
        <v>270</v>
      </c>
      <c r="G88" s="19" t="s">
        <v>334</v>
      </c>
      <c r="H88" s="19" t="s">
        <v>335</v>
      </c>
      <c r="I88" s="19" t="s">
        <v>336</v>
      </c>
      <c r="J88" s="19" t="s">
        <v>400</v>
      </c>
      <c r="K88" s="19" t="s">
        <v>401</v>
      </c>
      <c r="L88" s="19" t="s">
        <v>402</v>
      </c>
      <c r="M88" s="19" t="s">
        <v>466</v>
      </c>
      <c r="N88" s="19" t="s">
        <v>467</v>
      </c>
      <c r="O88" s="19" t="s">
        <v>468</v>
      </c>
      <c r="P88" s="19" t="s">
        <v>782</v>
      </c>
      <c r="Q88" s="19" t="s">
        <v>783</v>
      </c>
      <c r="R88" s="19" t="s">
        <v>784</v>
      </c>
      <c r="S88" s="19" t="s">
        <v>848</v>
      </c>
      <c r="T88" s="19" t="s">
        <v>849</v>
      </c>
      <c r="U88" s="19" t="s">
        <v>850</v>
      </c>
    </row>
    <row r="89" spans="1:21" hidden="1">
      <c r="A89" s="45"/>
      <c r="B89" s="47" t="s">
        <v>1893</v>
      </c>
      <c r="C89" s="61">
        <v>3</v>
      </c>
      <c r="D89" s="19" t="s">
        <v>271</v>
      </c>
      <c r="E89" s="19" t="s">
        <v>272</v>
      </c>
      <c r="F89" s="19" t="s">
        <v>273</v>
      </c>
      <c r="G89" s="19" t="s">
        <v>337</v>
      </c>
      <c r="H89" s="19" t="s">
        <v>338</v>
      </c>
      <c r="I89" s="19" t="s">
        <v>339</v>
      </c>
      <c r="J89" s="19" t="s">
        <v>403</v>
      </c>
      <c r="K89" s="19" t="s">
        <v>404</v>
      </c>
      <c r="L89" s="19" t="s">
        <v>405</v>
      </c>
      <c r="M89" s="19" t="s">
        <v>469</v>
      </c>
      <c r="N89" s="19" t="s">
        <v>470</v>
      </c>
      <c r="O89" s="19" t="s">
        <v>471</v>
      </c>
      <c r="P89" s="19" t="s">
        <v>785</v>
      </c>
      <c r="Q89" s="19" t="s">
        <v>786</v>
      </c>
      <c r="R89" s="19" t="s">
        <v>787</v>
      </c>
      <c r="S89" s="19" t="s">
        <v>851</v>
      </c>
      <c r="T89" s="19" t="s">
        <v>852</v>
      </c>
      <c r="U89" s="19" t="s">
        <v>853</v>
      </c>
    </row>
    <row r="90" spans="1:21" hidden="1">
      <c r="A90" s="45"/>
      <c r="B90" s="47" t="s">
        <v>1894</v>
      </c>
      <c r="C90" s="61">
        <v>4</v>
      </c>
      <c r="D90" s="19" t="s">
        <v>274</v>
      </c>
      <c r="E90" s="19" t="s">
        <v>275</v>
      </c>
      <c r="F90" s="19" t="s">
        <v>276</v>
      </c>
      <c r="G90" s="19" t="s">
        <v>340</v>
      </c>
      <c r="H90" s="19" t="s">
        <v>341</v>
      </c>
      <c r="I90" s="19" t="s">
        <v>342</v>
      </c>
      <c r="J90" s="19" t="s">
        <v>406</v>
      </c>
      <c r="K90" s="19" t="s">
        <v>407</v>
      </c>
      <c r="L90" s="19" t="s">
        <v>408</v>
      </c>
      <c r="M90" s="19" t="s">
        <v>472</v>
      </c>
      <c r="N90" s="19" t="s">
        <v>473</v>
      </c>
      <c r="O90" s="19" t="s">
        <v>474</v>
      </c>
      <c r="P90" s="19" t="s">
        <v>788</v>
      </c>
      <c r="Q90" s="19" t="s">
        <v>789</v>
      </c>
      <c r="R90" s="19" t="s">
        <v>790</v>
      </c>
      <c r="S90" s="19" t="s">
        <v>854</v>
      </c>
      <c r="T90" s="19" t="s">
        <v>855</v>
      </c>
      <c r="U90" s="19" t="s">
        <v>856</v>
      </c>
    </row>
    <row r="91" spans="1:21" hidden="1">
      <c r="A91" s="45"/>
      <c r="B91" s="47" t="s">
        <v>1895</v>
      </c>
      <c r="C91" s="61">
        <v>5</v>
      </c>
      <c r="D91" s="19" t="s">
        <v>277</v>
      </c>
      <c r="E91" s="19" t="s">
        <v>278</v>
      </c>
      <c r="F91" s="19" t="s">
        <v>279</v>
      </c>
      <c r="G91" s="19" t="s">
        <v>343</v>
      </c>
      <c r="H91" s="19" t="s">
        <v>344</v>
      </c>
      <c r="I91" s="19" t="s">
        <v>345</v>
      </c>
      <c r="J91" s="19" t="s">
        <v>409</v>
      </c>
      <c r="K91" s="19" t="s">
        <v>410</v>
      </c>
      <c r="L91" s="19" t="s">
        <v>411</v>
      </c>
      <c r="M91" s="19" t="s">
        <v>475</v>
      </c>
      <c r="N91" s="19" t="s">
        <v>476</v>
      </c>
      <c r="O91" s="19" t="s">
        <v>477</v>
      </c>
      <c r="P91" s="19" t="s">
        <v>791</v>
      </c>
      <c r="Q91" s="19" t="s">
        <v>792</v>
      </c>
      <c r="R91" s="19" t="s">
        <v>793</v>
      </c>
      <c r="S91" s="19" t="s">
        <v>857</v>
      </c>
      <c r="T91" s="19" t="s">
        <v>858</v>
      </c>
      <c r="U91" s="19" t="s">
        <v>859</v>
      </c>
    </row>
    <row r="92" spans="1:21" hidden="1">
      <c r="A92" s="45"/>
      <c r="B92" s="47" t="s">
        <v>1896</v>
      </c>
      <c r="C92" s="61">
        <v>6</v>
      </c>
      <c r="D92" s="19" t="s">
        <v>280</v>
      </c>
      <c r="E92" s="19" t="s">
        <v>281</v>
      </c>
      <c r="F92" s="19" t="s">
        <v>282</v>
      </c>
      <c r="G92" s="19" t="s">
        <v>346</v>
      </c>
      <c r="H92" s="19" t="s">
        <v>347</v>
      </c>
      <c r="I92" s="19" t="s">
        <v>348</v>
      </c>
      <c r="J92" s="19" t="s">
        <v>412</v>
      </c>
      <c r="K92" s="19" t="s">
        <v>413</v>
      </c>
      <c r="L92" s="19" t="s">
        <v>414</v>
      </c>
      <c r="M92" s="19" t="s">
        <v>478</v>
      </c>
      <c r="N92" s="19" t="s">
        <v>479</v>
      </c>
      <c r="O92" s="19" t="s">
        <v>480</v>
      </c>
      <c r="P92" s="19" t="s">
        <v>794</v>
      </c>
      <c r="Q92" s="19" t="s">
        <v>795</v>
      </c>
      <c r="R92" s="19" t="s">
        <v>796</v>
      </c>
      <c r="S92" s="19" t="s">
        <v>860</v>
      </c>
      <c r="T92" s="19" t="s">
        <v>861</v>
      </c>
      <c r="U92" s="19" t="s">
        <v>862</v>
      </c>
    </row>
    <row r="93" spans="1:21" hidden="1">
      <c r="A93" s="45"/>
      <c r="B93" s="47" t="s">
        <v>1897</v>
      </c>
      <c r="C93" s="61">
        <v>7</v>
      </c>
      <c r="D93" s="19" t="s">
        <v>283</v>
      </c>
      <c r="E93" s="19" t="s">
        <v>284</v>
      </c>
      <c r="F93" s="19" t="s">
        <v>285</v>
      </c>
      <c r="G93" s="19" t="s">
        <v>349</v>
      </c>
      <c r="H93" s="19" t="s">
        <v>350</v>
      </c>
      <c r="I93" s="19" t="s">
        <v>351</v>
      </c>
      <c r="J93" s="19" t="s">
        <v>415</v>
      </c>
      <c r="K93" s="19" t="s">
        <v>416</v>
      </c>
      <c r="L93" s="19" t="s">
        <v>417</v>
      </c>
      <c r="M93" s="19" t="s">
        <v>481</v>
      </c>
      <c r="N93" s="19" t="s">
        <v>482</v>
      </c>
      <c r="O93" s="19" t="s">
        <v>483</v>
      </c>
      <c r="P93" s="19" t="s">
        <v>797</v>
      </c>
      <c r="Q93" s="19" t="s">
        <v>798</v>
      </c>
      <c r="R93" s="19" t="s">
        <v>799</v>
      </c>
      <c r="S93" s="19" t="s">
        <v>863</v>
      </c>
      <c r="T93" s="19" t="s">
        <v>864</v>
      </c>
      <c r="U93" s="19" t="s">
        <v>865</v>
      </c>
    </row>
    <row r="94" spans="1:21" hidden="1">
      <c r="A94" s="45"/>
      <c r="B94" s="48" t="s">
        <v>1898</v>
      </c>
      <c r="C94" s="61">
        <v>8</v>
      </c>
      <c r="D94" s="19" t="s">
        <v>286</v>
      </c>
      <c r="E94" s="19" t="s">
        <v>287</v>
      </c>
      <c r="F94" s="19" t="s">
        <v>288</v>
      </c>
      <c r="G94" s="19" t="s">
        <v>352</v>
      </c>
      <c r="H94" s="19" t="s">
        <v>353</v>
      </c>
      <c r="I94" s="19" t="s">
        <v>354</v>
      </c>
      <c r="J94" s="19" t="s">
        <v>418</v>
      </c>
      <c r="K94" s="19" t="s">
        <v>419</v>
      </c>
      <c r="L94" s="19" t="s">
        <v>420</v>
      </c>
      <c r="M94" s="19" t="s">
        <v>484</v>
      </c>
      <c r="N94" s="19" t="s">
        <v>485</v>
      </c>
      <c r="O94" s="19" t="s">
        <v>486</v>
      </c>
      <c r="P94" s="19" t="s">
        <v>800</v>
      </c>
      <c r="Q94" s="19" t="s">
        <v>801</v>
      </c>
      <c r="R94" s="19" t="s">
        <v>802</v>
      </c>
      <c r="S94" s="19" t="s">
        <v>866</v>
      </c>
      <c r="T94" s="19" t="s">
        <v>867</v>
      </c>
      <c r="U94" s="19" t="s">
        <v>868</v>
      </c>
    </row>
    <row r="95" spans="1:21" hidden="1">
      <c r="A95" s="42"/>
      <c r="B95" s="47" t="s">
        <v>1899</v>
      </c>
      <c r="C95" s="61">
        <v>9</v>
      </c>
      <c r="D95" s="19" t="s">
        <v>289</v>
      </c>
      <c r="E95" s="19" t="s">
        <v>290</v>
      </c>
      <c r="F95" s="19" t="s">
        <v>291</v>
      </c>
      <c r="G95" s="19" t="s">
        <v>355</v>
      </c>
      <c r="H95" s="19" t="s">
        <v>356</v>
      </c>
      <c r="I95" s="19" t="s">
        <v>357</v>
      </c>
      <c r="J95" s="19" t="s">
        <v>421</v>
      </c>
      <c r="K95" s="19" t="s">
        <v>422</v>
      </c>
      <c r="L95" s="19" t="s">
        <v>423</v>
      </c>
      <c r="M95" s="19" t="s">
        <v>487</v>
      </c>
      <c r="N95" s="19" t="s">
        <v>488</v>
      </c>
      <c r="O95" s="19" t="s">
        <v>489</v>
      </c>
      <c r="P95" s="19" t="s">
        <v>803</v>
      </c>
      <c r="Q95" s="19" t="s">
        <v>804</v>
      </c>
      <c r="R95" s="19" t="s">
        <v>805</v>
      </c>
      <c r="S95" s="19" t="s">
        <v>869</v>
      </c>
      <c r="T95" s="19" t="s">
        <v>870</v>
      </c>
      <c r="U95" s="19" t="s">
        <v>871</v>
      </c>
    </row>
    <row r="96" spans="1:21" hidden="1">
      <c r="A96" s="45"/>
      <c r="B96" s="47" t="s">
        <v>1900</v>
      </c>
      <c r="C96" s="61">
        <v>10</v>
      </c>
      <c r="D96" s="19" t="s">
        <v>292</v>
      </c>
      <c r="E96" s="19" t="s">
        <v>293</v>
      </c>
      <c r="F96" s="19" t="s">
        <v>294</v>
      </c>
      <c r="G96" s="19" t="s">
        <v>358</v>
      </c>
      <c r="H96" s="19" t="s">
        <v>359</v>
      </c>
      <c r="I96" s="19" t="s">
        <v>360</v>
      </c>
      <c r="J96" s="19" t="s">
        <v>424</v>
      </c>
      <c r="K96" s="19" t="s">
        <v>425</v>
      </c>
      <c r="L96" s="19" t="s">
        <v>426</v>
      </c>
      <c r="M96" s="19" t="s">
        <v>490</v>
      </c>
      <c r="N96" s="19" t="s">
        <v>491</v>
      </c>
      <c r="O96" s="19" t="s">
        <v>492</v>
      </c>
      <c r="P96" s="19" t="s">
        <v>806</v>
      </c>
      <c r="Q96" s="19" t="s">
        <v>807</v>
      </c>
      <c r="R96" s="19" t="s">
        <v>808</v>
      </c>
      <c r="S96" s="19" t="s">
        <v>872</v>
      </c>
      <c r="T96" s="19" t="s">
        <v>873</v>
      </c>
      <c r="U96" s="19" t="s">
        <v>874</v>
      </c>
    </row>
    <row r="97" spans="1:21" hidden="1">
      <c r="A97" s="45"/>
      <c r="B97" s="47" t="s">
        <v>1901</v>
      </c>
      <c r="C97" s="61">
        <v>11</v>
      </c>
      <c r="D97" s="19" t="s">
        <v>295</v>
      </c>
      <c r="E97" s="19" t="s">
        <v>296</v>
      </c>
      <c r="F97" s="19" t="s">
        <v>297</v>
      </c>
      <c r="G97" s="19" t="s">
        <v>361</v>
      </c>
      <c r="H97" s="19" t="s">
        <v>362</v>
      </c>
      <c r="I97" s="19" t="s">
        <v>363</v>
      </c>
      <c r="J97" s="19" t="s">
        <v>427</v>
      </c>
      <c r="K97" s="19" t="s">
        <v>428</v>
      </c>
      <c r="L97" s="19" t="s">
        <v>429</v>
      </c>
      <c r="M97" s="19" t="s">
        <v>493</v>
      </c>
      <c r="N97" s="19" t="s">
        <v>494</v>
      </c>
      <c r="O97" s="19" t="s">
        <v>495</v>
      </c>
      <c r="P97" s="19" t="s">
        <v>809</v>
      </c>
      <c r="Q97" s="19" t="s">
        <v>810</v>
      </c>
      <c r="R97" s="19" t="s">
        <v>811</v>
      </c>
      <c r="S97" s="19" t="s">
        <v>875</v>
      </c>
      <c r="T97" s="19" t="s">
        <v>876</v>
      </c>
      <c r="U97" s="19" t="s">
        <v>877</v>
      </c>
    </row>
    <row r="98" spans="1:21" hidden="1">
      <c r="A98" s="45"/>
      <c r="B98" s="47" t="s">
        <v>1902</v>
      </c>
      <c r="C98" s="61">
        <v>12</v>
      </c>
      <c r="D98" s="19" t="s">
        <v>298</v>
      </c>
      <c r="E98" s="19" t="s">
        <v>299</v>
      </c>
      <c r="F98" s="19" t="s">
        <v>300</v>
      </c>
      <c r="G98" s="19" t="s">
        <v>364</v>
      </c>
      <c r="H98" s="19" t="s">
        <v>365</v>
      </c>
      <c r="I98" s="19" t="s">
        <v>366</v>
      </c>
      <c r="J98" s="19" t="s">
        <v>430</v>
      </c>
      <c r="K98" s="19" t="s">
        <v>431</v>
      </c>
      <c r="L98" s="19" t="s">
        <v>432</v>
      </c>
      <c r="M98" s="19" t="s">
        <v>496</v>
      </c>
      <c r="N98" s="19" t="s">
        <v>497</v>
      </c>
      <c r="O98" s="19" t="s">
        <v>498</v>
      </c>
      <c r="P98" s="19" t="s">
        <v>812</v>
      </c>
      <c r="Q98" s="19" t="s">
        <v>813</v>
      </c>
      <c r="R98" s="19" t="s">
        <v>814</v>
      </c>
      <c r="S98" s="19" t="s">
        <v>878</v>
      </c>
      <c r="T98" s="19" t="s">
        <v>879</v>
      </c>
      <c r="U98" s="19" t="s">
        <v>880</v>
      </c>
    </row>
    <row r="99" spans="1:21" hidden="1">
      <c r="A99" s="45"/>
      <c r="B99" s="47" t="s">
        <v>1903</v>
      </c>
      <c r="C99" s="61">
        <v>13</v>
      </c>
      <c r="D99" s="19" t="s">
        <v>301</v>
      </c>
      <c r="E99" s="19" t="s">
        <v>302</v>
      </c>
      <c r="F99" s="19" t="s">
        <v>303</v>
      </c>
      <c r="G99" s="19" t="s">
        <v>367</v>
      </c>
      <c r="H99" s="19" t="s">
        <v>368</v>
      </c>
      <c r="I99" s="19" t="s">
        <v>369</v>
      </c>
      <c r="J99" s="19" t="s">
        <v>433</v>
      </c>
      <c r="K99" s="19" t="s">
        <v>434</v>
      </c>
      <c r="L99" s="19" t="s">
        <v>435</v>
      </c>
      <c r="M99" s="19" t="s">
        <v>499</v>
      </c>
      <c r="N99" s="19" t="s">
        <v>500</v>
      </c>
      <c r="O99" s="19" t="s">
        <v>501</v>
      </c>
      <c r="P99" s="19" t="s">
        <v>815</v>
      </c>
      <c r="Q99" s="19" t="s">
        <v>816</v>
      </c>
      <c r="R99" s="19" t="s">
        <v>817</v>
      </c>
      <c r="S99" s="19" t="s">
        <v>881</v>
      </c>
      <c r="T99" s="19" t="s">
        <v>882</v>
      </c>
      <c r="U99" s="19" t="s">
        <v>883</v>
      </c>
    </row>
    <row r="100" spans="1:21" hidden="1">
      <c r="A100" s="45"/>
      <c r="B100" s="47" t="s">
        <v>1904</v>
      </c>
      <c r="C100" s="61">
        <v>14</v>
      </c>
      <c r="D100" s="19" t="s">
        <v>304</v>
      </c>
      <c r="E100" s="19" t="s">
        <v>305</v>
      </c>
      <c r="F100" s="19" t="s">
        <v>306</v>
      </c>
      <c r="G100" s="19" t="s">
        <v>370</v>
      </c>
      <c r="H100" s="19" t="s">
        <v>371</v>
      </c>
      <c r="I100" s="19" t="s">
        <v>372</v>
      </c>
      <c r="J100" s="19" t="s">
        <v>436</v>
      </c>
      <c r="K100" s="19" t="s">
        <v>437</v>
      </c>
      <c r="L100" s="19" t="s">
        <v>438</v>
      </c>
      <c r="M100" s="19" t="s">
        <v>502</v>
      </c>
      <c r="N100" s="19" t="s">
        <v>503</v>
      </c>
      <c r="O100" s="19" t="s">
        <v>504</v>
      </c>
      <c r="P100" s="19" t="s">
        <v>818</v>
      </c>
      <c r="Q100" s="19" t="s">
        <v>819</v>
      </c>
      <c r="R100" s="19" t="s">
        <v>820</v>
      </c>
      <c r="S100" s="19" t="s">
        <v>884</v>
      </c>
      <c r="T100" s="19" t="s">
        <v>885</v>
      </c>
      <c r="U100" s="19" t="s">
        <v>886</v>
      </c>
    </row>
    <row r="101" spans="1:21" hidden="1">
      <c r="A101" s="45"/>
      <c r="B101" s="49" t="s">
        <v>1905</v>
      </c>
      <c r="C101" s="61">
        <v>15</v>
      </c>
      <c r="D101" s="19" t="s">
        <v>307</v>
      </c>
      <c r="E101" s="19" t="s">
        <v>308</v>
      </c>
      <c r="F101" s="19" t="s">
        <v>309</v>
      </c>
      <c r="G101" s="19" t="s">
        <v>373</v>
      </c>
      <c r="H101" s="19" t="s">
        <v>374</v>
      </c>
      <c r="I101" s="19" t="s">
        <v>375</v>
      </c>
      <c r="J101" s="19" t="s">
        <v>439</v>
      </c>
      <c r="K101" s="19" t="s">
        <v>440</v>
      </c>
      <c r="L101" s="19" t="s">
        <v>441</v>
      </c>
      <c r="M101" s="19" t="s">
        <v>505</v>
      </c>
      <c r="N101" s="19" t="s">
        <v>506</v>
      </c>
      <c r="O101" s="19" t="s">
        <v>507</v>
      </c>
      <c r="P101" s="19" t="s">
        <v>821</v>
      </c>
      <c r="Q101" s="19" t="s">
        <v>822</v>
      </c>
      <c r="R101" s="19" t="s">
        <v>823</v>
      </c>
      <c r="S101" s="19" t="s">
        <v>887</v>
      </c>
      <c r="T101" s="19" t="s">
        <v>888</v>
      </c>
      <c r="U101" s="19" t="s">
        <v>889</v>
      </c>
    </row>
    <row r="102" spans="1:21" hidden="1">
      <c r="A102" s="42"/>
      <c r="B102" s="50" t="s">
        <v>1906</v>
      </c>
      <c r="C102" s="61">
        <v>16</v>
      </c>
      <c r="D102" s="19" t="s">
        <v>310</v>
      </c>
      <c r="E102" s="19" t="s">
        <v>311</v>
      </c>
      <c r="F102" s="19" t="s">
        <v>312</v>
      </c>
      <c r="G102" s="19" t="s">
        <v>376</v>
      </c>
      <c r="H102" s="19" t="s">
        <v>377</v>
      </c>
      <c r="I102" s="19" t="s">
        <v>378</v>
      </c>
      <c r="J102" s="19" t="s">
        <v>442</v>
      </c>
      <c r="K102" s="19" t="s">
        <v>443</v>
      </c>
      <c r="L102" s="19" t="s">
        <v>444</v>
      </c>
      <c r="M102" s="19" t="s">
        <v>508</v>
      </c>
      <c r="N102" s="19" t="s">
        <v>509</v>
      </c>
      <c r="O102" s="19" t="s">
        <v>510</v>
      </c>
      <c r="P102" s="19" t="s">
        <v>824</v>
      </c>
      <c r="Q102" s="19" t="s">
        <v>825</v>
      </c>
      <c r="R102" s="19" t="s">
        <v>826</v>
      </c>
      <c r="S102" s="19" t="s">
        <v>890</v>
      </c>
      <c r="T102" s="19" t="s">
        <v>891</v>
      </c>
      <c r="U102" s="19" t="s">
        <v>892</v>
      </c>
    </row>
    <row r="103" spans="1:21" hidden="1">
      <c r="A103" s="51"/>
      <c r="B103" s="52" t="s">
        <v>1907</v>
      </c>
      <c r="C103" s="61">
        <v>17</v>
      </c>
      <c r="D103" s="19" t="s">
        <v>313</v>
      </c>
      <c r="E103" s="19" t="s">
        <v>314</v>
      </c>
      <c r="F103" s="19" t="s">
        <v>315</v>
      </c>
      <c r="G103" s="19" t="s">
        <v>379</v>
      </c>
      <c r="H103" s="19" t="s">
        <v>380</v>
      </c>
      <c r="I103" s="19" t="s">
        <v>381</v>
      </c>
      <c r="J103" s="19" t="s">
        <v>445</v>
      </c>
      <c r="K103" s="19" t="s">
        <v>446</v>
      </c>
      <c r="L103" s="19" t="s">
        <v>447</v>
      </c>
      <c r="M103" s="19" t="s">
        <v>511</v>
      </c>
      <c r="N103" s="19" t="s">
        <v>762</v>
      </c>
      <c r="O103" s="19" t="s">
        <v>763</v>
      </c>
      <c r="P103" s="19" t="s">
        <v>827</v>
      </c>
      <c r="Q103" s="19" t="s">
        <v>828</v>
      </c>
      <c r="R103" s="19" t="s">
        <v>829</v>
      </c>
      <c r="S103" s="19" t="s">
        <v>893</v>
      </c>
      <c r="T103" s="19" t="s">
        <v>894</v>
      </c>
      <c r="U103" s="19" t="s">
        <v>895</v>
      </c>
    </row>
    <row r="104" spans="1:21" ht="15" hidden="1" customHeight="1">
      <c r="A104" s="45"/>
      <c r="B104" s="47" t="s">
        <v>1908</v>
      </c>
      <c r="C104" s="61">
        <v>18</v>
      </c>
      <c r="D104" s="19" t="s">
        <v>316</v>
      </c>
      <c r="E104" s="19" t="s">
        <v>317</v>
      </c>
      <c r="F104" s="19" t="s">
        <v>318</v>
      </c>
      <c r="G104" s="19" t="s">
        <v>382</v>
      </c>
      <c r="H104" s="19" t="s">
        <v>383</v>
      </c>
      <c r="I104" s="19" t="s">
        <v>384</v>
      </c>
      <c r="J104" s="19" t="s">
        <v>448</v>
      </c>
      <c r="K104" s="19" t="s">
        <v>449</v>
      </c>
      <c r="L104" s="19" t="s">
        <v>450</v>
      </c>
      <c r="M104" s="19" t="s">
        <v>764</v>
      </c>
      <c r="N104" s="19" t="s">
        <v>765</v>
      </c>
      <c r="O104" s="19" t="s">
        <v>766</v>
      </c>
      <c r="P104" s="19" t="s">
        <v>830</v>
      </c>
      <c r="Q104" s="19" t="s">
        <v>831</v>
      </c>
      <c r="R104" s="19" t="s">
        <v>832</v>
      </c>
      <c r="S104" s="19" t="s">
        <v>896</v>
      </c>
      <c r="T104" s="19" t="s">
        <v>897</v>
      </c>
      <c r="U104" s="19" t="s">
        <v>898</v>
      </c>
    </row>
    <row r="105" spans="1:21" ht="15" hidden="1" customHeight="1">
      <c r="A105" s="53"/>
      <c r="B105" s="47" t="s">
        <v>1909</v>
      </c>
      <c r="C105" s="61">
        <v>19</v>
      </c>
      <c r="D105" s="19" t="s">
        <v>319</v>
      </c>
      <c r="E105" s="19" t="s">
        <v>320</v>
      </c>
      <c r="F105" s="19" t="s">
        <v>321</v>
      </c>
      <c r="G105" s="19" t="s">
        <v>385</v>
      </c>
      <c r="H105" s="19" t="s">
        <v>386</v>
      </c>
      <c r="I105" s="19" t="s">
        <v>387</v>
      </c>
      <c r="J105" s="19" t="s">
        <v>451</v>
      </c>
      <c r="K105" s="19" t="s">
        <v>452</v>
      </c>
      <c r="L105" s="19" t="s">
        <v>453</v>
      </c>
      <c r="M105" s="19" t="s">
        <v>767</v>
      </c>
      <c r="N105" s="19" t="s">
        <v>768</v>
      </c>
      <c r="O105" s="19" t="s">
        <v>769</v>
      </c>
      <c r="P105" s="19" t="s">
        <v>833</v>
      </c>
      <c r="Q105" s="19" t="s">
        <v>834</v>
      </c>
      <c r="R105" s="19" t="s">
        <v>835</v>
      </c>
      <c r="S105" s="19" t="s">
        <v>899</v>
      </c>
      <c r="T105" s="19" t="s">
        <v>900</v>
      </c>
      <c r="U105" s="19" t="s">
        <v>901</v>
      </c>
    </row>
    <row r="106" spans="1:21" ht="15" hidden="1" customHeight="1">
      <c r="A106" s="53"/>
      <c r="B106" s="50" t="s">
        <v>1910</v>
      </c>
      <c r="C106" s="61">
        <v>20</v>
      </c>
      <c r="D106" s="19" t="s">
        <v>322</v>
      </c>
      <c r="E106" s="19" t="s">
        <v>323</v>
      </c>
      <c r="F106" s="19" t="s">
        <v>324</v>
      </c>
      <c r="G106" s="19" t="s">
        <v>388</v>
      </c>
      <c r="H106" s="19" t="s">
        <v>389</v>
      </c>
      <c r="I106" s="19" t="s">
        <v>390</v>
      </c>
      <c r="J106" s="19" t="s">
        <v>454</v>
      </c>
      <c r="K106" s="19" t="s">
        <v>455</v>
      </c>
      <c r="L106" s="19" t="s">
        <v>456</v>
      </c>
      <c r="M106" s="19" t="s">
        <v>770</v>
      </c>
      <c r="N106" s="19" t="s">
        <v>771</v>
      </c>
      <c r="O106" s="19" t="s">
        <v>772</v>
      </c>
      <c r="P106" s="19" t="s">
        <v>836</v>
      </c>
      <c r="Q106" s="19" t="s">
        <v>837</v>
      </c>
      <c r="R106" s="19" t="s">
        <v>838</v>
      </c>
      <c r="S106" s="19" t="s">
        <v>902</v>
      </c>
      <c r="T106" s="19" t="s">
        <v>903</v>
      </c>
      <c r="U106" s="19" t="s">
        <v>904</v>
      </c>
    </row>
    <row r="107" spans="1:21" ht="15" hidden="1" customHeight="1">
      <c r="A107" s="53"/>
      <c r="B107" s="50" t="s">
        <v>1911</v>
      </c>
      <c r="C107" s="61">
        <v>21</v>
      </c>
      <c r="D107" s="19" t="s">
        <v>325</v>
      </c>
      <c r="E107" s="19" t="s">
        <v>326</v>
      </c>
      <c r="F107" s="19" t="s">
        <v>327</v>
      </c>
      <c r="G107" s="19" t="s">
        <v>391</v>
      </c>
      <c r="H107" s="19" t="s">
        <v>392</v>
      </c>
      <c r="I107" s="19" t="s">
        <v>393</v>
      </c>
      <c r="J107" s="19" t="s">
        <v>457</v>
      </c>
      <c r="K107" s="19" t="s">
        <v>458</v>
      </c>
      <c r="L107" s="19" t="s">
        <v>459</v>
      </c>
      <c r="M107" s="19" t="s">
        <v>773</v>
      </c>
      <c r="N107" s="19" t="s">
        <v>774</v>
      </c>
      <c r="O107" s="19" t="s">
        <v>775</v>
      </c>
      <c r="P107" s="19" t="s">
        <v>839</v>
      </c>
      <c r="Q107" s="19" t="s">
        <v>840</v>
      </c>
      <c r="R107" s="19" t="s">
        <v>841</v>
      </c>
      <c r="S107" s="19" t="s">
        <v>905</v>
      </c>
      <c r="T107" s="19" t="s">
        <v>906</v>
      </c>
      <c r="U107" s="19" t="s">
        <v>907</v>
      </c>
    </row>
    <row r="108" spans="1:21" ht="15" hidden="1" customHeight="1">
      <c r="A108" s="53" t="s">
        <v>1912</v>
      </c>
      <c r="B108" s="47"/>
      <c r="C108" s="61">
        <v>22</v>
      </c>
      <c r="D108" s="19" t="s">
        <v>262</v>
      </c>
      <c r="E108" s="19" t="s">
        <v>263</v>
      </c>
      <c r="F108" s="19" t="s">
        <v>264</v>
      </c>
      <c r="G108" s="19" t="s">
        <v>328</v>
      </c>
      <c r="H108" s="19" t="s">
        <v>329</v>
      </c>
      <c r="I108" s="19" t="s">
        <v>330</v>
      </c>
      <c r="J108" s="19" t="s">
        <v>394</v>
      </c>
      <c r="K108" s="19" t="s">
        <v>395</v>
      </c>
      <c r="L108" s="19" t="s">
        <v>396</v>
      </c>
      <c r="M108" s="19" t="s">
        <v>460</v>
      </c>
      <c r="N108" s="19" t="s">
        <v>461</v>
      </c>
      <c r="O108" s="19" t="s">
        <v>462</v>
      </c>
      <c r="P108" s="19" t="s">
        <v>776</v>
      </c>
      <c r="Q108" s="19" t="s">
        <v>777</v>
      </c>
      <c r="R108" s="19" t="s">
        <v>778</v>
      </c>
      <c r="S108" s="19" t="s">
        <v>842</v>
      </c>
      <c r="T108" s="19" t="s">
        <v>843</v>
      </c>
      <c r="U108" s="19" t="s">
        <v>844</v>
      </c>
    </row>
    <row r="109" spans="1:21" ht="15" hidden="1" customHeight="1"/>
    <row r="110" spans="1:21" ht="15" hidden="1" customHeight="1"/>
  </sheetData>
  <mergeCells count="19">
    <mergeCell ref="S83:U83"/>
    <mergeCell ref="D54:F54"/>
    <mergeCell ref="G54:I54"/>
    <mergeCell ref="J54:L54"/>
    <mergeCell ref="M54:O54"/>
    <mergeCell ref="P54:R54"/>
    <mergeCell ref="S54:U54"/>
    <mergeCell ref="D83:F83"/>
    <mergeCell ref="G83:I83"/>
    <mergeCell ref="J83:L83"/>
    <mergeCell ref="M83:O83"/>
    <mergeCell ref="P83:R83"/>
    <mergeCell ref="C10:E10"/>
    <mergeCell ref="G10:I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:E10" xr:uid="{8068EC79-95D8-436D-A4C5-34A27178F32C}">
      <formula1>$B$40:$B$45</formula1>
    </dataValidation>
  </dataValidations>
  <hyperlinks>
    <hyperlink ref="A38" r:id="rId1" display="http://www.abs.gov.au/websitedbs/d3310114.nsf/Home/©+Copyright?OpenDocument" xr:uid="{F4ECA2A5-C129-4047-870B-1B099DCA3B9E}"/>
    <hyperlink ref="D108" location="A125953510J" display="A125953510J" xr:uid="{DE6F447C-2F8F-4B10-9EFD-63AAFACFCE4F}"/>
    <hyperlink ref="E108" location="A125948758T" display="A125948758T" xr:uid="{9239DD7F-1510-49BE-8F2C-C94AA29FAC87}"/>
    <hyperlink ref="F108" location="A125944006C" display="A125944006C" xr:uid="{57616161-8086-45BC-9283-571F32509666}"/>
    <hyperlink ref="D87" location="A125953562K" display="A125953562K" xr:uid="{9CF96F7A-8390-4B7F-AADD-EFE79F812BF0}"/>
    <hyperlink ref="E87" location="A125948810R" display="A125948810R" xr:uid="{0320421E-0DF5-4C4F-B0E0-4464A8CEEC11}"/>
    <hyperlink ref="F87" location="A125944058F" display="A125944058F" xr:uid="{2D1B8F34-7CC5-4D80-97F9-D8186C01DA88}"/>
    <hyperlink ref="D88" location="A125953530T" display="A125953530T" xr:uid="{D5318008-85BC-408F-90D2-731D772A4930}"/>
    <hyperlink ref="E88" location="A125948778A" display="A125948778A" xr:uid="{9CBA505F-1405-4BC7-BAD3-1F1A9913ACCE}"/>
    <hyperlink ref="F88" location="A125944026L" display="A125944026L" xr:uid="{7BC18E97-8731-40EF-B74C-7BC5351E8012}"/>
    <hyperlink ref="D89" location="A125953566V" display="A125953566V" xr:uid="{20CC585D-6816-4E82-A5BE-9752A0F5CE21}"/>
    <hyperlink ref="E89" location="A125948814X" display="A125948814X" xr:uid="{C09FF266-2B91-412F-AF0F-5F8E98D285BC}"/>
    <hyperlink ref="F89" location="A125944062W" display="A125944062W" xr:uid="{3731C40E-807C-4587-BD00-045D04C3E6BB}"/>
    <hyperlink ref="D90" location="A125953570K" display="A125953570K" xr:uid="{C371F185-6B45-46DF-B259-33B8C2CAE6E3}"/>
    <hyperlink ref="E90" location="A125948818J" display="A125948818J" xr:uid="{FAAE7744-981D-4C55-BFB7-7FF6773907EC}"/>
    <hyperlink ref="F90" location="A125944066F" display="A125944066F" xr:uid="{60CAE471-DE7D-4D55-B6DF-322C8B0A20AE}"/>
    <hyperlink ref="D91" location="A125953534A" display="A125953534A" xr:uid="{8B92DE09-C32D-4528-8BA2-5E0E4DBD46A3}"/>
    <hyperlink ref="E91" location="A125948782T" display="A125948782T" xr:uid="{1752BEB7-5F1D-44BA-97D7-49E4D6CE67AB}"/>
    <hyperlink ref="F91" location="A125944030C" display="A125944030C" xr:uid="{749BD703-332C-4B98-A1B0-B024E8CAD9E7}"/>
    <hyperlink ref="D92" location="A125953538K" display="A125953538K" xr:uid="{DB4DD394-822F-42B7-969B-1D4691FCD8B5}"/>
    <hyperlink ref="E92" location="A125948786A" display="A125948786A" xr:uid="{1891273B-A7EE-4DEA-B5F4-7C3882DABDD1}"/>
    <hyperlink ref="F92" location="A125944034L" display="A125944034L" xr:uid="{EE5B080F-AA74-4D27-BF39-0557B35E8189}"/>
    <hyperlink ref="D93" location="A125953554K" display="A125953554K" xr:uid="{3999690E-4A17-4C01-9BFD-D48946658B70}"/>
    <hyperlink ref="E93" location="A125948802R" display="A125948802R" xr:uid="{70787E25-4F9C-4379-AB0B-DA0087D05249}"/>
    <hyperlink ref="F93" location="A125944050L" display="A125944050L" xr:uid="{45FD9049-6C57-406F-8612-28A94B6E9366}"/>
    <hyperlink ref="D94" location="A125953522T" display="A125953522T" xr:uid="{E362F0FA-EEAA-4E33-BE85-B4A4DFB4A9B6}"/>
    <hyperlink ref="E94" location="A125948770J" display="A125948770J" xr:uid="{9E89410F-44FC-42B0-B3D6-1AB4B9E7EB67}"/>
    <hyperlink ref="F94" location="A125944018L" display="A125944018L" xr:uid="{5CEF3E92-303C-462F-B5FF-AE83104E8491}"/>
    <hyperlink ref="D95" location="A125953574V" display="A125953574V" xr:uid="{F827E44E-FB02-4DFB-BFE1-4050C6876234}"/>
    <hyperlink ref="E95" location="A125948822X" display="A125948822X" xr:uid="{4B671A5F-6F6E-4549-B812-55AA745A212E}"/>
    <hyperlink ref="F95" location="A125944070W" display="A125944070W" xr:uid="{8F169E41-9A87-4F74-A112-C084A976319B}"/>
    <hyperlink ref="D96" location="A125953558V" display="A125953558V" xr:uid="{A3E4E1D0-BC2A-441E-801F-9BCB4139A670}"/>
    <hyperlink ref="E96" location="A125948806X" display="A125948806X" xr:uid="{56DF1582-826D-4DF9-B905-7951F7D5F361}"/>
    <hyperlink ref="F96" location="A125944054W" display="A125944054W" xr:uid="{3ABE63EB-46E3-4970-A8E1-10C9574211CC}"/>
    <hyperlink ref="D97" location="A125953582V" display="A125953582V" xr:uid="{8E6F83BF-46EF-453E-AE12-621CB061A4FB}"/>
    <hyperlink ref="E97" location="A125948830X" display="A125948830X" xr:uid="{48036490-CF93-4FC4-B684-F4AF00BE684B}"/>
    <hyperlink ref="F97" location="A125944078R" display="A125944078R" xr:uid="{65B5F1DE-BC22-4B57-841E-5BB2D67EEE12}"/>
    <hyperlink ref="D98" location="A125953526A" display="A125953526A" xr:uid="{714A3492-C40E-473B-8539-ABC6BB54E930}"/>
    <hyperlink ref="E98" location="A125948774T" display="A125948774T" xr:uid="{843D2667-BA0B-4D35-BF04-29C6E5EA64C6}"/>
    <hyperlink ref="F98" location="A125944022C" display="A125944022C" xr:uid="{D6AB3862-9B83-4B02-8CD5-3D4026CB3091}"/>
    <hyperlink ref="D99" location="A125953502J" display="A125953502J" xr:uid="{2107130F-176B-47E0-A8F2-7A3BCB4AC5EF}"/>
    <hyperlink ref="E99" location="A125948750X" display="A125948750X" xr:uid="{D5A3F18F-F9A1-4A7A-B7DF-BBB2DE720B8D}"/>
    <hyperlink ref="F99" location="A125943998L" display="A125943998L" xr:uid="{751437FE-E864-476A-B63F-3FC1AC6D8250}"/>
    <hyperlink ref="D100" location="A125953514T" display="A125953514T" xr:uid="{B4911BAA-565A-44A8-ACF1-56F710901460}"/>
    <hyperlink ref="E100" location="A125948762J" display="A125948762J" xr:uid="{849D15DA-8C94-4521-A71F-CF83992C286F}"/>
    <hyperlink ref="F100" location="A125944010V" display="A125944010V" xr:uid="{D8CBC375-0953-4748-BFD8-A5AA5EAA90CF}"/>
    <hyperlink ref="D101" location="A125953542A" display="A125953542A" xr:uid="{5B24A2EC-AB5B-4E8F-9D71-036D3142BE8F}"/>
    <hyperlink ref="E101" location="A125948790T" display="A125948790T" xr:uid="{F3470314-879A-43B2-B1C8-8F745BE9648D}"/>
    <hyperlink ref="F101" location="A125944038W" display="A125944038W" xr:uid="{17EA8D5A-21BE-4B15-A096-7660097B6A4E}"/>
    <hyperlink ref="D102" location="A125953518A" display="A125953518A" xr:uid="{A26B948E-B0E7-4080-B8A2-2B27A6049C6B}"/>
    <hyperlink ref="E102" location="A125948766T" display="A125948766T" xr:uid="{B8308D52-992E-4A98-B8DB-C5985F224739}"/>
    <hyperlink ref="F102" location="A125944014C" display="A125944014C" xr:uid="{653A4EAA-5B6A-4F56-8270-95F01F85773C}"/>
    <hyperlink ref="D103" location="A125953546K" display="A125953546K" xr:uid="{568C02F5-9658-42F2-8200-98C6F5564BEE}"/>
    <hyperlink ref="E103" location="A125948794A" display="A125948794A" xr:uid="{F492135B-A9EF-42A0-854E-E633F5C8C346}"/>
    <hyperlink ref="F103" location="A125944042L" display="A125944042L" xr:uid="{4E0D07CC-0971-437A-B1D5-6FCF3392B675}"/>
    <hyperlink ref="D104" location="A125953550A" display="A125953550A" xr:uid="{CA3C4561-3BC9-4ABA-8830-538B705A19FD}"/>
    <hyperlink ref="E104" location="A125948798K" display="A125948798K" xr:uid="{8E2F3635-2CEC-46E4-AE8A-55DE510DE811}"/>
    <hyperlink ref="F104" location="A125944046W" display="A125944046W" xr:uid="{9F3F87CE-00CC-41DF-BAD0-E4C49C171DD6}"/>
    <hyperlink ref="D105" location="A125953586C" display="A125953586C" xr:uid="{AD9BC5F9-7825-4C0B-9CAE-6807458F2D0E}"/>
    <hyperlink ref="E105" location="A125948834J" display="A125948834J" xr:uid="{4132F907-4992-4929-A02E-FCECF7DC7BCF}"/>
    <hyperlink ref="F105" location="A125944082F" display="A125944082F" xr:uid="{FCBD8F98-3321-446C-A1E0-3007B00F57C4}"/>
    <hyperlink ref="D106" location="A125953506T" display="A125953506T" xr:uid="{17DBE3B5-86E2-4FF9-83B7-189402586223}"/>
    <hyperlink ref="E106" location="A125948754J" display="A125948754J" xr:uid="{26DED2CB-8000-45A7-B4AF-6017EE64DCB8}"/>
    <hyperlink ref="F106" location="A125944002V" display="A125944002V" xr:uid="{F21BF889-C392-4328-BDE7-5B120068B671}"/>
    <hyperlink ref="D107" location="A125953578C" display="A125953578C" xr:uid="{6CF8F9C8-B743-4556-8C5B-2358CB97099C}"/>
    <hyperlink ref="E107" location="A125948826J" display="A125948826J" xr:uid="{F80DBFCF-EFC5-488F-B8BC-67A250E2939F}"/>
    <hyperlink ref="F107" location="A125944074F" display="A125944074F" xr:uid="{A35F8BB0-0CFA-420F-A996-876552FFAA01}"/>
    <hyperlink ref="G108" location="A125955886T" display="A125955886T" xr:uid="{0012906F-254E-4BB3-A41D-32893D36FE21}"/>
    <hyperlink ref="H108" location="A125951134C" display="A125951134C" xr:uid="{3691A438-5B49-48D6-8E70-57835637ED7E}"/>
    <hyperlink ref="I108" location="A125946382V" display="A125946382V" xr:uid="{C2EEAEA3-0CF2-41CA-98C8-F1C8E8D5DC47}"/>
    <hyperlink ref="G87" location="A125955938J" display="A125955938J" xr:uid="{BC36C607-3DF0-48CA-A489-BDC698CEC784}"/>
    <hyperlink ref="H87" location="A125951186F" display="A125951186F" xr:uid="{19121BA1-FB70-4208-B808-B8FAD7A97336}"/>
    <hyperlink ref="I87" location="A125946434K" display="A125946434K" xr:uid="{2E094E96-982B-470B-B2C6-801D2EC7859A}"/>
    <hyperlink ref="G88" location="A125955906R" display="A125955906R" xr:uid="{85D676F8-FAB2-4677-8FEE-FF96F8738A9B}"/>
    <hyperlink ref="H88" location="A125951154L" display="A125951154L" xr:uid="{683AA66A-71C9-48F9-9DE9-8EAA28759931}"/>
    <hyperlink ref="I88" location="A125946402T" display="A125946402T" xr:uid="{4F2AAADE-E808-4B02-8084-A105EE8FDF0C}"/>
    <hyperlink ref="G89" location="A125955942X" display="A125955942X" xr:uid="{694E3871-BACA-487F-A34F-D1CA66FAD911}"/>
    <hyperlink ref="H89" location="A125951190W" display="A125951190W" xr:uid="{E98246DE-4633-4C3A-86E9-0EAEF96AFE9A}"/>
    <hyperlink ref="I89" location="A125946438V" display="A125946438V" xr:uid="{635C8EA0-EC54-4AD7-B602-6EE89FFBB021}"/>
    <hyperlink ref="G90" location="A125955946J" display="A125955946J" xr:uid="{FEF795DD-39FC-4EB8-92EE-1E271150914F}"/>
    <hyperlink ref="H90" location="A125951194F" display="A125951194F" xr:uid="{E5D11FB3-38E0-4B5B-8C9B-4AB7F20CDA71}"/>
    <hyperlink ref="I90" location="A125946442K" display="A125946442K" xr:uid="{64392220-A389-4374-92DE-8CF0C909E727}"/>
    <hyperlink ref="G91" location="A125955910F" display="A125955910F" xr:uid="{7E30A525-A5C4-4F0B-9906-F96FF98EA145}"/>
    <hyperlink ref="H91" location="A125951158W" display="A125951158W" xr:uid="{938303F3-71DF-4CC3-BE01-E1E52056649E}"/>
    <hyperlink ref="I91" location="A125946406A" display="A125946406A" xr:uid="{76DC5BF2-88BF-47E7-B6ED-C63392C1B7C7}"/>
    <hyperlink ref="G92" location="A125955914R" display="A125955914R" xr:uid="{EEAF1DAB-1D7B-43E6-BBE8-0BDC95289A9A}"/>
    <hyperlink ref="H92" location="A125951162L" display="A125951162L" xr:uid="{C20C3335-96D6-4AD1-9EAE-AB57D08A45FA}"/>
    <hyperlink ref="I92" location="A125946410T" display="A125946410T" xr:uid="{CE7E522F-AA91-4CC5-BEEC-E3B2BCA06E2D}"/>
    <hyperlink ref="G93" location="A125955930R" display="A125955930R" xr:uid="{BB492844-BE06-4CE6-B2B4-7BE2A91FA77D}"/>
    <hyperlink ref="H93" location="A125951178F" display="A125951178F" xr:uid="{DE862CBB-4DBD-4915-BCDA-E2E3C8500CED}"/>
    <hyperlink ref="I93" location="A125946426K" display="A125946426K" xr:uid="{A5E70464-A188-46AB-AB1D-77F3B220DEB9}"/>
    <hyperlink ref="G94" location="A125955898A" display="A125955898A" xr:uid="{397BB1C1-D02C-4B4A-93EC-C2793FEC3A30}"/>
    <hyperlink ref="H94" location="A125951146L" display="A125951146L" xr:uid="{1567ABDF-F402-49AA-8E41-253194601A9C}"/>
    <hyperlink ref="I94" location="A125946394C" display="A125946394C" xr:uid="{F557DDF1-CAB3-4348-933E-FA1E33075667}"/>
    <hyperlink ref="G95" location="A125955950X" display="A125955950X" xr:uid="{3EFB12E1-77D3-43BE-B522-6C4E825A9A72}"/>
    <hyperlink ref="H95" location="A125951198R" display="A125951198R" xr:uid="{180AB22C-2672-47E7-B1AE-3B4D6409D4C7}"/>
    <hyperlink ref="I95" location="A125946446V" display="A125946446V" xr:uid="{313D091E-43A3-4C06-BB33-605BDDADB69F}"/>
    <hyperlink ref="G96" location="A125955934X" display="A125955934X" xr:uid="{B00E597B-8504-473C-BB58-380A2D2385C1}"/>
    <hyperlink ref="H96" location="A125951182W" display="A125951182W" xr:uid="{39ECE1C6-FEFD-4C43-8C36-3C4FA39BC21C}"/>
    <hyperlink ref="I96" location="A125946430A" display="A125946430A" xr:uid="{F9129129-FC88-4361-86AC-D9331E1ACD56}"/>
    <hyperlink ref="G97" location="A125955958T" display="A125955958T" xr:uid="{DA0F6E4F-717E-456F-881E-7BBC2F0EC829}"/>
    <hyperlink ref="H97" location="A125951206C" display="A125951206C" xr:uid="{3EF07CAC-7A09-41E8-AA54-627DB06BCBD4}"/>
    <hyperlink ref="I97" location="A125946454V" display="A125946454V" xr:uid="{CFE5014D-502B-4CC2-A794-BB21058E1F14}"/>
    <hyperlink ref="G98" location="A125955902F" display="A125955902F" xr:uid="{8138013E-008C-4093-89B8-E202145B7A38}"/>
    <hyperlink ref="H98" location="A125951150C" display="A125951150C" xr:uid="{B83B2E80-89ED-4391-AB70-4212220745EC}"/>
    <hyperlink ref="I98" location="A125946398L" display="A125946398L" xr:uid="{DD90F82F-550C-4F3D-88E3-C34F1F653C86}"/>
    <hyperlink ref="G99" location="A125955878T" display="A125955878T" xr:uid="{B5AA51AC-7083-4158-B74D-1B7D9D4EE1E2}"/>
    <hyperlink ref="H99" location="A125951126C" display="A125951126C" xr:uid="{0D965FD2-8386-41C9-A656-24F5790FAC94}"/>
    <hyperlink ref="I99" location="A125946374V" display="A125946374V" xr:uid="{2065FF90-57B8-4510-9C45-CF455BC343CE}"/>
    <hyperlink ref="G100" location="A125955890J" display="A125955890J" xr:uid="{3ACD81AF-E2A0-486F-8895-73DF32FB8D41}"/>
    <hyperlink ref="H100" location="A125951138L" display="A125951138L" xr:uid="{214503AB-8CB1-48D2-8954-124345E0603C}"/>
    <hyperlink ref="I100" location="A125946386C" display="A125946386C" xr:uid="{37C663F2-8F62-4311-BD1E-1FF79B167529}"/>
    <hyperlink ref="G101" location="A125955918X" display="A125955918X" xr:uid="{C40B3EA9-7C73-462B-8132-245EF009829B}"/>
    <hyperlink ref="H101" location="A125951166W" display="A125951166W" xr:uid="{3A7478C8-696C-4546-A2A0-7FC10C55C305}"/>
    <hyperlink ref="I101" location="A125946414A" display="A125946414A" xr:uid="{20BDF8F8-08DA-4B9F-88EF-237DAEE4AD37}"/>
    <hyperlink ref="G102" location="A125955894T" display="A125955894T" xr:uid="{8F9FF8FB-ED95-4C10-88F6-A64B7104DC96}"/>
    <hyperlink ref="H102" location="A125951142C" display="A125951142C" xr:uid="{190EF9B6-A88A-4744-B7CA-8480C68395F3}"/>
    <hyperlink ref="I102" location="A125946390V" display="A125946390V" xr:uid="{443AB2F0-7537-45F0-A85B-F8EA707C508C}"/>
    <hyperlink ref="G103" location="A125955922R" display="A125955922R" xr:uid="{015AF667-8049-4609-9010-FDF694914E17}"/>
    <hyperlink ref="H103" location="A125951170L" display="A125951170L" xr:uid="{9217DCC8-BEB7-47FA-8307-AF6C28E50783}"/>
    <hyperlink ref="I103" location="A125946418K" display="A125946418K" xr:uid="{0EA64B7F-6C8C-4D57-80B3-349D619BFFF9}"/>
    <hyperlink ref="G104" location="A125955926X" display="A125955926X" xr:uid="{1639AA2E-0CC6-4B2A-83A9-8473AE40B23B}"/>
    <hyperlink ref="H104" location="A125951174W" display="A125951174W" xr:uid="{6035EE16-6151-4C62-B849-103A93A39889}"/>
    <hyperlink ref="I104" location="A125946422A" display="A125946422A" xr:uid="{0CE9EF24-FB97-4845-A909-B53F291D4266}"/>
    <hyperlink ref="G105" location="A125955962J" display="A125955962J" xr:uid="{92AC64B1-AEB8-41D7-B895-B1C0FA1405C4}"/>
    <hyperlink ref="H105" location="A125951210V" display="A125951210V" xr:uid="{2114603E-B909-4DE4-B5E8-D1D6A377259E}"/>
    <hyperlink ref="I105" location="A125946458C" display="A125946458C" xr:uid="{828FCD5A-F994-4034-92C8-97215EDD4655}"/>
    <hyperlink ref="G106" location="A125955882J" display="A125955882J" xr:uid="{F3B0C5D2-FF0A-43FB-88CE-750AA5BDA332}"/>
    <hyperlink ref="H106" location="A125951130V" display="A125951130V" xr:uid="{41375504-784B-46BA-920D-2B405FF60F2D}"/>
    <hyperlink ref="I106" location="A125946378C" display="A125946378C" xr:uid="{CFB98BF1-53CB-4181-8A4F-7CF5025A1E89}"/>
    <hyperlink ref="G107" location="A125955954J" display="A125955954J" xr:uid="{7FEEC2E6-65A6-4DF3-923C-18288072E2A8}"/>
    <hyperlink ref="H107" location="A125951202V" display="A125951202V" xr:uid="{DC9203EF-2758-4E07-A347-B4B664A65F3C}"/>
    <hyperlink ref="I107" location="A125946450K" display="A125946450K" xr:uid="{C0245B38-521C-482D-ACEA-8904B6A8EA34}"/>
    <hyperlink ref="J108" location="A125954302J" display="A125954302J" xr:uid="{C089B7D9-5496-4AE1-BAEA-3BCDBC6BBE52}"/>
    <hyperlink ref="K108" location="A125949550X" display="A125949550X" xr:uid="{5F5968B7-F773-4A77-954B-6866D80E847D}"/>
    <hyperlink ref="L108" location="A125944798L" display="A125944798L" xr:uid="{7338C8E0-0F4A-4A6D-BE1C-F8B4EF0B576E}"/>
    <hyperlink ref="J87" location="A125954354K" display="A125954354K" xr:uid="{FDC23B04-5595-499B-B672-30BDA9C429C5}"/>
    <hyperlink ref="K87" location="A125949602R" display="A125949602R" xr:uid="{96CD7262-F9AF-4D97-BBBE-933CF7C3E146}"/>
    <hyperlink ref="L87" location="A125944850K" display="A125944850K" xr:uid="{6B90EDB5-1C7E-4945-8BE1-55A6AF03A298}"/>
    <hyperlink ref="J88" location="A125954322T" display="A125954322T" xr:uid="{EF07C4F7-675F-4524-8E31-7DD2034A98B8}"/>
    <hyperlink ref="K88" location="A125949570J" display="A125949570J" xr:uid="{28B3E8B3-D0A5-4381-8CC5-4F7D67EC6EF0}"/>
    <hyperlink ref="L88" location="A125944818K" display="A125944818K" xr:uid="{C8696A74-21B5-4B06-B093-87816E8998B8}"/>
    <hyperlink ref="J89" location="A125954358V" display="A125954358V" xr:uid="{CE8B7548-EF7A-4B50-8B70-98A78217CA2E}"/>
    <hyperlink ref="K89" location="A125949606X" display="A125949606X" xr:uid="{8A671495-E74A-461D-B097-6C79010461EE}"/>
    <hyperlink ref="L89" location="A125944854V" display="A125944854V" xr:uid="{7773057E-3CEE-4875-A422-056BCC5550A5}"/>
    <hyperlink ref="J90" location="A125954362K" display="A125954362K" xr:uid="{695D6815-A5C9-47E5-B401-45D216EBE177}"/>
    <hyperlink ref="K90" location="A125949610R" display="A125949610R" xr:uid="{F3E2E7F6-8ED7-4A6B-BCAC-2099B3EC89A7}"/>
    <hyperlink ref="L90" location="A125944858C" display="A125944858C" xr:uid="{2B816484-2E48-45B5-8021-0070BD407D6D}"/>
    <hyperlink ref="J91" location="A125954326A" display="A125954326A" xr:uid="{70DEF341-B1CC-46D2-81F6-5D6E44C2FAF4}"/>
    <hyperlink ref="K91" location="A125949574T" display="A125949574T" xr:uid="{CFAA315D-F897-4C1F-8333-83CAE2DC041E}"/>
    <hyperlink ref="L91" location="A125944822A" display="A125944822A" xr:uid="{AF40A747-4C0E-466F-A750-AD68C445176B}"/>
    <hyperlink ref="J92" location="A125954330T" display="A125954330T" xr:uid="{014D18DA-ED22-4DB6-8E33-EF307974B920}"/>
    <hyperlink ref="K92" location="A125949578A" display="A125949578A" xr:uid="{7E398AEE-8918-46CC-8262-D5EDE4AD8B64}"/>
    <hyperlink ref="L92" location="A125944826K" display="A125944826K" xr:uid="{B71B041B-A604-4AB7-8DCD-0F2D9CD3EC27}"/>
    <hyperlink ref="J93" location="A125954346K" display="A125954346K" xr:uid="{94BD0C66-9958-4D3D-AFFB-080CF24531F0}"/>
    <hyperlink ref="K93" location="A125949594A" display="A125949594A" xr:uid="{202DAA6E-B607-41ED-85E5-FA93DC6FC198}"/>
    <hyperlink ref="L93" location="A125944842K" display="A125944842K" xr:uid="{5ECCEB46-C113-4D4A-B096-27F581FC34E7}"/>
    <hyperlink ref="J94" location="A125954314T" display="A125954314T" xr:uid="{DDA1E4F3-EBC6-4A1A-A723-2E49DF1B50D2}"/>
    <hyperlink ref="K94" location="A125949562J" display="A125949562J" xr:uid="{6149FE36-F3A3-4A6C-BDD3-1453F3E1D3A0}"/>
    <hyperlink ref="L94" location="A125944810T" display="A125944810T" xr:uid="{9075B54A-86CA-41C1-BE38-A71AC8C15520}"/>
    <hyperlink ref="J95" location="A125954366V" display="A125954366V" xr:uid="{DDA0574C-716F-4F2E-828B-49A08700EFC9}"/>
    <hyperlink ref="K95" location="A125949614X" display="A125949614X" xr:uid="{515CB972-BAEB-470C-9542-B603CBF9B891}"/>
    <hyperlink ref="L95" location="A125944862V" display="A125944862V" xr:uid="{462A09E3-0149-40E8-98E1-6B5A15D98C95}"/>
    <hyperlink ref="J96" location="A125954350A" display="A125954350A" xr:uid="{D26EED26-FDF0-436A-9B22-4330DED7C6D6}"/>
    <hyperlink ref="K96" location="A125949598K" display="A125949598K" xr:uid="{3ED212F4-7011-41C0-9F9B-A245FD74AD00}"/>
    <hyperlink ref="L96" location="A125944846V" display="A125944846V" xr:uid="{438AA715-8416-40ED-A250-AF904D083D44}"/>
    <hyperlink ref="J97" location="A125954374V" display="A125954374V" xr:uid="{EF82123F-B40D-4A53-935D-1B973F045B88}"/>
    <hyperlink ref="K97" location="A125949622X" display="A125949622X" xr:uid="{42C4AC40-7471-495E-8929-76E3720C7968}"/>
    <hyperlink ref="L97" location="A125944870V" display="A125944870V" xr:uid="{6AA68618-F83B-4244-B114-BA983CFB2FC5}"/>
    <hyperlink ref="J98" location="A125954318A" display="A125954318A" xr:uid="{19028185-6175-44CC-A06A-6F023BE97D0C}"/>
    <hyperlink ref="K98" location="A125949566T" display="A125949566T" xr:uid="{13267FD8-9C5B-4521-89F3-8388E2C0DCBE}"/>
    <hyperlink ref="L98" location="A125944814A" display="A125944814A" xr:uid="{AC6D165A-5B7E-4CA7-8B1F-BDF9DA51E242}"/>
    <hyperlink ref="J99" location="A125954294V" display="A125954294V" xr:uid="{98BF6A4A-3063-4FCC-9524-585B37F34392}"/>
    <hyperlink ref="K99" location="A125949542X" display="A125949542X" xr:uid="{04D7EC9F-7928-4194-BBC6-F19E0E9FC952}"/>
    <hyperlink ref="L99" location="A125944790V" display="A125944790V" xr:uid="{A1CA6763-DD81-4C83-B36E-CF2534449F29}"/>
    <hyperlink ref="J100" location="A125954306T" display="A125954306T" xr:uid="{410025CE-654C-43BD-BF75-3F6D9A67A5B9}"/>
    <hyperlink ref="K100" location="A125949554J" display="A125949554J" xr:uid="{0475149F-B68A-4EE5-B4D6-C617F92BA635}"/>
    <hyperlink ref="L100" location="A125944802T" display="A125944802T" xr:uid="{823BA709-CFE4-4B31-AA80-8F998EE476EA}"/>
    <hyperlink ref="J101" location="A125954334A" display="A125954334A" xr:uid="{BDA4D11A-AD9D-426E-8B46-F91BDDBB4F8F}"/>
    <hyperlink ref="K101" location="A125949582T" display="A125949582T" xr:uid="{041F1277-4537-4C18-8478-1BC727EB009D}"/>
    <hyperlink ref="L101" location="A125944830A" display="A125944830A" xr:uid="{27A5A854-7C64-49A5-B064-77872CE1864A}"/>
    <hyperlink ref="J102" location="A125954310J" display="A125954310J" xr:uid="{0D4224AC-6741-4E25-A5E4-6983B6C004CF}"/>
    <hyperlink ref="K102" location="A125949558T" display="A125949558T" xr:uid="{9E291F41-4D3D-4F36-A140-E0418AA6B3E6}"/>
    <hyperlink ref="L102" location="A125944806A" display="A125944806A" xr:uid="{0401FEFE-5A76-4CE1-87C9-359FE8AD911B}"/>
    <hyperlink ref="J103" location="A125954338K" display="A125954338K" xr:uid="{CBE9566B-A281-4492-A71E-3B6E379856E3}"/>
    <hyperlink ref="K103" location="A125949586A" display="A125949586A" xr:uid="{13CD0A64-5528-4024-B516-029A657963B0}"/>
    <hyperlink ref="L103" location="A125944834K" display="A125944834K" xr:uid="{F3F0640C-5401-4027-9C73-117A4DA6FF6A}"/>
    <hyperlink ref="J104" location="A125954342A" display="A125954342A" xr:uid="{B2C21E66-38CA-4904-883D-0C4FD7A74CF7}"/>
    <hyperlink ref="K104" location="A125949590T" display="A125949590T" xr:uid="{CA7EE563-CC77-4E4D-8C33-8CD4075DFD72}"/>
    <hyperlink ref="L104" location="A125944838V" display="A125944838V" xr:uid="{B4A071E2-FF77-4A4B-AE8F-9FCAFFA699F7}"/>
    <hyperlink ref="J105" location="A125954378C" display="A125954378C" xr:uid="{9A7BEF05-E4D8-45CF-BB98-50BB940B2C3D}"/>
    <hyperlink ref="K105" location="A125949626J" display="A125949626J" xr:uid="{4E700916-9A1D-483B-9B59-6A65315C9BED}"/>
    <hyperlink ref="L105" location="A125944874C" display="A125944874C" xr:uid="{3608BF6C-3E4A-463C-B0B6-70A6195BE287}"/>
    <hyperlink ref="J106" location="A125954298C" display="A125954298C" xr:uid="{B446C4EF-682F-48A7-AAB7-A9B21FD9CC27}"/>
    <hyperlink ref="K106" location="A125949546J" display="A125949546J" xr:uid="{AD7A820D-F3B7-450E-B77B-959939344177}"/>
    <hyperlink ref="L106" location="A125944794C" display="A125944794C" xr:uid="{88F7A376-E524-4DA9-A02D-6CF293CFBB3B}"/>
    <hyperlink ref="J107" location="A125954370K" display="A125954370K" xr:uid="{B90B8023-BFE6-48B3-B276-C69FD2EC2465}"/>
    <hyperlink ref="K107" location="A125949618J" display="A125949618J" xr:uid="{E2560722-FA97-447A-AD96-3F43632EE4D5}"/>
    <hyperlink ref="L107" location="A125944866C" display="A125944866C" xr:uid="{F221C2C4-9BFB-4DA6-A1FD-08DC2354DF8B}"/>
    <hyperlink ref="M108" location="A125956678T" display="A125956678T" xr:uid="{4B84D229-5287-44A8-A566-C97C9CEDD442}"/>
    <hyperlink ref="N108" location="A125951926A" display="A125951926A" xr:uid="{2615784C-5FE1-4F3A-B830-F6838CFADAE3}"/>
    <hyperlink ref="O108" location="A125947174V" display="A125947174V" xr:uid="{FA225AC9-26FC-4099-B63D-AADDE98AF966}"/>
    <hyperlink ref="M87" location="A125956730R" display="A125956730R" xr:uid="{0955F13C-2180-43EE-8AA0-FF9AAE706ED0}"/>
    <hyperlink ref="N87" location="A125951978C" display="A125951978C" xr:uid="{C28D34DB-ED92-455E-8146-EEDC3BA354A7}"/>
    <hyperlink ref="O87" location="A125947226K" display="A125947226K" xr:uid="{AF9E9392-CB5D-4A7A-B589-9B88C348DBF0}"/>
    <hyperlink ref="M88" location="A125956698A" display="A125956698A" xr:uid="{F23DADF6-F818-4D47-8DB9-E25338808CCD}"/>
    <hyperlink ref="N88" location="A125951946K" display="A125951946K" xr:uid="{F62100C2-4D99-4D00-A70B-80D5034A0EAC}"/>
    <hyperlink ref="O88" location="A125947194C" display="A125947194C" xr:uid="{CEA618B4-6BB2-4A46-9244-AFD8E19717DF}"/>
    <hyperlink ref="M89" location="A125956734X" display="A125956734X" xr:uid="{CB35B56E-7FFC-40DC-9D91-650C75F25F5D}"/>
    <hyperlink ref="N89" location="A125951982V" display="A125951982V" xr:uid="{D09BE99F-3357-42C5-BDBC-06384B5049B8}"/>
    <hyperlink ref="O89" location="A125947230A" display="A125947230A" xr:uid="{89FAE6CD-D692-44EA-AB63-C9909B863CE8}"/>
    <hyperlink ref="M90" location="A125956738J" display="A125956738J" xr:uid="{A90CCFD9-3759-4B8A-A1D2-071953EC23F9}"/>
    <hyperlink ref="N90" location="A125951986C" display="A125951986C" xr:uid="{6A498864-6481-45A5-BDF5-7700A98FE12A}"/>
    <hyperlink ref="O90" location="A125947234K" display="A125947234K" xr:uid="{0AB0EAB7-A655-4CA2-9D5C-6C2DF87D6142}"/>
    <hyperlink ref="M91" location="A125956702F" display="A125956702F" xr:uid="{8C18E8B0-F465-43CC-924E-846804BB6C6D}"/>
    <hyperlink ref="N91" location="A125951950A" display="A125951950A" xr:uid="{863478D9-5691-474E-802F-2BFF6BAC4645}"/>
    <hyperlink ref="O91" location="A125947198L" display="A125947198L" xr:uid="{B1B0C979-8657-46F5-A0A6-D3498025A561}"/>
    <hyperlink ref="M92" location="A125956706R" display="A125956706R" xr:uid="{D4FC9A1A-0773-4CBB-A5C4-EBB4CEE3590C}"/>
    <hyperlink ref="N92" location="A125951954K" display="A125951954K" xr:uid="{C04F4B60-2518-4EBB-B0A9-009181DAD51B}"/>
    <hyperlink ref="O92" location="A125947202T" display="A125947202T" xr:uid="{F0AA5D03-A51C-45E7-8E0B-C44E83AD702A}"/>
    <hyperlink ref="M93" location="A125956722R" display="A125956722R" xr:uid="{FA773198-F128-4337-A5FB-7607DFA4978B}"/>
    <hyperlink ref="N93" location="A125951970K" display="A125951970K" xr:uid="{58B05429-8B6D-4159-9AE8-C75443936DC6}"/>
    <hyperlink ref="O93" location="A125947218K" display="A125947218K" xr:uid="{F3DEFC66-5A2A-429B-951C-6B33D53A1DCF}"/>
    <hyperlink ref="M94" location="A125956690J" display="A125956690J" xr:uid="{6B691E0A-2903-477E-8648-89741F1B7930}"/>
    <hyperlink ref="N94" location="A125951938K" display="A125951938K" xr:uid="{2E2CF67E-7820-4CD1-9E5F-A69B777B032F}"/>
    <hyperlink ref="O94" location="A125947186C" display="A125947186C" xr:uid="{9A1E8015-0045-44D1-9925-700F348948E2}"/>
    <hyperlink ref="M95" location="A125956742X" display="A125956742X" xr:uid="{0DFC4B59-93A7-4F74-8C26-488F826576EC}"/>
    <hyperlink ref="N95" location="A125951990V" display="A125951990V" xr:uid="{0920E047-FEF4-4067-8E53-61D038360677}"/>
    <hyperlink ref="O95" location="A125947238V" display="A125947238V" xr:uid="{23B6E74A-56E9-4F86-B4D8-DC6A0C4D25D2}"/>
    <hyperlink ref="M96" location="A125956726X" display="A125956726X" xr:uid="{8817AA2A-16A8-484D-A007-A0BAC6C53BA8}"/>
    <hyperlink ref="N96" location="A125951974V" display="A125951974V" xr:uid="{06882A69-9300-4A70-8385-9A1BB42B903A}"/>
    <hyperlink ref="O96" location="A125947222A" display="A125947222A" xr:uid="{66021BB7-83C8-4106-AD7F-1BFD332D3B78}"/>
    <hyperlink ref="M97" location="A125956750X" display="A125956750X" xr:uid="{5E8B7A19-AB9D-4F89-B5FD-DFF1926577F0}"/>
    <hyperlink ref="N97" location="A125951998L" display="A125951998L" xr:uid="{A21E5A64-48FF-4CF8-8D5B-25301D36D063}"/>
    <hyperlink ref="O97" location="A125947246V" display="A125947246V" xr:uid="{EFF717FB-4A35-43F7-B57D-429038F87DCD}"/>
    <hyperlink ref="M98" location="A125956694T" display="A125956694T" xr:uid="{F6FFEF65-111E-40CC-95C1-E10128EAEB66}"/>
    <hyperlink ref="N98" location="A125951942A" display="A125951942A" xr:uid="{FF268364-4013-4DE5-A497-57D606AAA909}"/>
    <hyperlink ref="O98" location="A125947190V" display="A125947190V" xr:uid="{AA4E04A1-B91A-4534-AFF6-DFDBE6E07FD4}"/>
    <hyperlink ref="M99" location="A125956670X" display="A125956670X" xr:uid="{4D13853E-B483-42D9-9190-D22FA0FAE446}"/>
    <hyperlink ref="N99" location="A125951918A" display="A125951918A" xr:uid="{32FE8C06-1229-47DD-A54E-A433183D93DC}"/>
    <hyperlink ref="O99" location="A125947166V" display="A125947166V" xr:uid="{739D5AB2-FBE6-4EA4-BDE5-C97801227234}"/>
    <hyperlink ref="M100" location="A125956682J" display="A125956682J" xr:uid="{F3AEC2DD-58ED-4B35-B294-AF071163EBEA}"/>
    <hyperlink ref="N100" location="A125951930T" display="A125951930T" xr:uid="{9171225F-C1EE-4EFF-80E1-E6B10A1F9BFD}"/>
    <hyperlink ref="O100" location="A125947178C" display="A125947178C" xr:uid="{19A17C66-229D-4494-9DDA-0919E624F29B}"/>
    <hyperlink ref="M101" location="A125956710F" display="A125956710F" xr:uid="{10108A83-85D1-470A-9D54-047CBBF6B77D}"/>
    <hyperlink ref="N101" location="A125951958V" display="A125951958V" xr:uid="{EE38309D-D2A0-4389-B91F-A37B2764DD57}"/>
    <hyperlink ref="O101" location="A125947206A" display="A125947206A" xr:uid="{15DEBC19-1549-4B67-813E-4FB5CFAF25A1}"/>
    <hyperlink ref="M102" location="A125956686T" display="A125956686T" xr:uid="{FB7A85A1-842B-4614-A444-94197A523575}"/>
    <hyperlink ref="N102" location="A125951934A" display="A125951934A" xr:uid="{91851FA3-A42D-4770-9224-5832362C5F33}"/>
    <hyperlink ref="O102" location="A125947182V" display="A125947182V" xr:uid="{89DBC61A-E6A6-4B5D-81CB-7600A3DC690F}"/>
    <hyperlink ref="M103" location="A125956714R" display="A125956714R" xr:uid="{4B8194D1-4417-48D0-A1C9-287D099B3129}"/>
    <hyperlink ref="N103" location="A125951962K" display="A125951962K" xr:uid="{B5EE51BF-8920-4511-A5C1-C6A4F01C9096}"/>
    <hyperlink ref="O103" location="A125947210T" display="A125947210T" xr:uid="{181C0D00-691A-4234-A5F3-E014220F749D}"/>
    <hyperlink ref="M104" location="A125956718X" display="A125956718X" xr:uid="{1A0E2506-C2A7-4129-9C41-EB5AD34CCF1C}"/>
    <hyperlink ref="N104" location="A125951966V" display="A125951966V" xr:uid="{D7A3D8BB-C642-4BE9-A059-45707455DD5F}"/>
    <hyperlink ref="O104" location="A125947214A" display="A125947214A" xr:uid="{19D53174-8E11-4D71-8999-971D46387903}"/>
    <hyperlink ref="M105" location="A125956754J" display="A125956754J" xr:uid="{8845181D-A023-41DE-BCC4-A198FEBDD8C0}"/>
    <hyperlink ref="N105" location="A125952002V" display="A125952002V" xr:uid="{479A31A2-E2A0-495E-9126-EFE92F2518A6}"/>
    <hyperlink ref="O105" location="A125947250K" display="A125947250K" xr:uid="{9B37BEEE-C314-412A-A86F-3E867FF87CDB}"/>
    <hyperlink ref="M106" location="A125956674J" display="A125956674J" xr:uid="{8BFF6B68-0B3C-4F07-823E-2E7AB5ACC321}"/>
    <hyperlink ref="N106" location="A125951922T" display="A125951922T" xr:uid="{1F65109F-0D94-4D5A-9283-115851378D59}"/>
    <hyperlink ref="O106" location="A125947170K" display="A125947170K" xr:uid="{5A034574-F9D8-477C-A0FF-8F6EBAE8047C}"/>
    <hyperlink ref="M107" location="A125956746J" display="A125956746J" xr:uid="{5F33138F-CACB-46A2-BA42-853634E4552E}"/>
    <hyperlink ref="N107" location="A125951994C" display="A125951994C" xr:uid="{E31029AB-1C66-469A-8736-5026D4114481}"/>
    <hyperlink ref="O107" location="A125947242K" display="A125947242K" xr:uid="{14ABA9D2-9EDB-4B9E-AD3A-65B7F5554E94}"/>
    <hyperlink ref="P108" location="A125957470X" display="A125957470X" xr:uid="{38D5284E-458F-4CDE-94BA-D110DD6610D5}"/>
    <hyperlink ref="Q108" location="A125952718A" display="A125952718A" xr:uid="{0462D25B-E18F-48A9-9689-E47D2B73CDCD}"/>
    <hyperlink ref="R108" location="A125947966T" display="A125947966T" xr:uid="{5DC7D387-ABC9-4BA0-ADAC-2EA6683026EA}"/>
    <hyperlink ref="P87" location="A125957522R" display="A125957522R" xr:uid="{84B7CD82-9F92-4843-987C-ECDD669173E2}"/>
    <hyperlink ref="Q87" location="A125952770K" display="A125952770K" xr:uid="{8C15B96C-8D87-44A0-A048-B1DB21B6442C}"/>
    <hyperlink ref="R87" location="A125948018K" display="A125948018K" xr:uid="{87D2F880-6A86-4CEB-BBE6-811494C7C244}"/>
    <hyperlink ref="P88" location="A125957490J" display="A125957490J" xr:uid="{DA175B5F-8434-4081-8DDF-AE3E89061386}"/>
    <hyperlink ref="Q88" location="A125952738K" display="A125952738K" xr:uid="{B2D23804-34F5-469C-B5C7-7AA918D6FFAB}"/>
    <hyperlink ref="R88" location="A125947986A" display="A125947986A" xr:uid="{3E7A269D-4B05-46BD-8BE4-5FF5D119E7B2}"/>
    <hyperlink ref="P89" location="A125957526X" display="A125957526X" xr:uid="{DD210BCD-C0D0-4DDA-AD7C-F916D6ACE69E}"/>
    <hyperlink ref="Q89" location="A125952774V" display="A125952774V" xr:uid="{7A9489CE-0A02-4D51-8FE9-14AD45A9A196}"/>
    <hyperlink ref="R89" location="A125948022A" display="A125948022A" xr:uid="{C7E90E79-0451-40EF-88C6-43471759D322}"/>
    <hyperlink ref="P90" location="A125957530R" display="A125957530R" xr:uid="{2F7B23A8-0FFB-4063-B97E-51CA5D4D0F57}"/>
    <hyperlink ref="Q90" location="A125952778C" display="A125952778C" xr:uid="{2A3F9558-4C8D-4EFF-9985-42C596E853C5}"/>
    <hyperlink ref="R90" location="A125948026K" display="A125948026K" xr:uid="{240FCE72-6BF8-4CF1-BFCB-C8BB8086777F}"/>
    <hyperlink ref="P91" location="A125957494T" display="A125957494T" xr:uid="{C6ECBA1B-AE32-483A-9E1A-94B501706756}"/>
    <hyperlink ref="Q91" location="A125952742A" display="A125952742A" xr:uid="{16ED5813-6C02-4F81-BE0B-E955947AB472}"/>
    <hyperlink ref="R91" location="A125947990T" display="A125947990T" xr:uid="{F88892BC-6892-4E29-92FE-12B5F7F82B09}"/>
    <hyperlink ref="P92" location="A125957498A" display="A125957498A" xr:uid="{F7BC89B7-A4BE-42DF-8486-C79A7F4285E9}"/>
    <hyperlink ref="Q92" location="A125952746K" display="A125952746K" xr:uid="{683EC437-B726-470B-83AA-CC0B6A20A4A0}"/>
    <hyperlink ref="R92" location="A125947994A" display="A125947994A" xr:uid="{A6FADC5C-F1CC-4D5B-9720-04EC3E8102BF}"/>
    <hyperlink ref="P93" location="A125957514R" display="A125957514R" xr:uid="{E508D3B0-120B-4389-82D9-B32886D05921}"/>
    <hyperlink ref="Q93" location="A125952762K" display="A125952762K" xr:uid="{EFCD8C2F-E49C-42F2-A056-216D6547CA2D}"/>
    <hyperlink ref="R93" location="A125948010T" display="A125948010T" xr:uid="{78E9A25B-1EE8-44EA-B090-AF59570DD1A7}"/>
    <hyperlink ref="P94" location="A125957482J" display="A125957482J" xr:uid="{F683B87F-6D11-4F9F-9A14-440E6C90958F}"/>
    <hyperlink ref="Q94" location="A125952730T" display="A125952730T" xr:uid="{59C96FB3-2EC2-44D1-BF9B-2F7167E23B37}"/>
    <hyperlink ref="R94" location="A125947978A" display="A125947978A" xr:uid="{D67F9F2F-3022-45C5-8825-987EA479B155}"/>
    <hyperlink ref="P95" location="A125957534X" display="A125957534X" xr:uid="{042414BE-FD47-4578-B1A0-242A0F3566F7}"/>
    <hyperlink ref="Q95" location="A125952782V" display="A125952782V" xr:uid="{5F621375-AF9E-4317-89A9-D19E3E8E9C39}"/>
    <hyperlink ref="R95" location="A125948030A" display="A125948030A" xr:uid="{14DFAE3F-7347-42B0-A3EB-6D0DD336079F}"/>
    <hyperlink ref="P96" location="A125957518X" display="A125957518X" xr:uid="{41A67400-9625-463C-978C-9098718B2B87}"/>
    <hyperlink ref="Q96" location="A125952766V" display="A125952766V" xr:uid="{57120308-F1BE-44AD-89AB-A1578753D95C}"/>
    <hyperlink ref="R96" location="A125948014A" display="A125948014A" xr:uid="{2233B37F-A3B7-448B-B0F9-5A59FEC692C0}"/>
    <hyperlink ref="P97" location="A125957542X" display="A125957542X" xr:uid="{B5460F62-E8C0-4FD5-943B-7687409C4FD8}"/>
    <hyperlink ref="Q97" location="A125952790V" display="A125952790V" xr:uid="{0BE034E6-07CE-4D36-A5BC-B49D595F30A2}"/>
    <hyperlink ref="R97" location="A125948038V" display="A125948038V" xr:uid="{80B38FA1-0388-41F6-8D62-3C84AA858756}"/>
    <hyperlink ref="P98" location="A125957486T" display="A125957486T" xr:uid="{CE238DB9-869E-487A-9161-FE3849FDD4C7}"/>
    <hyperlink ref="Q98" location="A125952734A" display="A125952734A" xr:uid="{AE827C2A-45A9-41FD-A279-7C76C2935C4B}"/>
    <hyperlink ref="R98" location="A125947982T" display="A125947982T" xr:uid="{50574099-1299-46DE-9EF1-D4D36C04F66E}"/>
    <hyperlink ref="P99" location="A125957462X" display="A125957462X" xr:uid="{971311FE-9FD9-4F95-A43C-B879A79FDF12}"/>
    <hyperlink ref="Q99" location="A125952710J" display="A125952710J" xr:uid="{858EC8E7-DA9F-48A7-BD55-D5D72109808B}"/>
    <hyperlink ref="R99" location="A125947958T" display="A125947958T" xr:uid="{700FCD55-277F-4697-9707-5912002E6676}"/>
    <hyperlink ref="P100" location="A125957474J" display="A125957474J" xr:uid="{20E349F2-6C3C-4A08-97BB-84A770966FBF}"/>
    <hyperlink ref="Q100" location="A125952722T" display="A125952722T" xr:uid="{F3F6E03B-07F7-4044-B451-AD8587FE2200}"/>
    <hyperlink ref="R100" location="A125947970J" display="A125947970J" xr:uid="{45C238A7-1958-4C69-B4AC-7B0F6C9CBA1E}"/>
    <hyperlink ref="P101" location="A125957502F" display="A125957502F" xr:uid="{0B5E66E9-913C-45D4-AD33-663D1A846500}"/>
    <hyperlink ref="Q101" location="A125952750A" display="A125952750A" xr:uid="{DAFBF219-3AC3-4514-A923-33BF75028C84}"/>
    <hyperlink ref="R101" location="A125947998K" display="A125947998K" xr:uid="{771EE123-008E-40F0-96AE-3C1B7999C582}"/>
    <hyperlink ref="P102" location="A125957478T" display="A125957478T" xr:uid="{DE3824B6-E15E-4E52-8DD5-B4A38A37961E}"/>
    <hyperlink ref="Q102" location="A125952726A" display="A125952726A" xr:uid="{7300BFAB-1DF9-44DE-8893-9267D38E05DB}"/>
    <hyperlink ref="R102" location="A125947974T" display="A125947974T" xr:uid="{5C9F5BAE-2164-4388-BD1B-BD62BC0D2975}"/>
    <hyperlink ref="P103" location="A125957506R" display="A125957506R" xr:uid="{80E544BE-E14C-46F6-A246-F8346E4AC0CD}"/>
    <hyperlink ref="Q103" location="A125952754K" display="A125952754K" xr:uid="{A260F212-F713-4D7F-9D66-B963D5B8CFC6}"/>
    <hyperlink ref="R103" location="A125948002T" display="A125948002T" xr:uid="{E118CDEE-8DFD-4DB1-B8D5-C53F49A71099}"/>
    <hyperlink ref="P104" location="A125957510F" display="A125957510F" xr:uid="{A5AF4199-77E8-4A97-8591-89E5D162EF41}"/>
    <hyperlink ref="Q104" location="A125952758V" display="A125952758V" xr:uid="{B18BC724-E95A-4803-94AB-DADDF64502C1}"/>
    <hyperlink ref="R104" location="A125948006A" display="A125948006A" xr:uid="{55B2E071-60E1-40F5-B34B-024E54579581}"/>
    <hyperlink ref="P105" location="A125957546J" display="A125957546J" xr:uid="{15B45FC0-6656-4147-A16A-62594484277D}"/>
    <hyperlink ref="Q105" location="A125952794C" display="A125952794C" xr:uid="{EBF78261-E53C-4AE0-A4C4-EA7CB89B81E7}"/>
    <hyperlink ref="R105" location="A125948042K" display="A125948042K" xr:uid="{34409785-5E39-40B9-9902-33EA9D351F42}"/>
    <hyperlink ref="P106" location="A125957466J" display="A125957466J" xr:uid="{E208666B-67BC-440B-A573-F78C6833471C}"/>
    <hyperlink ref="Q106" location="A125952714T" display="A125952714T" xr:uid="{2AA091AB-5525-48AA-B131-132BC0194093}"/>
    <hyperlink ref="R106" location="A125947962J" display="A125947962J" xr:uid="{C71C8C65-847D-4AFC-AA3D-3327D0031C4E}"/>
    <hyperlink ref="P107" location="A125957538J" display="A125957538J" xr:uid="{8C3C105C-CD58-41E9-9FA5-32515ED123C8}"/>
    <hyperlink ref="Q107" location="A125952786C" display="A125952786C" xr:uid="{B95E65A9-3501-4042-81F2-EF93A7F0BB4D}"/>
    <hyperlink ref="R107" location="A125948034K" display="A125948034K" xr:uid="{61819AC0-896B-4FAB-AE8B-AC1688A59474}"/>
    <hyperlink ref="S108" location="A125955094V" display="A125955094V" xr:uid="{50DE195F-686A-440F-9C5B-30DB1A92ACA3}"/>
    <hyperlink ref="T108" location="A125950342C" display="A125950342C" xr:uid="{66579B0A-479F-4CF2-B4D4-E0B80BBEB10B}"/>
    <hyperlink ref="U108" location="A125945590V" display="A125945590V" xr:uid="{C8E03BF5-71B9-4CA8-A940-FED8E59BE541}"/>
    <hyperlink ref="S87" location="A125955146K" display="A125955146K" xr:uid="{54F9C951-C0F8-4DD5-BB3B-FD5A96E5EEC8}"/>
    <hyperlink ref="T87" location="A125950394F" display="A125950394F" xr:uid="{95851A72-54EA-43CC-8433-B1864DD442BD}"/>
    <hyperlink ref="U87" location="A125945642K" display="A125945642K" xr:uid="{15A0E372-5FC4-421B-9076-6B7A4E0716EC}"/>
    <hyperlink ref="S88" location="A125955114T" display="A125955114T" xr:uid="{02689F13-DF1C-49B0-A8F5-7051CA5C6A78}"/>
    <hyperlink ref="T88" location="A125950362L" display="A125950362L" xr:uid="{807FBE75-67DF-4BF6-9D52-50592EEA039B}"/>
    <hyperlink ref="U88" location="A125945610T" display="A125945610T" xr:uid="{EDB964C2-95CC-48AA-A580-FFCBA8DB5AAD}"/>
    <hyperlink ref="S89" location="A125955150A" display="A125955150A" xr:uid="{63D18F1A-8F77-4D46-835E-C0F1AE545EE2}"/>
    <hyperlink ref="T89" location="A125950398R" display="A125950398R" xr:uid="{8F57AFFE-7118-4858-BDD0-1DFA37261433}"/>
    <hyperlink ref="U89" location="A125945646V" display="A125945646V" xr:uid="{2DC5417D-1DAA-4722-8DC8-43D71AF059A1}"/>
    <hyperlink ref="S90" location="A125955154K" display="A125955154K" xr:uid="{AA2D6C3C-AEBF-48C7-BE33-9BD7FC161B74}"/>
    <hyperlink ref="T90" location="A125950402V" display="A125950402V" xr:uid="{BC1EDB8A-2E42-4C6D-899E-513F5D3A57BD}"/>
    <hyperlink ref="U90" location="A125945650K" display="A125945650K" xr:uid="{9E0EF1FC-8B68-4A9F-8CB0-25467D4C3943}"/>
    <hyperlink ref="S91" location="A125955118A" display="A125955118A" xr:uid="{76ADED47-4DDB-4C47-A0CB-5346415EC293}"/>
    <hyperlink ref="T91" location="A125950366W" display="A125950366W" xr:uid="{5FE229AF-C2C4-4A67-B67E-41906EB6C9A4}"/>
    <hyperlink ref="U91" location="A125945614A" display="A125945614A" xr:uid="{20F819D9-6D52-47A0-8246-9727A4176AA5}"/>
    <hyperlink ref="S92" location="A125955122T" display="A125955122T" xr:uid="{BC9299FF-9C59-401A-B0C8-81DDAEA614D3}"/>
    <hyperlink ref="T92" location="A125950370L" display="A125950370L" xr:uid="{B9F8CDBF-0021-4B72-BE9C-2A7A8718FCB6}"/>
    <hyperlink ref="U92" location="A125945618K" display="A125945618K" xr:uid="{A1739C2B-382E-4D71-8A25-19DD8847DDCC}"/>
    <hyperlink ref="S93" location="A125955138K" display="A125955138K" xr:uid="{717C4FA6-49EA-4CA4-BA85-AE0AADBE9FDD}"/>
    <hyperlink ref="T93" location="A125950386F" display="A125950386F" xr:uid="{837C6809-7AE7-42CD-98D6-9959AF830DBD}"/>
    <hyperlink ref="U93" location="A125945634K" display="A125945634K" xr:uid="{48CCAFBF-58B1-4E62-B32F-03923E444AFB}"/>
    <hyperlink ref="S94" location="A125955106T" display="A125955106T" xr:uid="{F0BC5999-16A2-4AC3-8B29-E619B7A19E30}"/>
    <hyperlink ref="T94" location="A125950354L" display="A125950354L" xr:uid="{4DDFF2EA-F30B-4611-B3D8-C8E39C506C31}"/>
    <hyperlink ref="U94" location="A125945602T" display="A125945602T" xr:uid="{384A79CB-580F-42D0-BF81-F54E47FA020D}"/>
    <hyperlink ref="S95" location="A125955158V" display="A125955158V" xr:uid="{87790EE6-493B-46C3-A0C7-BA545B3C0209}"/>
    <hyperlink ref="T95" location="A125950406C" display="A125950406C" xr:uid="{420C29D0-C3B2-4D37-8668-F2ED61BE4B1A}"/>
    <hyperlink ref="U95" location="A125945654V" display="A125945654V" xr:uid="{D916A197-88E1-4CC8-9AB6-461E54B6A12F}"/>
    <hyperlink ref="S96" location="A125955142A" display="A125955142A" xr:uid="{C8E19E5E-E1F4-4A73-B8DD-5608B4CE97B6}"/>
    <hyperlink ref="T96" location="A125950390W" display="A125950390W" xr:uid="{5D9CF244-196C-4448-837F-53D8DBF9ACB0}"/>
    <hyperlink ref="U96" location="A125945638V" display="A125945638V" xr:uid="{828D4048-1F3F-4D26-A6C4-3582AA8F5D31}"/>
    <hyperlink ref="S97" location="A125955166V" display="A125955166V" xr:uid="{BC1BB365-F4A5-40C1-90D4-C8D3D679E2ED}"/>
    <hyperlink ref="T97" location="A125950414C" display="A125950414C" xr:uid="{51C259E6-09CB-4BB7-8C5C-DD06F039C9FB}"/>
    <hyperlink ref="U97" location="A125945662V" display="A125945662V" xr:uid="{1DC5FC2B-E5F1-4FCA-8710-CF4E6D3D1C10}"/>
    <hyperlink ref="S98" location="A125955110J" display="A125955110J" xr:uid="{1C1FD400-927B-4131-BE43-ACD55EE48D77}"/>
    <hyperlink ref="T98" location="A125950358W" display="A125950358W" xr:uid="{D749B8B6-EBD4-4229-9B13-006C26E9D20D}"/>
    <hyperlink ref="U98" location="A125945606A" display="A125945606A" xr:uid="{6716AA83-28F2-4952-8825-6D9529534D55}"/>
    <hyperlink ref="S99" location="A125955086V" display="A125955086V" xr:uid="{BE4C6A86-2830-4CF2-ADD2-B83BD93B60C4}"/>
    <hyperlink ref="T99" location="A125950334C" display="A125950334C" xr:uid="{2D156A0B-C18A-454E-A5AE-A87B1072194D}"/>
    <hyperlink ref="U99" location="A125945582V" display="A125945582V" xr:uid="{9A380299-4EF5-43DF-88A5-9FC77255CBBD}"/>
    <hyperlink ref="S100" location="A125955098C" display="A125955098C" xr:uid="{8DA5ED6F-4DA9-4E89-8D21-471AD140C371}"/>
    <hyperlink ref="T100" location="A125950346L" display="A125950346L" xr:uid="{35F2305B-D181-4B7C-918E-83A2E72386DE}"/>
    <hyperlink ref="U100" location="A125945594C" display="A125945594C" xr:uid="{22BF18EB-B2C2-44F8-9D1D-B42D66356E04}"/>
    <hyperlink ref="S101" location="A125955126A" display="A125955126A" xr:uid="{01E7F5A0-C785-443C-9C36-5E56AB192068}"/>
    <hyperlink ref="T101" location="A125950374W" display="A125950374W" xr:uid="{857C1B37-C89E-40C6-B3F5-13665CA3C501}"/>
    <hyperlink ref="U101" location="A125945622A" display="A125945622A" xr:uid="{860B1085-BECA-4A2D-9CB8-9E37D1E66F7B}"/>
    <hyperlink ref="S102" location="A125955102J" display="A125955102J" xr:uid="{05AA8382-C6BE-4A08-A3DB-1F2292D09C05}"/>
    <hyperlink ref="T102" location="A125950350C" display="A125950350C" xr:uid="{F2E0742A-3431-45B5-BF4B-8EC2AC6A86C2}"/>
    <hyperlink ref="U102" location="A125945598L" display="A125945598L" xr:uid="{0937737D-E6AB-4409-AA52-BD7141F99EE3}"/>
    <hyperlink ref="S103" location="A125955130T" display="A125955130T" xr:uid="{7AEF809D-A34C-42FC-B57F-FE21CA8B2605}"/>
    <hyperlink ref="T103" location="A125950378F" display="A125950378F" xr:uid="{F13B6557-F79C-42B7-8F1D-AD0119C32D83}"/>
    <hyperlink ref="U103" location="A125945626K" display="A125945626K" xr:uid="{F8CF7D53-CBED-4B8F-81F6-FD3B9FC30688}"/>
    <hyperlink ref="S104" location="A125955134A" display="A125955134A" xr:uid="{D34BEE73-385A-484A-AE79-99F7F960FAA0}"/>
    <hyperlink ref="T104" location="A125950382W" display="A125950382W" xr:uid="{94CAD349-C7DA-4523-82C4-DD5A5E356744}"/>
    <hyperlink ref="U104" location="A125945630A" display="A125945630A" xr:uid="{894F3AE6-AEC4-4364-B820-1C20F786193B}"/>
    <hyperlink ref="S105" location="A125955170K" display="A125955170K" xr:uid="{CC4BCE5F-5A64-4584-9E61-0388C7AD913E}"/>
    <hyperlink ref="T105" location="A125950418L" display="A125950418L" xr:uid="{D262BB73-4B71-46B5-9529-A7F4A09EA5CA}"/>
    <hyperlink ref="U105" location="A125945666C" display="A125945666C" xr:uid="{EE87D4F4-85EF-4406-8D40-8E592C796D9D}"/>
    <hyperlink ref="S106" location="A125955090K" display="A125955090K" xr:uid="{D3732EC5-0415-4F0B-BE25-A930BDBA6625}"/>
    <hyperlink ref="T106" location="A125950338L" display="A125950338L" xr:uid="{4FEA726E-D30C-41AE-92DF-7C8F86C920F4}"/>
    <hyperlink ref="U106" location="A125945586C" display="A125945586C" xr:uid="{C7E3586D-2F49-4EB3-A4ED-7FC44749D1D1}"/>
    <hyperlink ref="S107" location="A125955162K" display="A125955162K" xr:uid="{482A809A-D2C3-4A33-9FB1-3924E7A659D4}"/>
    <hyperlink ref="T107" location="A125950410V" display="A125950410V" xr:uid="{21DCCEF6-8D98-4734-ABA4-CA1220BAF6CD}"/>
    <hyperlink ref="U107" location="A125945658C" display="A125945658C" xr:uid="{ECD21DD8-6774-4945-A4B6-74139D46DD54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3C69D-01EC-4280-AEDA-A32E0B0DBC99}">
  <sheetPr>
    <pageSetUpPr fitToPage="1"/>
  </sheetPr>
  <dimension ref="A1:AE114"/>
  <sheetViews>
    <sheetView zoomScaleNormal="100" workbookViewId="0">
      <pane ySplit="12" topLeftCell="A13" activePane="bottomLeft" state="frozen"/>
      <selection activeCell="C13" sqref="C13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20" ht="15.95" customHeight="1">
      <c r="A2" s="21"/>
      <c r="B2" s="32" t="s">
        <v>1860</v>
      </c>
      <c r="C2" s="12"/>
      <c r="D2" s="12"/>
      <c r="E2" s="12"/>
      <c r="F2" s="12"/>
      <c r="G2" s="12"/>
      <c r="H2" s="12"/>
      <c r="I2" s="12"/>
      <c r="J2" s="12"/>
      <c r="K2" s="12"/>
      <c r="L2" s="32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1"/>
      <c r="B5" s="79" t="str">
        <f>Contents!B5</f>
        <v>6228.0 Potential workers</v>
      </c>
      <c r="C5" s="79"/>
      <c r="D5" s="79"/>
      <c r="E5" s="79"/>
      <c r="F5" s="79"/>
      <c r="G5" s="79"/>
      <c r="H5" s="79"/>
      <c r="I5" s="79"/>
      <c r="J5" s="79"/>
      <c r="K5" s="79"/>
      <c r="L5" s="33"/>
      <c r="M5" s="31"/>
      <c r="N5" s="31"/>
      <c r="O5" s="31"/>
      <c r="P5" s="31"/>
      <c r="Q5" s="31"/>
      <c r="R5" s="31"/>
      <c r="S5" s="31"/>
      <c r="T5" s="31"/>
    </row>
    <row r="6" spans="1:20" ht="15.95" customHeight="1">
      <c r="A6" s="31"/>
      <c r="B6" s="79" t="str">
        <f>Contents!B6</f>
        <v>Table 4. Main reason for not actively looking for work of persons who wanted to work and were available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</row>
    <row r="7" spans="1:20" ht="15.95" customHeight="1">
      <c r="A7" s="31"/>
      <c r="B7" s="34" t="str">
        <f>Contents!B7</f>
        <v>Released at 11:30 am (Canberra time) Fri 29 Apr 2022</v>
      </c>
      <c r="C7" s="31"/>
      <c r="D7" s="31"/>
      <c r="E7" s="31"/>
      <c r="F7" s="31"/>
      <c r="G7" s="31"/>
      <c r="H7" s="31"/>
      <c r="I7" s="31"/>
      <c r="J7" s="31"/>
      <c r="K7" s="31"/>
      <c r="L7" s="34"/>
      <c r="M7" s="31"/>
      <c r="N7" s="31"/>
      <c r="O7" s="31"/>
      <c r="P7" s="31"/>
      <c r="Q7" s="31"/>
      <c r="R7" s="31"/>
      <c r="S7" s="31"/>
      <c r="T7" s="31"/>
    </row>
    <row r="8" spans="1:20" ht="15.75" customHeight="1">
      <c r="B8" s="82" t="str">
        <f>Contents!C12</f>
        <v>Table 4.2 - Main reason for not actively looking for work of persons who wanted to work and were available by state and territory, February 2021</v>
      </c>
      <c r="C8" s="82"/>
      <c r="D8" s="82"/>
      <c r="E8" s="82"/>
      <c r="F8" s="82"/>
      <c r="G8" s="82"/>
      <c r="H8" s="82"/>
      <c r="I8" s="82"/>
      <c r="J8" s="36"/>
      <c r="K8" s="36"/>
      <c r="L8" s="80"/>
      <c r="M8" s="80"/>
      <c r="N8" s="80"/>
      <c r="O8" s="80"/>
      <c r="P8" s="80"/>
      <c r="Q8" s="80"/>
      <c r="R8" s="80"/>
      <c r="S8" s="35"/>
      <c r="T8" s="36"/>
    </row>
    <row r="9" spans="1:20" ht="15.75" customHeight="1">
      <c r="A9" s="83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</row>
    <row r="10" spans="1:20" ht="15" customHeight="1">
      <c r="A10" s="37"/>
      <c r="B10" s="39" t="s">
        <v>1883</v>
      </c>
      <c r="C10" s="77" t="s">
        <v>1924</v>
      </c>
      <c r="D10" s="77"/>
      <c r="E10" s="77"/>
      <c r="F10" s="40"/>
      <c r="G10" s="78" t="s">
        <v>1885</v>
      </c>
      <c r="H10" s="78"/>
      <c r="I10" s="78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</row>
    <row r="11" spans="1:20">
      <c r="A11" s="37"/>
      <c r="B11" s="37"/>
      <c r="C11" s="38" t="s">
        <v>1886</v>
      </c>
      <c r="D11" s="38" t="s">
        <v>1887</v>
      </c>
      <c r="E11" s="38" t="s">
        <v>1888</v>
      </c>
      <c r="F11" s="38"/>
      <c r="G11" s="38" t="s">
        <v>1886</v>
      </c>
      <c r="H11" s="38" t="s">
        <v>1887</v>
      </c>
      <c r="I11" s="38" t="s">
        <v>1888</v>
      </c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</row>
    <row r="12" spans="1:20">
      <c r="A12" s="37"/>
      <c r="B12" s="37"/>
      <c r="C12" s="41" t="s">
        <v>1889</v>
      </c>
      <c r="D12" s="41" t="s">
        <v>1889</v>
      </c>
      <c r="E12" s="41" t="s">
        <v>1889</v>
      </c>
      <c r="F12" s="41"/>
      <c r="G12" s="41" t="s">
        <v>1889</v>
      </c>
      <c r="H12" s="41" t="s">
        <v>1889</v>
      </c>
      <c r="I12" s="41" t="s">
        <v>1889</v>
      </c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</row>
    <row r="13" spans="1:20">
      <c r="A13" s="65" t="s">
        <v>1890</v>
      </c>
      <c r="B13" s="66"/>
      <c r="C13" s="41"/>
      <c r="D13" s="41"/>
      <c r="E13" s="41"/>
      <c r="F13" s="44"/>
      <c r="G13" s="41"/>
      <c r="H13" s="41"/>
      <c r="I13" s="41"/>
    </row>
    <row r="14" spans="1:20">
      <c r="A14" s="66"/>
      <c r="B14" s="67" t="s">
        <v>1891</v>
      </c>
      <c r="C14" s="46" cm="1">
        <f t="array" ref="C14">INDEX($D$61:$AD$82,$C61,C$50)</f>
        <v>112.904</v>
      </c>
      <c r="D14" s="46" cm="1">
        <f t="array" ref="D14">INDEX($D$61:$AD$82,$C61,D$50)</f>
        <v>52.021000000000001</v>
      </c>
      <c r="E14" s="46" cm="1">
        <f t="array" ref="E14">INDEX($D$61:$AD$82,$C61,E$50)</f>
        <v>60.881999999999998</v>
      </c>
      <c r="F14" s="46"/>
      <c r="G14" s="19" t="str" cm="1">
        <f t="array" ref="G14">HYPERLINK(TEXT("#"&amp;INDEX($D$90:$AD$111,$C90,C$50),),INDEX($D$90:$AD$111,$C90,C$50))</f>
        <v>A125953562K</v>
      </c>
      <c r="H14" s="19" t="str" cm="1">
        <f t="array" ref="H14">HYPERLINK(TEXT("#"&amp;INDEX($D$90:$AD$111,$C90,D$50),),INDEX($D$90:$AD$111,$C90,D$50))</f>
        <v>A125948810R</v>
      </c>
      <c r="I14" s="19" t="str" cm="1">
        <f t="array" ref="I14">HYPERLINK(TEXT("#"&amp;INDEX($D$90:$AD$111,$C90,E$50),),INDEX($D$90:$AD$111,$C90,E$50))</f>
        <v>A125944058F</v>
      </c>
    </row>
    <row r="15" spans="1:20">
      <c r="A15" s="67"/>
      <c r="B15" s="71" t="s">
        <v>1892</v>
      </c>
      <c r="C15" s="46" cm="1">
        <f t="array" ref="C15">INDEX($D$61:$AD$82,$C62,C$50)</f>
        <v>39.47</v>
      </c>
      <c r="D15" s="46" cm="1">
        <f t="array" ref="D15">INDEX($D$61:$AD$82,$C62,D$50)</f>
        <v>19.187000000000001</v>
      </c>
      <c r="E15" s="46" cm="1">
        <f t="array" ref="E15">INDEX($D$61:$AD$82,$C62,E$50)</f>
        <v>20.283000000000001</v>
      </c>
      <c r="F15" s="46"/>
      <c r="G15" s="19" t="str" cm="1">
        <f t="array" ref="G15">HYPERLINK(TEXT("#"&amp;INDEX($D$90:$AD$111,$C91,C$50),),INDEX($D$90:$AD$111,$C91,C$50))</f>
        <v>A125953530T</v>
      </c>
      <c r="H15" s="19" t="str" cm="1">
        <f t="array" ref="H15">HYPERLINK(TEXT("#"&amp;INDEX($D$90:$AD$111,$C91,D$50),),INDEX($D$90:$AD$111,$C91,D$50))</f>
        <v>A125948778A</v>
      </c>
      <c r="I15" s="19" t="str" cm="1">
        <f t="array" ref="I15">HYPERLINK(TEXT("#"&amp;INDEX($D$90:$AD$111,$C91,E$50),),INDEX($D$90:$AD$111,$C91,E$50))</f>
        <v>A125944026L</v>
      </c>
    </row>
    <row r="16" spans="1:20">
      <c r="A16" s="67"/>
      <c r="B16" s="71" t="s">
        <v>1893</v>
      </c>
      <c r="C16" s="46" cm="1">
        <f t="array" ref="C16">INDEX($D$61:$AD$82,$C63,C$50)</f>
        <v>8.2189999999999994</v>
      </c>
      <c r="D16" s="46" cm="1">
        <f t="array" ref="D16">INDEX($D$61:$AD$82,$C63,D$50)</f>
        <v>2.637</v>
      </c>
      <c r="E16" s="46" cm="1">
        <f t="array" ref="E16">INDEX($D$61:$AD$82,$C63,E$50)</f>
        <v>5.5819999999999999</v>
      </c>
      <c r="F16" s="46"/>
      <c r="G16" s="19" t="str" cm="1">
        <f t="array" ref="G16">HYPERLINK(TEXT("#"&amp;INDEX($D$90:$AD$111,$C92,C$50),),INDEX($D$90:$AD$111,$C92,C$50))</f>
        <v>A125953566V</v>
      </c>
      <c r="H16" s="19" t="str" cm="1">
        <f t="array" ref="H16">HYPERLINK(TEXT("#"&amp;INDEX($D$90:$AD$111,$C92,D$50),),INDEX($D$90:$AD$111,$C92,D$50))</f>
        <v>A125948814X</v>
      </c>
      <c r="I16" s="19" t="str" cm="1">
        <f t="array" ref="I16">HYPERLINK(TEXT("#"&amp;INDEX($D$90:$AD$111,$C92,E$50),),INDEX($D$90:$AD$111,$C92,E$50))</f>
        <v>A125944062W</v>
      </c>
    </row>
    <row r="17" spans="1:20">
      <c r="A17" s="67"/>
      <c r="B17" s="71" t="s">
        <v>1894</v>
      </c>
      <c r="C17" s="46" cm="1">
        <f t="array" ref="C17">INDEX($D$61:$AD$82,$C64,C$50)</f>
        <v>11.779</v>
      </c>
      <c r="D17" s="46" cm="1">
        <f t="array" ref="D17">INDEX($D$61:$AD$82,$C64,D$50)</f>
        <v>5.4130000000000003</v>
      </c>
      <c r="E17" s="46" cm="1">
        <f t="array" ref="E17">INDEX($D$61:$AD$82,$C64,E$50)</f>
        <v>6.3659999999999997</v>
      </c>
      <c r="F17" s="46"/>
      <c r="G17" s="19" t="str" cm="1">
        <f t="array" ref="G17">HYPERLINK(TEXT("#"&amp;INDEX($D$90:$AD$111,$C93,C$50),),INDEX($D$90:$AD$111,$C93,C$50))</f>
        <v>A125953570K</v>
      </c>
      <c r="H17" s="19" t="str" cm="1">
        <f t="array" ref="H17">HYPERLINK(TEXT("#"&amp;INDEX($D$90:$AD$111,$C93,D$50),),INDEX($D$90:$AD$111,$C93,D$50))</f>
        <v>A125948818J</v>
      </c>
      <c r="I17" s="19" t="str" cm="1">
        <f t="array" ref="I17">HYPERLINK(TEXT("#"&amp;INDEX($D$90:$AD$111,$C93,E$50),),INDEX($D$90:$AD$111,$C93,E$50))</f>
        <v>A125944066F</v>
      </c>
    </row>
    <row r="18" spans="1:20">
      <c r="A18" s="67"/>
      <c r="B18" s="71" t="s">
        <v>1895</v>
      </c>
      <c r="C18" s="46" cm="1">
        <f t="array" ref="C18">INDEX($D$61:$AD$82,$C65,C$50)</f>
        <v>9.6359999999999992</v>
      </c>
      <c r="D18" s="46" cm="1">
        <f t="array" ref="D18">INDEX($D$61:$AD$82,$C65,D$50)</f>
        <v>2.657</v>
      </c>
      <c r="E18" s="46" cm="1">
        <f t="array" ref="E18">INDEX($D$61:$AD$82,$C65,E$50)</f>
        <v>6.9790000000000001</v>
      </c>
      <c r="F18" s="46"/>
      <c r="G18" s="19" t="str" cm="1">
        <f t="array" ref="G18">HYPERLINK(TEXT("#"&amp;INDEX($D$90:$AD$111,$C94,C$50),),INDEX($D$90:$AD$111,$C94,C$50))</f>
        <v>A125953534A</v>
      </c>
      <c r="H18" s="19" t="str" cm="1">
        <f t="array" ref="H18">HYPERLINK(TEXT("#"&amp;INDEX($D$90:$AD$111,$C94,D$50),),INDEX($D$90:$AD$111,$C94,D$50))</f>
        <v>A125948782T</v>
      </c>
      <c r="I18" s="19" t="str" cm="1">
        <f t="array" ref="I18">HYPERLINK(TEXT("#"&amp;INDEX($D$90:$AD$111,$C94,E$50),),INDEX($D$90:$AD$111,$C94,E$50))</f>
        <v>A125944030C</v>
      </c>
    </row>
    <row r="19" spans="1:20">
      <c r="A19" s="67"/>
      <c r="B19" s="71" t="s">
        <v>1896</v>
      </c>
      <c r="C19" s="46" cm="1">
        <f t="array" ref="C19">INDEX($D$61:$AD$82,$C66,C$50)</f>
        <v>28.431999999999999</v>
      </c>
      <c r="D19" s="46" cm="1">
        <f t="array" ref="D19">INDEX($D$61:$AD$82,$C66,D$50)</f>
        <v>18.523</v>
      </c>
      <c r="E19" s="46" cm="1">
        <f t="array" ref="E19">INDEX($D$61:$AD$82,$C66,E$50)</f>
        <v>9.9079999999999995</v>
      </c>
      <c r="F19" s="46"/>
      <c r="G19" s="19" t="str" cm="1">
        <f t="array" ref="G19">HYPERLINK(TEXT("#"&amp;INDEX($D$90:$AD$111,$C95,C$50),),INDEX($D$90:$AD$111,$C95,C$50))</f>
        <v>A125953538K</v>
      </c>
      <c r="H19" s="19" t="str" cm="1">
        <f t="array" ref="H19">HYPERLINK(TEXT("#"&amp;INDEX($D$90:$AD$111,$C95,D$50),),INDEX($D$90:$AD$111,$C95,D$50))</f>
        <v>A125948786A</v>
      </c>
      <c r="I19" s="19" t="str" cm="1">
        <f t="array" ref="I19">HYPERLINK(TEXT("#"&amp;INDEX($D$90:$AD$111,$C95,E$50),),INDEX($D$90:$AD$111,$C95,E$50))</f>
        <v>A125944034L</v>
      </c>
    </row>
    <row r="20" spans="1:20">
      <c r="A20" s="67"/>
      <c r="B20" s="71" t="s">
        <v>1897</v>
      </c>
      <c r="C20" s="46" cm="1">
        <f t="array" ref="C20">INDEX($D$61:$AD$82,$C67,C$50)</f>
        <v>15.367000000000001</v>
      </c>
      <c r="D20" s="46" cm="1">
        <f t="array" ref="D20">INDEX($D$61:$AD$82,$C67,D$50)</f>
        <v>3.6030000000000002</v>
      </c>
      <c r="E20" s="46" cm="1">
        <f t="array" ref="E20">INDEX($D$61:$AD$82,$C67,E$50)</f>
        <v>11.763</v>
      </c>
      <c r="F20" s="46"/>
      <c r="G20" s="19" t="str" cm="1">
        <f t="array" ref="G20">HYPERLINK(TEXT("#"&amp;INDEX($D$90:$AD$111,$C96,C$50),),INDEX($D$90:$AD$111,$C96,C$50))</f>
        <v>A125953554K</v>
      </c>
      <c r="H20" s="19" t="str" cm="1">
        <f t="array" ref="H20">HYPERLINK(TEXT("#"&amp;INDEX($D$90:$AD$111,$C96,D$50),),INDEX($D$90:$AD$111,$C96,D$50))</f>
        <v>A125948802R</v>
      </c>
      <c r="I20" s="19" t="str" cm="1">
        <f t="array" ref="I20">HYPERLINK(TEXT("#"&amp;INDEX($D$90:$AD$111,$C96,E$50),),INDEX($D$90:$AD$111,$C96,E$50))</f>
        <v>A125944050L</v>
      </c>
    </row>
    <row r="21" spans="1:20">
      <c r="A21" s="67"/>
      <c r="B21" s="48" t="s">
        <v>1898</v>
      </c>
      <c r="C21" s="46" cm="1">
        <f t="array" ref="C21">INDEX($D$61:$AD$82,$C68,C$50)</f>
        <v>422.67599999999999</v>
      </c>
      <c r="D21" s="46" cm="1">
        <f t="array" ref="D21">INDEX($D$61:$AD$82,$C68,D$50)</f>
        <v>196.50399999999999</v>
      </c>
      <c r="E21" s="46" cm="1">
        <f t="array" ref="E21">INDEX($D$61:$AD$82,$C68,E$50)</f>
        <v>226.172</v>
      </c>
      <c r="F21" s="46"/>
      <c r="G21" s="19" t="str" cm="1">
        <f t="array" ref="G21">HYPERLINK(TEXT("#"&amp;INDEX($D$90:$AD$111,$C97,C$50),),INDEX($D$90:$AD$111,$C97,C$50))</f>
        <v>A125953522T</v>
      </c>
      <c r="H21" s="19" t="str" cm="1">
        <f t="array" ref="H21">HYPERLINK(TEXT("#"&amp;INDEX($D$90:$AD$111,$C97,D$50),),INDEX($D$90:$AD$111,$C97,D$50))</f>
        <v>A125948770J</v>
      </c>
      <c r="I21" s="19" t="str" cm="1">
        <f t="array" ref="I21">HYPERLINK(TEXT("#"&amp;INDEX($D$90:$AD$111,$C97,E$50),),INDEX($D$90:$AD$111,$C97,E$50))</f>
        <v>A125944018L</v>
      </c>
    </row>
    <row r="22" spans="1:20">
      <c r="A22" s="65"/>
      <c r="B22" s="71" t="s">
        <v>1899</v>
      </c>
      <c r="C22" s="46" cm="1">
        <f t="array" ref="C22">INDEX($D$61:$AD$82,$C69,C$50)</f>
        <v>31.893000000000001</v>
      </c>
      <c r="D22" s="46" cm="1">
        <f t="array" ref="D22">INDEX($D$61:$AD$82,$C69,D$50)</f>
        <v>16.257000000000001</v>
      </c>
      <c r="E22" s="46" cm="1">
        <f t="array" ref="E22">INDEX($D$61:$AD$82,$C69,E$50)</f>
        <v>15.635999999999999</v>
      </c>
      <c r="F22" s="46"/>
      <c r="G22" s="19" t="str" cm="1">
        <f t="array" ref="G22">HYPERLINK(TEXT("#"&amp;INDEX($D$90:$AD$111,$C98,C$50),),INDEX($D$90:$AD$111,$C98,C$50))</f>
        <v>A125953574V</v>
      </c>
      <c r="H22" s="19" t="str" cm="1">
        <f t="array" ref="H22">HYPERLINK(TEXT("#"&amp;INDEX($D$90:$AD$111,$C98,D$50),),INDEX($D$90:$AD$111,$C98,D$50))</f>
        <v>A125948822X</v>
      </c>
      <c r="I22" s="19" t="str" cm="1">
        <f t="array" ref="I22">HYPERLINK(TEXT("#"&amp;INDEX($D$90:$AD$111,$C98,E$50),),INDEX($D$90:$AD$111,$C98,E$50))</f>
        <v>A125944070W</v>
      </c>
    </row>
    <row r="23" spans="1:20">
      <c r="A23" s="67"/>
      <c r="B23" s="71" t="s">
        <v>1900</v>
      </c>
      <c r="C23" s="46" cm="1">
        <f t="array" ref="C23">INDEX($D$61:$AD$82,$C70,C$50)</f>
        <v>77.947999999999993</v>
      </c>
      <c r="D23" s="46" cm="1">
        <f t="array" ref="D23">INDEX($D$61:$AD$82,$C70,D$50)</f>
        <v>35.752000000000002</v>
      </c>
      <c r="E23" s="46" cm="1">
        <f t="array" ref="E23">INDEX($D$61:$AD$82,$C70,E$50)</f>
        <v>42.195999999999998</v>
      </c>
      <c r="F23" s="46"/>
      <c r="G23" s="19" t="str" cm="1">
        <f t="array" ref="G23">HYPERLINK(TEXT("#"&amp;INDEX($D$90:$AD$111,$C99,C$50),),INDEX($D$90:$AD$111,$C99,C$50))</f>
        <v>A125953558V</v>
      </c>
      <c r="H23" s="19" t="str" cm="1">
        <f t="array" ref="H23">HYPERLINK(TEXT("#"&amp;INDEX($D$90:$AD$111,$C99,D$50),),INDEX($D$90:$AD$111,$C99,D$50))</f>
        <v>A125948806X</v>
      </c>
      <c r="I23" s="19" t="str" cm="1">
        <f t="array" ref="I23">HYPERLINK(TEXT("#"&amp;INDEX($D$90:$AD$111,$C99,E$50),),INDEX($D$90:$AD$111,$C99,E$50))</f>
        <v>A125944054W</v>
      </c>
    </row>
    <row r="24" spans="1:20">
      <c r="A24" s="67"/>
      <c r="B24" s="71" t="s">
        <v>1901</v>
      </c>
      <c r="C24" s="46" cm="1">
        <f t="array" ref="C24">INDEX($D$61:$AD$82,$C71,C$50)</f>
        <v>221.25</v>
      </c>
      <c r="D24" s="46" cm="1">
        <f t="array" ref="D24">INDEX($D$61:$AD$82,$C71,D$50)</f>
        <v>103.627</v>
      </c>
      <c r="E24" s="46" cm="1">
        <f t="array" ref="E24">INDEX($D$61:$AD$82,$C71,E$50)</f>
        <v>117.623</v>
      </c>
      <c r="F24" s="46"/>
      <c r="G24" s="19" t="str" cm="1">
        <f t="array" ref="G24">HYPERLINK(TEXT("#"&amp;INDEX($D$90:$AD$111,$C100,C$50),),INDEX($D$90:$AD$111,$C100,C$50))</f>
        <v>A125953582V</v>
      </c>
      <c r="H24" s="19" t="str" cm="1">
        <f t="array" ref="H24">HYPERLINK(TEXT("#"&amp;INDEX($D$90:$AD$111,$C100,D$50),),INDEX($D$90:$AD$111,$C100,D$50))</f>
        <v>A125948830X</v>
      </c>
      <c r="I24" s="19" t="str" cm="1">
        <f t="array" ref="I24">HYPERLINK(TEXT("#"&amp;INDEX($D$90:$AD$111,$C100,E$50),),INDEX($D$90:$AD$111,$C100,E$50))</f>
        <v>A125944078R</v>
      </c>
    </row>
    <row r="25" spans="1:20">
      <c r="A25" s="67"/>
      <c r="B25" s="71" t="s">
        <v>1902</v>
      </c>
      <c r="C25" s="46" cm="1">
        <f t="array" ref="C25">INDEX($D$61:$AD$82,$C72,C$50)</f>
        <v>64.850999999999999</v>
      </c>
      <c r="D25" s="46" cm="1">
        <f t="array" ref="D25">INDEX($D$61:$AD$82,$C72,D$50)</f>
        <v>29.497</v>
      </c>
      <c r="E25" s="46" cm="1">
        <f t="array" ref="E25">INDEX($D$61:$AD$82,$C72,E$50)</f>
        <v>35.353999999999999</v>
      </c>
      <c r="F25" s="46"/>
      <c r="G25" s="19" t="str" cm="1">
        <f t="array" ref="G25">HYPERLINK(TEXT("#"&amp;INDEX($D$90:$AD$111,$C101,C$50),),INDEX($D$90:$AD$111,$C101,C$50))</f>
        <v>A125953526A</v>
      </c>
      <c r="H25" s="19" t="str" cm="1">
        <f t="array" ref="H25">HYPERLINK(TEXT("#"&amp;INDEX($D$90:$AD$111,$C101,D$50),),INDEX($D$90:$AD$111,$C101,D$50))</f>
        <v>A125948774T</v>
      </c>
      <c r="I25" s="19" t="str" cm="1">
        <f t="array" ref="I25">HYPERLINK(TEXT("#"&amp;INDEX($D$90:$AD$111,$C101,E$50),),INDEX($D$90:$AD$111,$C101,E$50))</f>
        <v>A125944022C</v>
      </c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</row>
    <row r="26" spans="1:20">
      <c r="A26" s="67"/>
      <c r="B26" s="71" t="s">
        <v>1903</v>
      </c>
      <c r="C26" s="46" cm="1">
        <f t="array" ref="C26">INDEX($D$61:$AD$82,$C73,C$50)</f>
        <v>8.4030000000000005</v>
      </c>
      <c r="D26" s="46" cm="1">
        <f t="array" ref="D26">INDEX($D$61:$AD$82,$C73,D$50)</f>
        <v>2.4039999999999999</v>
      </c>
      <c r="E26" s="46" cm="1">
        <f t="array" ref="E26">INDEX($D$61:$AD$82,$C73,E$50)</f>
        <v>5.9989999999999997</v>
      </c>
      <c r="F26" s="46"/>
      <c r="G26" s="19" t="str" cm="1">
        <f t="array" ref="G26">HYPERLINK(TEXT("#"&amp;INDEX($D$90:$AD$111,$C102,C$50),),INDEX($D$90:$AD$111,$C102,C$50))</f>
        <v>A125953502J</v>
      </c>
      <c r="H26" s="19" t="str" cm="1">
        <f t="array" ref="H26">HYPERLINK(TEXT("#"&amp;INDEX($D$90:$AD$111,$C102,D$50),),INDEX($D$90:$AD$111,$C102,D$50))</f>
        <v>A125948750X</v>
      </c>
      <c r="I26" s="19" t="str" cm="1">
        <f t="array" ref="I26">HYPERLINK(TEXT("#"&amp;INDEX($D$90:$AD$111,$C102,E$50),),INDEX($D$90:$AD$111,$C102,E$50))</f>
        <v>A125943998L</v>
      </c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</row>
    <row r="27" spans="1:20">
      <c r="A27" s="67"/>
      <c r="B27" s="71" t="s">
        <v>1904</v>
      </c>
      <c r="C27" s="46" cm="1">
        <f t="array" ref="C27">INDEX($D$61:$AD$82,$C74,C$50)</f>
        <v>5.8470000000000004</v>
      </c>
      <c r="D27" s="46" cm="1">
        <f t="array" ref="D27">INDEX($D$61:$AD$82,$C74,D$50)</f>
        <v>4.4290000000000003</v>
      </c>
      <c r="E27" s="46" cm="1">
        <f t="array" ref="E27">INDEX($D$61:$AD$82,$C74,E$50)</f>
        <v>1.417</v>
      </c>
      <c r="F27" s="46"/>
      <c r="G27" s="19" t="str" cm="1">
        <f t="array" ref="G27">HYPERLINK(TEXT("#"&amp;INDEX($D$90:$AD$111,$C103,C$50),),INDEX($D$90:$AD$111,$C103,C$50))</f>
        <v>A125953514T</v>
      </c>
      <c r="H27" s="19" t="str" cm="1">
        <f t="array" ref="H27">HYPERLINK(TEXT("#"&amp;INDEX($D$90:$AD$111,$C103,D$50),),INDEX($D$90:$AD$111,$C103,D$50))</f>
        <v>A125948762J</v>
      </c>
      <c r="I27" s="19" t="str" cm="1">
        <f t="array" ref="I27">HYPERLINK(TEXT("#"&amp;INDEX($D$90:$AD$111,$C103,E$50),),INDEX($D$90:$AD$111,$C103,E$50))</f>
        <v>A125944010V</v>
      </c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</row>
    <row r="28" spans="1:20">
      <c r="A28" s="67"/>
      <c r="B28" s="49" t="s">
        <v>1905</v>
      </c>
      <c r="C28" s="46" cm="1">
        <f t="array" ref="C28">INDEX($D$61:$AD$82,$C75,C$50)</f>
        <v>12.484</v>
      </c>
      <c r="D28" s="46" cm="1">
        <f t="array" ref="D28">INDEX($D$61:$AD$82,$C75,D$50)</f>
        <v>4.5389999999999997</v>
      </c>
      <c r="E28" s="46" cm="1">
        <f t="array" ref="E28">INDEX($D$61:$AD$82,$C75,E$50)</f>
        <v>7.9459999999999997</v>
      </c>
      <c r="F28" s="46"/>
      <c r="G28" s="19" t="str" cm="1">
        <f t="array" ref="G28">HYPERLINK(TEXT("#"&amp;INDEX($D$90:$AD$111,$C104,C$50),),INDEX($D$90:$AD$111,$C104,C$50))</f>
        <v>A125953542A</v>
      </c>
      <c r="H28" s="19" t="str" cm="1">
        <f t="array" ref="H28">HYPERLINK(TEXT("#"&amp;INDEX($D$90:$AD$111,$C104,D$50),),INDEX($D$90:$AD$111,$C104,D$50))</f>
        <v>A125948790T</v>
      </c>
      <c r="I28" s="19" t="str" cm="1">
        <f t="array" ref="I28">HYPERLINK(TEXT("#"&amp;INDEX($D$90:$AD$111,$C104,E$50),),INDEX($D$90:$AD$111,$C104,E$50))</f>
        <v>A125944038W</v>
      </c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</row>
    <row r="29" spans="1:20">
      <c r="A29" s="65"/>
      <c r="B29" s="68" t="s">
        <v>1906</v>
      </c>
      <c r="C29" s="46" cm="1">
        <f t="array" ref="C29">INDEX($D$61:$AD$82,$C76,C$50)</f>
        <v>203.69800000000001</v>
      </c>
      <c r="D29" s="46" cm="1">
        <f t="array" ref="D29">INDEX($D$61:$AD$82,$C76,D$50)</f>
        <v>27.937000000000001</v>
      </c>
      <c r="E29" s="46" cm="1">
        <f t="array" ref="E29">INDEX($D$61:$AD$82,$C76,E$50)</f>
        <v>175.76</v>
      </c>
      <c r="F29" s="46"/>
      <c r="G29" s="19" t="str" cm="1">
        <f t="array" ref="G29">HYPERLINK(TEXT("#"&amp;INDEX($D$90:$AD$111,$C105,C$50),),INDEX($D$90:$AD$111,$C105,C$50))</f>
        <v>A125953518A</v>
      </c>
      <c r="H29" s="19" t="str" cm="1">
        <f t="array" ref="H29">HYPERLINK(TEXT("#"&amp;INDEX($D$90:$AD$111,$C105,D$50),),INDEX($D$90:$AD$111,$C105,D$50))</f>
        <v>A125948766T</v>
      </c>
      <c r="I29" s="19" t="str" cm="1">
        <f t="array" ref="I29">HYPERLINK(TEXT("#"&amp;INDEX($D$90:$AD$111,$C105,E$50),),INDEX($D$90:$AD$111,$C105,E$50))</f>
        <v>A125944014C</v>
      </c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</row>
    <row r="30" spans="1:20">
      <c r="A30" s="69"/>
      <c r="B30" s="52" t="s">
        <v>1907</v>
      </c>
      <c r="C30" s="46" cm="1">
        <f t="array" ref="C30">INDEX($D$61:$AD$82,$C77,C$50)</f>
        <v>29.771000000000001</v>
      </c>
      <c r="D30" s="46" cm="1">
        <f t="array" ref="D30">INDEX($D$61:$AD$82,$C77,D$50)</f>
        <v>9.2880000000000003</v>
      </c>
      <c r="E30" s="46" cm="1">
        <f t="array" ref="E30">INDEX($D$61:$AD$82,$C77,E$50)</f>
        <v>20.483000000000001</v>
      </c>
      <c r="F30" s="46"/>
      <c r="G30" s="19" t="str" cm="1">
        <f t="array" ref="G30">HYPERLINK(TEXT("#"&amp;INDEX($D$90:$AD$111,$C106,C$50),),INDEX($D$90:$AD$111,$C106,C$50))</f>
        <v>A125953546K</v>
      </c>
      <c r="H30" s="19" t="str" cm="1">
        <f t="array" ref="H30">HYPERLINK(TEXT("#"&amp;INDEX($D$90:$AD$111,$C106,D$50),),INDEX($D$90:$AD$111,$C106,D$50))</f>
        <v>A125948794A</v>
      </c>
      <c r="I30" s="19" t="str" cm="1">
        <f t="array" ref="I30">HYPERLINK(TEXT("#"&amp;INDEX($D$90:$AD$111,$C106,E$50),),INDEX($D$90:$AD$111,$C106,E$50))</f>
        <v>A125944042L</v>
      </c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</row>
    <row r="31" spans="1:20">
      <c r="A31" s="67"/>
      <c r="B31" s="71" t="s">
        <v>1908</v>
      </c>
      <c r="C31" s="46" cm="1">
        <f t="array" ref="C31">INDEX($D$61:$AD$82,$C78,C$50)</f>
        <v>139.02699999999999</v>
      </c>
      <c r="D31" s="46" cm="1">
        <f t="array" ref="D31">INDEX($D$61:$AD$82,$C78,D$50)</f>
        <v>11.188000000000001</v>
      </c>
      <c r="E31" s="46" cm="1">
        <f t="array" ref="E31">INDEX($D$61:$AD$82,$C78,E$50)</f>
        <v>127.839</v>
      </c>
      <c r="F31" s="46"/>
      <c r="G31" s="19" t="str" cm="1">
        <f t="array" ref="G31">HYPERLINK(TEXT("#"&amp;INDEX($D$90:$AD$111,$C107,C$50),),INDEX($D$90:$AD$111,$C107,C$50))</f>
        <v>A125953550A</v>
      </c>
      <c r="H31" s="19" t="str" cm="1">
        <f t="array" ref="H31">HYPERLINK(TEXT("#"&amp;INDEX($D$90:$AD$111,$C107,D$50),),INDEX($D$90:$AD$111,$C107,D$50))</f>
        <v>A125948798K</v>
      </c>
      <c r="I31" s="19" t="str" cm="1">
        <f t="array" ref="I31">HYPERLINK(TEXT("#"&amp;INDEX($D$90:$AD$111,$C107,E$50),),INDEX($D$90:$AD$111,$C107,E$50))</f>
        <v>A125944046W</v>
      </c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</row>
    <row r="32" spans="1:20">
      <c r="A32" s="70"/>
      <c r="B32" s="71" t="s">
        <v>1909</v>
      </c>
      <c r="C32" s="46" cm="1">
        <f t="array" ref="C32">INDEX($D$61:$AD$82,$C79,C$50)</f>
        <v>34.9</v>
      </c>
      <c r="D32" s="46" cm="1">
        <f t="array" ref="D32">INDEX($D$61:$AD$82,$C79,D$50)</f>
        <v>7.4619999999999997</v>
      </c>
      <c r="E32" s="46" cm="1">
        <f t="array" ref="E32">INDEX($D$61:$AD$82,$C79,E$50)</f>
        <v>27.437999999999999</v>
      </c>
      <c r="F32" s="46"/>
      <c r="G32" s="19" t="str" cm="1">
        <f t="array" ref="G32">HYPERLINK(TEXT("#"&amp;INDEX($D$90:$AD$111,$C108,C$50),),INDEX($D$90:$AD$111,$C108,C$50))</f>
        <v>A125953586C</v>
      </c>
      <c r="H32" s="19" t="str" cm="1">
        <f t="array" ref="H32">HYPERLINK(TEXT("#"&amp;INDEX($D$90:$AD$111,$C108,D$50),),INDEX($D$90:$AD$111,$C108,D$50))</f>
        <v>A125948834J</v>
      </c>
      <c r="I32" s="19" t="str" cm="1">
        <f t="array" ref="I32">HYPERLINK(TEXT("#"&amp;INDEX($D$90:$AD$111,$C108,E$50),),INDEX($D$90:$AD$111,$C108,E$50))</f>
        <v>A125944082F</v>
      </c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</row>
    <row r="33" spans="1:21">
      <c r="A33" s="70"/>
      <c r="B33" s="68" t="s">
        <v>1910</v>
      </c>
      <c r="C33" s="46" cm="1">
        <f t="array" ref="C33">INDEX($D$61:$AD$82,$C80,C$50)</f>
        <v>95.988</v>
      </c>
      <c r="D33" s="46" cm="1">
        <f t="array" ref="D33">INDEX($D$61:$AD$82,$C80,D$50)</f>
        <v>48.497999999999998</v>
      </c>
      <c r="E33" s="46" cm="1">
        <f t="array" ref="E33">INDEX($D$61:$AD$82,$C80,E$50)</f>
        <v>47.49</v>
      </c>
      <c r="F33" s="46"/>
      <c r="G33" s="19" t="str" cm="1">
        <f t="array" ref="G33">HYPERLINK(TEXT("#"&amp;INDEX($D$90:$AD$111,$C109,C$50),),INDEX($D$90:$AD$111,$C109,C$50))</f>
        <v>A125953506T</v>
      </c>
      <c r="H33" s="19" t="str" cm="1">
        <f t="array" ref="H33">HYPERLINK(TEXT("#"&amp;INDEX($D$90:$AD$111,$C109,D$50),),INDEX($D$90:$AD$111,$C109,D$50))</f>
        <v>A125948754J</v>
      </c>
      <c r="I33" s="19" t="str" cm="1">
        <f t="array" ref="I33">HYPERLINK(TEXT("#"&amp;INDEX($D$90:$AD$111,$C109,E$50),),INDEX($D$90:$AD$111,$C109,E$50))</f>
        <v>A125944002V</v>
      </c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</row>
    <row r="34" spans="1:21">
      <c r="A34" s="70"/>
      <c r="B34" s="68" t="s">
        <v>1911</v>
      </c>
      <c r="C34" s="46" cm="1">
        <f t="array" ref="C34">INDEX($D$61:$AD$82,$C81,C$50)</f>
        <v>25.178999999999998</v>
      </c>
      <c r="D34" s="46" cm="1">
        <f t="array" ref="D34">INDEX($D$61:$AD$82,$C81,D$50)</f>
        <v>11.435</v>
      </c>
      <c r="E34" s="46" cm="1">
        <f t="array" ref="E34">INDEX($D$61:$AD$82,$C81,E$50)</f>
        <v>13.744</v>
      </c>
      <c r="F34" s="46"/>
      <c r="G34" s="19" t="str" cm="1">
        <f t="array" ref="G34">HYPERLINK(TEXT("#"&amp;INDEX($D$90:$AD$111,$C110,C$50),),INDEX($D$90:$AD$111,$C110,C$50))</f>
        <v>A125953578C</v>
      </c>
      <c r="H34" s="19" t="str" cm="1">
        <f t="array" ref="H34">HYPERLINK(TEXT("#"&amp;INDEX($D$90:$AD$111,$C110,D$50),),INDEX($D$90:$AD$111,$C110,D$50))</f>
        <v>A125948826J</v>
      </c>
      <c r="I34" s="19" t="str" cm="1">
        <f t="array" ref="I34">HYPERLINK(TEXT("#"&amp;INDEX($D$90:$AD$111,$C110,E$50),),INDEX($D$90:$AD$111,$C110,E$50))</f>
        <v>A125944074F</v>
      </c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</row>
    <row r="35" spans="1:21">
      <c r="A35" s="70" t="s">
        <v>1912</v>
      </c>
      <c r="B35" s="68"/>
      <c r="C35" s="54" cm="1">
        <f t="array" ref="C35">INDEX($D$61:$AD$82,$C82,C$50)</f>
        <v>860.44399999999996</v>
      </c>
      <c r="D35" s="54" cm="1">
        <f t="array" ref="D35">INDEX($D$61:$AD$82,$C82,D$50)</f>
        <v>336.39600000000002</v>
      </c>
      <c r="E35" s="54" cm="1">
        <f t="array" ref="E35">INDEX($D$61:$AD$82,$C82,E$50)</f>
        <v>524.048</v>
      </c>
      <c r="F35" s="46"/>
      <c r="G35" s="19" t="str" cm="1">
        <f t="array" ref="G35">HYPERLINK(TEXT("#"&amp;INDEX($D$90:$AD$111,$C111,C$50),),INDEX($D$90:$AD$111,$C111,C$50))</f>
        <v>A125953510J</v>
      </c>
      <c r="H35" s="19" t="str" cm="1">
        <f t="array" ref="H35">HYPERLINK(TEXT("#"&amp;INDEX($D$90:$AD$111,$C111,D$50),),INDEX($D$90:$AD$111,$C111,D$50))</f>
        <v>A125948758T</v>
      </c>
      <c r="I35" s="19" t="str" cm="1">
        <f t="array" ref="I35">HYPERLINK(TEXT("#"&amp;INDEX($D$90:$AD$111,$C111,E$50),),INDEX($D$90:$AD$111,$C111,E$50))</f>
        <v>A125944006C</v>
      </c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</row>
    <row r="36" spans="1:21">
      <c r="A36" s="55"/>
      <c r="B36" s="5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</row>
    <row r="37" spans="1:21">
      <c r="A37" s="55"/>
      <c r="B37" s="5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</row>
    <row r="38" spans="1:21">
      <c r="A38" s="57" t="str">
        <f ca="1">Contents!B27</f>
        <v>© Commonwealth of Australia 2022</v>
      </c>
      <c r="B38" s="58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</row>
    <row r="39" spans="1:21">
      <c r="A39" s="57"/>
      <c r="B39" s="58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</row>
    <row r="40" spans="1:21" hidden="1">
      <c r="A40" s="59"/>
      <c r="B40" s="60" t="s">
        <v>1924</v>
      </c>
      <c r="C40" s="61">
        <v>1</v>
      </c>
      <c r="D40" s="62"/>
      <c r="E40" s="62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</row>
    <row r="41" spans="1:21" hidden="1">
      <c r="A41" s="59"/>
      <c r="B41" s="60" t="s">
        <v>1925</v>
      </c>
      <c r="C41" s="61">
        <v>4</v>
      </c>
      <c r="D41" s="62"/>
      <c r="E41" s="62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</row>
    <row r="42" spans="1:21" hidden="1">
      <c r="A42" s="59"/>
      <c r="B42" s="60" t="s">
        <v>1926</v>
      </c>
      <c r="C42" s="61">
        <v>7</v>
      </c>
      <c r="D42" s="62"/>
      <c r="E42" s="62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</row>
    <row r="43" spans="1:21" hidden="1">
      <c r="A43" s="59"/>
      <c r="B43" s="60" t="s">
        <v>1927</v>
      </c>
      <c r="C43" s="61">
        <v>10</v>
      </c>
      <c r="D43" s="62"/>
      <c r="E43" s="62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</row>
    <row r="44" spans="1:21" hidden="1">
      <c r="A44" s="59"/>
      <c r="B44" s="60" t="s">
        <v>1928</v>
      </c>
      <c r="C44" s="61">
        <v>13</v>
      </c>
      <c r="D44" s="62"/>
      <c r="E44" s="62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</row>
    <row r="45" spans="1:21" hidden="1">
      <c r="A45" s="59"/>
      <c r="B45" s="60" t="s">
        <v>1929</v>
      </c>
      <c r="C45" s="61">
        <v>16</v>
      </c>
      <c r="D45" s="62"/>
      <c r="E45" s="62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</row>
    <row r="46" spans="1:21" hidden="1">
      <c r="A46" s="59"/>
      <c r="B46" s="60" t="s">
        <v>1930</v>
      </c>
      <c r="C46" s="61">
        <v>19</v>
      </c>
      <c r="D46" s="62"/>
      <c r="E46" s="62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</row>
    <row r="47" spans="1:21" hidden="1">
      <c r="A47" s="59"/>
      <c r="B47" s="60" t="s">
        <v>1931</v>
      </c>
      <c r="C47" s="61">
        <v>22</v>
      </c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</row>
    <row r="48" spans="1:21" hidden="1">
      <c r="A48" s="59"/>
      <c r="B48" s="60" t="s">
        <v>1932</v>
      </c>
      <c r="C48" s="61">
        <v>25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</row>
    <row r="49" spans="1:30" hidden="1">
      <c r="A49" s="59"/>
      <c r="B49" s="58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</row>
    <row r="50" spans="1:30" hidden="1">
      <c r="A50" s="59"/>
      <c r="B50" s="58"/>
      <c r="C50" s="61">
        <f>VLOOKUP(C10,B40:C48,2,FALSE)</f>
        <v>1</v>
      </c>
      <c r="D50" s="61">
        <f>C50+1</f>
        <v>2</v>
      </c>
      <c r="E50" s="61">
        <f>D50+1</f>
        <v>3</v>
      </c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</row>
    <row r="51" spans="1:30" hidden="1">
      <c r="A51" s="59"/>
      <c r="B51" s="58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</row>
    <row r="52" spans="1:30" hidden="1">
      <c r="A52" s="59"/>
      <c r="B52" s="58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</row>
    <row r="53" spans="1:30" hidden="1">
      <c r="A53" s="59"/>
      <c r="B53" s="58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</row>
    <row r="54" spans="1:30" hidden="1">
      <c r="A54" s="59"/>
      <c r="B54" s="58"/>
      <c r="C54" s="58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</row>
    <row r="55" spans="1:30" hidden="1">
      <c r="A55" s="59"/>
      <c r="B55" s="58"/>
      <c r="C55" s="58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</row>
    <row r="56" spans="1:30" hidden="1">
      <c r="A56" s="59"/>
      <c r="B56" s="58"/>
      <c r="C56" s="58"/>
      <c r="D56" s="61">
        <v>1</v>
      </c>
      <c r="E56" s="61">
        <v>2</v>
      </c>
      <c r="F56" s="61">
        <v>3</v>
      </c>
      <c r="G56" s="61">
        <v>4</v>
      </c>
      <c r="H56" s="61">
        <v>5</v>
      </c>
      <c r="I56" s="61">
        <v>6</v>
      </c>
      <c r="J56" s="61">
        <v>7</v>
      </c>
      <c r="K56" s="61">
        <v>8</v>
      </c>
      <c r="L56" s="61">
        <v>9</v>
      </c>
      <c r="M56" s="61">
        <v>10</v>
      </c>
      <c r="N56" s="61">
        <v>11</v>
      </c>
      <c r="O56" s="61">
        <v>12</v>
      </c>
      <c r="P56" s="61">
        <v>13</v>
      </c>
      <c r="Q56" s="61">
        <v>14</v>
      </c>
      <c r="R56" s="61">
        <v>15</v>
      </c>
      <c r="S56" s="61">
        <v>16</v>
      </c>
      <c r="T56" s="61">
        <v>17</v>
      </c>
      <c r="U56" s="61">
        <v>18</v>
      </c>
      <c r="V56" s="61">
        <v>19</v>
      </c>
      <c r="W56" s="61">
        <v>20</v>
      </c>
      <c r="X56" s="61">
        <v>21</v>
      </c>
      <c r="Y56" s="61">
        <v>22</v>
      </c>
      <c r="Z56" s="61">
        <v>23</v>
      </c>
      <c r="AA56" s="61">
        <v>24</v>
      </c>
      <c r="AB56" s="61">
        <v>25</v>
      </c>
      <c r="AC56" s="61">
        <v>26</v>
      </c>
      <c r="AD56" s="61">
        <v>27</v>
      </c>
    </row>
    <row r="57" spans="1:30" ht="15" hidden="1" customHeight="1">
      <c r="A57" s="37"/>
      <c r="B57" s="37"/>
      <c r="C57" s="37"/>
      <c r="D57" s="81" t="s">
        <v>1924</v>
      </c>
      <c r="E57" s="81"/>
      <c r="F57" s="81"/>
      <c r="G57" s="81" t="s">
        <v>1925</v>
      </c>
      <c r="H57" s="81"/>
      <c r="I57" s="81"/>
      <c r="J57" s="81" t="s">
        <v>1926</v>
      </c>
      <c r="K57" s="81"/>
      <c r="L57" s="81"/>
      <c r="M57" s="81" t="s">
        <v>1927</v>
      </c>
      <c r="N57" s="81"/>
      <c r="O57" s="81"/>
      <c r="P57" s="81" t="s">
        <v>1928</v>
      </c>
      <c r="Q57" s="81"/>
      <c r="R57" s="81"/>
      <c r="S57" s="81" t="s">
        <v>1929</v>
      </c>
      <c r="T57" s="81"/>
      <c r="U57" s="81"/>
      <c r="V57" s="81" t="s">
        <v>1930</v>
      </c>
      <c r="W57" s="81"/>
      <c r="X57" s="81"/>
      <c r="Y57" s="81" t="s">
        <v>1931</v>
      </c>
      <c r="Z57" s="81"/>
      <c r="AA57" s="81"/>
      <c r="AB57" s="81" t="s">
        <v>1932</v>
      </c>
      <c r="AC57" s="81"/>
      <c r="AD57" s="81"/>
    </row>
    <row r="58" spans="1:30" hidden="1">
      <c r="A58" s="37"/>
      <c r="B58" s="37"/>
      <c r="C58" s="37"/>
      <c r="D58" s="38" t="s">
        <v>1886</v>
      </c>
      <c r="E58" s="38" t="s">
        <v>1887</v>
      </c>
      <c r="F58" s="38" t="s">
        <v>1888</v>
      </c>
      <c r="G58" s="38" t="s">
        <v>1886</v>
      </c>
      <c r="H58" s="38" t="s">
        <v>1887</v>
      </c>
      <c r="I58" s="38" t="s">
        <v>1888</v>
      </c>
      <c r="J58" s="38" t="s">
        <v>1886</v>
      </c>
      <c r="K58" s="38" t="s">
        <v>1887</v>
      </c>
      <c r="L58" s="38" t="s">
        <v>1888</v>
      </c>
      <c r="M58" s="38" t="s">
        <v>1886</v>
      </c>
      <c r="N58" s="38" t="s">
        <v>1887</v>
      </c>
      <c r="O58" s="38" t="s">
        <v>1888</v>
      </c>
      <c r="P58" s="38" t="s">
        <v>1886</v>
      </c>
      <c r="Q58" s="38" t="s">
        <v>1887</v>
      </c>
      <c r="R58" s="38" t="s">
        <v>1888</v>
      </c>
      <c r="S58" s="38" t="s">
        <v>1886</v>
      </c>
      <c r="T58" s="38" t="s">
        <v>1887</v>
      </c>
      <c r="U58" s="38" t="s">
        <v>1888</v>
      </c>
      <c r="V58" s="38" t="s">
        <v>1886</v>
      </c>
      <c r="W58" s="38" t="s">
        <v>1887</v>
      </c>
      <c r="X58" s="38" t="s">
        <v>1888</v>
      </c>
      <c r="Y58" s="38" t="s">
        <v>1886</v>
      </c>
      <c r="Z58" s="38" t="s">
        <v>1887</v>
      </c>
      <c r="AA58" s="38" t="s">
        <v>1888</v>
      </c>
      <c r="AB58" s="38" t="s">
        <v>1886</v>
      </c>
      <c r="AC58" s="38" t="s">
        <v>1887</v>
      </c>
      <c r="AD58" s="38" t="s">
        <v>1888</v>
      </c>
    </row>
    <row r="59" spans="1:30" hidden="1">
      <c r="A59" s="37"/>
      <c r="B59" s="37"/>
      <c r="C59" s="37"/>
      <c r="D59" s="41" t="s">
        <v>1889</v>
      </c>
      <c r="E59" s="41" t="s">
        <v>1889</v>
      </c>
      <c r="F59" s="41" t="s">
        <v>1889</v>
      </c>
      <c r="G59" s="41" t="s">
        <v>1889</v>
      </c>
      <c r="H59" s="41" t="s">
        <v>1889</v>
      </c>
      <c r="I59" s="41" t="s">
        <v>1889</v>
      </c>
      <c r="J59" s="41" t="s">
        <v>1889</v>
      </c>
      <c r="K59" s="41" t="s">
        <v>1889</v>
      </c>
      <c r="L59" s="41" t="s">
        <v>1889</v>
      </c>
      <c r="M59" s="41" t="s">
        <v>1889</v>
      </c>
      <c r="N59" s="41" t="s">
        <v>1889</v>
      </c>
      <c r="O59" s="41" t="s">
        <v>1889</v>
      </c>
      <c r="P59" s="41" t="s">
        <v>1889</v>
      </c>
      <c r="Q59" s="41" t="s">
        <v>1889</v>
      </c>
      <c r="R59" s="41" t="s">
        <v>1889</v>
      </c>
      <c r="S59" s="41" t="s">
        <v>1889</v>
      </c>
      <c r="T59" s="41" t="s">
        <v>1889</v>
      </c>
      <c r="U59" s="41" t="s">
        <v>1889</v>
      </c>
      <c r="V59" s="41" t="s">
        <v>1889</v>
      </c>
      <c r="W59" s="41" t="s">
        <v>1889</v>
      </c>
      <c r="X59" s="41" t="s">
        <v>1889</v>
      </c>
      <c r="Y59" s="41" t="s">
        <v>1889</v>
      </c>
      <c r="Z59" s="41" t="s">
        <v>1889</v>
      </c>
      <c r="AA59" s="41" t="s">
        <v>1889</v>
      </c>
      <c r="AB59" s="41" t="s">
        <v>1889</v>
      </c>
      <c r="AC59" s="41" t="s">
        <v>1889</v>
      </c>
      <c r="AD59" s="41" t="s">
        <v>1889</v>
      </c>
    </row>
    <row r="60" spans="1:30" hidden="1">
      <c r="A60" s="42" t="s">
        <v>1890</v>
      </c>
      <c r="B60" s="43"/>
      <c r="C60" s="43"/>
      <c r="D60" s="41"/>
      <c r="E60" s="41"/>
      <c r="F60" s="41"/>
      <c r="G60" s="44"/>
      <c r="H60" s="63"/>
      <c r="I60" s="63"/>
    </row>
    <row r="61" spans="1:30" hidden="1">
      <c r="A61" s="43"/>
      <c r="B61" s="45" t="s">
        <v>1891</v>
      </c>
      <c r="C61" s="61">
        <v>1</v>
      </c>
      <c r="D61" s="46">
        <f>A125953562K_Latest</f>
        <v>112.904</v>
      </c>
      <c r="E61" s="46">
        <f>A125948810R_Latest</f>
        <v>52.021000000000001</v>
      </c>
      <c r="F61" s="46">
        <f>A125944058F_Latest</f>
        <v>60.881999999999998</v>
      </c>
      <c r="G61" s="46">
        <f>A125954090T_Latest</f>
        <v>35.783000000000001</v>
      </c>
      <c r="H61" s="46">
        <f>A125949338R_Latest</f>
        <v>15.218</v>
      </c>
      <c r="I61" s="46">
        <f>A125944586K_Latest</f>
        <v>20.565000000000001</v>
      </c>
      <c r="J61" s="46">
        <f>A125953738C_Latest</f>
        <v>33.97</v>
      </c>
      <c r="K61" s="46">
        <f>A125948986V_Latest</f>
        <v>14.486000000000001</v>
      </c>
      <c r="L61" s="46">
        <f>A125944234F_Latest</f>
        <v>19.484000000000002</v>
      </c>
      <c r="M61" s="46">
        <f>A125954178K_Latest</f>
        <v>22.689</v>
      </c>
      <c r="N61" s="46">
        <f>A125949426R_Latest</f>
        <v>9.3420000000000005</v>
      </c>
      <c r="O61" s="46">
        <f>A125944674K_Latest</f>
        <v>13.347</v>
      </c>
      <c r="P61" s="46">
        <f>A125954266K_Latest</f>
        <v>5.26</v>
      </c>
      <c r="Q61" s="46">
        <f>A125949514R_Latest</f>
        <v>3.7759999999999998</v>
      </c>
      <c r="R61" s="46">
        <f>A125944762K_Latest</f>
        <v>1.484</v>
      </c>
      <c r="S61" s="46">
        <f>A125953826C_Latest</f>
        <v>10.846</v>
      </c>
      <c r="T61" s="46">
        <f>A125949074W_Latest</f>
        <v>7.2539999999999996</v>
      </c>
      <c r="U61" s="46">
        <f>A125944322F_Latest</f>
        <v>3.593</v>
      </c>
      <c r="V61" s="46">
        <f>A125953914C_Latest</f>
        <v>2.4</v>
      </c>
      <c r="W61" s="46">
        <f>A125949162W_Latest</f>
        <v>1.1359999999999999</v>
      </c>
      <c r="X61" s="46">
        <f>A125944410F_Latest</f>
        <v>1.264</v>
      </c>
      <c r="Y61" s="46">
        <f>A125954002F_Latest</f>
        <v>0.31</v>
      </c>
      <c r="Z61" s="46">
        <f>A125949250W_Latest</f>
        <v>0.20499999999999999</v>
      </c>
      <c r="AA61" s="46">
        <f>A125944498K_Latest</f>
        <v>0.105</v>
      </c>
      <c r="AB61" s="46">
        <f>A125953650K_Latest</f>
        <v>1.6459999999999999</v>
      </c>
      <c r="AC61" s="46">
        <f>A125948898V_Latest</f>
        <v>0.60499999999999998</v>
      </c>
      <c r="AD61" s="46">
        <f>A125944146F_Latest</f>
        <v>1.0409999999999999</v>
      </c>
    </row>
    <row r="62" spans="1:30" hidden="1">
      <c r="A62" s="45"/>
      <c r="B62" s="47" t="s">
        <v>1892</v>
      </c>
      <c r="C62" s="61">
        <v>2</v>
      </c>
      <c r="D62" s="46">
        <f>A125953530T_Latest</f>
        <v>39.47</v>
      </c>
      <c r="E62" s="46">
        <f>A125948778A_Latest</f>
        <v>19.187000000000001</v>
      </c>
      <c r="F62" s="46">
        <f>A125944026L_Latest</f>
        <v>20.283000000000001</v>
      </c>
      <c r="G62" s="46">
        <f>A125954058T_Latest</f>
        <v>14.474</v>
      </c>
      <c r="H62" s="46">
        <f>A125949306W_Latest</f>
        <v>7.3739999999999997</v>
      </c>
      <c r="I62" s="46">
        <f>A125944554T_Latest</f>
        <v>7.0990000000000002</v>
      </c>
      <c r="J62" s="46">
        <f>A125953706K_Latest</f>
        <v>9.4640000000000004</v>
      </c>
      <c r="K62" s="46">
        <f>A125948954A_Latest</f>
        <v>4.3049999999999997</v>
      </c>
      <c r="L62" s="46">
        <f>A125944202L_Latest</f>
        <v>5.1589999999999998</v>
      </c>
      <c r="M62" s="46">
        <f>A125954146T_Latest</f>
        <v>8.3360000000000003</v>
      </c>
      <c r="N62" s="46">
        <f>A125949394J_Latest</f>
        <v>3.601</v>
      </c>
      <c r="O62" s="46">
        <f>A125944642T_Latest</f>
        <v>4.7350000000000003</v>
      </c>
      <c r="P62" s="46">
        <f>A125954234T_Latest</f>
        <v>2.274</v>
      </c>
      <c r="Q62" s="46">
        <f>A125949482J_Latest</f>
        <v>1.5529999999999999</v>
      </c>
      <c r="R62" s="46">
        <f>A125944730T_Latest</f>
        <v>0.72099999999999997</v>
      </c>
      <c r="S62" s="46">
        <f>A125953794W_Latest</f>
        <v>3.7050000000000001</v>
      </c>
      <c r="T62" s="46">
        <f>A125949042C_Latest</f>
        <v>2.1669999999999998</v>
      </c>
      <c r="U62" s="46">
        <f>A125944290X_Latest</f>
        <v>1.538</v>
      </c>
      <c r="V62" s="46">
        <f>A125953882W_Latest</f>
        <v>0.44700000000000001</v>
      </c>
      <c r="W62" s="46">
        <f>A125949130C_Latest</f>
        <v>0</v>
      </c>
      <c r="X62" s="46">
        <f>A125944378T_Latest</f>
        <v>0.44700000000000001</v>
      </c>
      <c r="Y62" s="46">
        <f>A125953970W_Latest</f>
        <v>0</v>
      </c>
      <c r="Z62" s="46">
        <f>A125949218W_Latest</f>
        <v>0</v>
      </c>
      <c r="AA62" s="46">
        <f>A125944466T_Latest</f>
        <v>0</v>
      </c>
      <c r="AB62" s="46">
        <f>A125953618K_Latest</f>
        <v>0.77</v>
      </c>
      <c r="AC62" s="46">
        <f>A125948866A_Latest</f>
        <v>0.186</v>
      </c>
      <c r="AD62" s="46">
        <f>A125944114L_Latest</f>
        <v>0.58399999999999996</v>
      </c>
    </row>
    <row r="63" spans="1:30" hidden="1">
      <c r="A63" s="45"/>
      <c r="B63" s="47" t="s">
        <v>1893</v>
      </c>
      <c r="C63" s="61">
        <v>3</v>
      </c>
      <c r="D63" s="46">
        <f>A125953566V_Latest</f>
        <v>8.2189999999999994</v>
      </c>
      <c r="E63" s="46">
        <f>A125948814X_Latest</f>
        <v>2.637</v>
      </c>
      <c r="F63" s="46">
        <f>A125944062W_Latest</f>
        <v>5.5819999999999999</v>
      </c>
      <c r="G63" s="46">
        <f>A125954094A_Latest</f>
        <v>0.53500000000000003</v>
      </c>
      <c r="H63" s="46">
        <f>A125949342F_Latest</f>
        <v>0</v>
      </c>
      <c r="I63" s="46">
        <f>A125944590A_Latest</f>
        <v>0.53500000000000003</v>
      </c>
      <c r="J63" s="46">
        <f>A125953742V_Latest</f>
        <v>4.7720000000000002</v>
      </c>
      <c r="K63" s="46">
        <f>A125948990K_Latest</f>
        <v>1.2110000000000001</v>
      </c>
      <c r="L63" s="46">
        <f>A125944238R_Latest</f>
        <v>3.5609999999999999</v>
      </c>
      <c r="M63" s="46">
        <f>A125954182A_Latest</f>
        <v>1.855</v>
      </c>
      <c r="N63" s="46">
        <f>A125949430F_Latest</f>
        <v>0.45500000000000002</v>
      </c>
      <c r="O63" s="46">
        <f>A125944678V_Latest</f>
        <v>1.4</v>
      </c>
      <c r="P63" s="46">
        <f>A125954270A_Latest</f>
        <v>0.222</v>
      </c>
      <c r="Q63" s="46">
        <f>A125949518X_Latest</f>
        <v>0.222</v>
      </c>
      <c r="R63" s="46">
        <f>A125944766V_Latest</f>
        <v>0</v>
      </c>
      <c r="S63" s="46">
        <f>A125953830V_Latest</f>
        <v>0.55900000000000005</v>
      </c>
      <c r="T63" s="46">
        <f>A125949078F_Latest</f>
        <v>0.55900000000000005</v>
      </c>
      <c r="U63" s="46">
        <f>A125944326R_Latest</f>
        <v>0</v>
      </c>
      <c r="V63" s="46">
        <f>A125953918L_Latest</f>
        <v>0.27700000000000002</v>
      </c>
      <c r="W63" s="46">
        <f>A125949166F_Latest</f>
        <v>0.191</v>
      </c>
      <c r="X63" s="46">
        <f>A125944414R_Latest</f>
        <v>8.5999999999999993E-2</v>
      </c>
      <c r="Y63" s="46">
        <f>A125954006R_Latest</f>
        <v>0</v>
      </c>
      <c r="Z63" s="46">
        <f>A125949254F_Latest</f>
        <v>0</v>
      </c>
      <c r="AA63" s="46">
        <f>A125944502R_Latest</f>
        <v>0</v>
      </c>
      <c r="AB63" s="46">
        <f>A125953654V_Latest</f>
        <v>0</v>
      </c>
      <c r="AC63" s="46">
        <f>A125948902X_Latest</f>
        <v>0</v>
      </c>
      <c r="AD63" s="46">
        <f>A125944150W_Latest</f>
        <v>0</v>
      </c>
    </row>
    <row r="64" spans="1:30" hidden="1">
      <c r="A64" s="45"/>
      <c r="B64" s="47" t="s">
        <v>1894</v>
      </c>
      <c r="C64" s="61">
        <v>4</v>
      </c>
      <c r="D64" s="46">
        <f>A125953570K_Latest</f>
        <v>11.779</v>
      </c>
      <c r="E64" s="46">
        <f>A125948818J_Latest</f>
        <v>5.4130000000000003</v>
      </c>
      <c r="F64" s="46">
        <f>A125944066F_Latest</f>
        <v>6.3659999999999997</v>
      </c>
      <c r="G64" s="46">
        <f>A125954098K_Latest</f>
        <v>2.3279999999999998</v>
      </c>
      <c r="H64" s="46">
        <f>A125949346R_Latest</f>
        <v>0.95</v>
      </c>
      <c r="I64" s="46">
        <f>A125944594K_Latest</f>
        <v>1.3779999999999999</v>
      </c>
      <c r="J64" s="46">
        <f>A125953746C_Latest</f>
        <v>4.6529999999999996</v>
      </c>
      <c r="K64" s="46">
        <f>A125948994V_Latest</f>
        <v>2.14</v>
      </c>
      <c r="L64" s="46">
        <f>A125944242F_Latest</f>
        <v>2.5139999999999998</v>
      </c>
      <c r="M64" s="46">
        <f>A125954186K_Latest</f>
        <v>2.8130000000000002</v>
      </c>
      <c r="N64" s="46">
        <f>A125949434R_Latest</f>
        <v>0.79200000000000004</v>
      </c>
      <c r="O64" s="46">
        <f>A125944682K_Latest</f>
        <v>2.0219999999999998</v>
      </c>
      <c r="P64" s="46">
        <f>A125954274K_Latest</f>
        <v>0.82899999999999996</v>
      </c>
      <c r="Q64" s="46">
        <f>A125949522R_Latest</f>
        <v>0.82899999999999996</v>
      </c>
      <c r="R64" s="46">
        <f>A125944770K_Latest</f>
        <v>0</v>
      </c>
      <c r="S64" s="46">
        <f>A125953834C_Latest</f>
        <v>0.38400000000000001</v>
      </c>
      <c r="T64" s="46">
        <f>A125949082W_Latest</f>
        <v>0.38400000000000001</v>
      </c>
      <c r="U64" s="46">
        <f>A125944330F_Latest</f>
        <v>0</v>
      </c>
      <c r="V64" s="46">
        <f>A125953922C_Latest</f>
        <v>0.22500000000000001</v>
      </c>
      <c r="W64" s="46">
        <f>A125949170W_Latest</f>
        <v>0</v>
      </c>
      <c r="X64" s="46">
        <f>A125944418X_Latest</f>
        <v>0.22500000000000001</v>
      </c>
      <c r="Y64" s="46">
        <f>A125954010F_Latest</f>
        <v>6.8000000000000005E-2</v>
      </c>
      <c r="Z64" s="46">
        <f>A125949258R_Latest</f>
        <v>6.8000000000000005E-2</v>
      </c>
      <c r="AA64" s="46">
        <f>A125944506X_Latest</f>
        <v>0</v>
      </c>
      <c r="AB64" s="46">
        <f>A125953658C_Latest</f>
        <v>0.47799999999999998</v>
      </c>
      <c r="AC64" s="46">
        <f>A125948906J_Latest</f>
        <v>0.25</v>
      </c>
      <c r="AD64" s="46">
        <f>A125944154F_Latest</f>
        <v>0.22800000000000001</v>
      </c>
    </row>
    <row r="65" spans="1:31" hidden="1">
      <c r="A65" s="45"/>
      <c r="B65" s="47" t="s">
        <v>1895</v>
      </c>
      <c r="C65" s="61">
        <v>5</v>
      </c>
      <c r="D65" s="46">
        <f>A125953534A_Latest</f>
        <v>9.6359999999999992</v>
      </c>
      <c r="E65" s="46">
        <f>A125948782T_Latest</f>
        <v>2.657</v>
      </c>
      <c r="F65" s="46">
        <f>A125944030C_Latest</f>
        <v>6.9790000000000001</v>
      </c>
      <c r="G65" s="46">
        <f>A125954062J_Latest</f>
        <v>4.1029999999999998</v>
      </c>
      <c r="H65" s="46">
        <f>A125949310L_Latest</f>
        <v>0.54700000000000004</v>
      </c>
      <c r="I65" s="46">
        <f>A125944558A_Latest</f>
        <v>3.5569999999999999</v>
      </c>
      <c r="J65" s="46">
        <f>A125953710A_Latest</f>
        <v>2.7429999999999999</v>
      </c>
      <c r="K65" s="46">
        <f>A125948958K_Latest</f>
        <v>0.82</v>
      </c>
      <c r="L65" s="46">
        <f>A125944206W_Latest</f>
        <v>1.9219999999999999</v>
      </c>
      <c r="M65" s="46">
        <f>A125954150J_Latest</f>
        <v>1.528</v>
      </c>
      <c r="N65" s="46">
        <f>A125949398T_Latest</f>
        <v>0.44400000000000001</v>
      </c>
      <c r="O65" s="46">
        <f>A125944646A_Latest</f>
        <v>1.0840000000000001</v>
      </c>
      <c r="P65" s="46">
        <f>A125954238A_Latest</f>
        <v>1.1220000000000001</v>
      </c>
      <c r="Q65" s="46">
        <f>A125949486T_Latest</f>
        <v>0.84599999999999997</v>
      </c>
      <c r="R65" s="46">
        <f>A125944734A_Latest</f>
        <v>0.27700000000000002</v>
      </c>
      <c r="S65" s="46">
        <f>A125953798F_Latest</f>
        <v>0</v>
      </c>
      <c r="T65" s="46">
        <f>A125949046L_Latest</f>
        <v>0</v>
      </c>
      <c r="U65" s="46">
        <f>A125944294J_Latest</f>
        <v>0</v>
      </c>
      <c r="V65" s="46">
        <f>A125953886F_Latest</f>
        <v>9.7000000000000003E-2</v>
      </c>
      <c r="W65" s="46">
        <f>A125949134L_Latest</f>
        <v>0</v>
      </c>
      <c r="X65" s="46">
        <f>A125944382J_Latest</f>
        <v>9.7000000000000003E-2</v>
      </c>
      <c r="Y65" s="46">
        <f>A125953974F_Latest</f>
        <v>4.2999999999999997E-2</v>
      </c>
      <c r="Z65" s="46">
        <f>A125949222L_Latest</f>
        <v>0</v>
      </c>
      <c r="AA65" s="46">
        <f>A125944470J_Latest</f>
        <v>4.2999999999999997E-2</v>
      </c>
      <c r="AB65" s="46">
        <f>A125953622A_Latest</f>
        <v>0</v>
      </c>
      <c r="AC65" s="46">
        <f>A125948870T_Latest</f>
        <v>0</v>
      </c>
      <c r="AD65" s="46">
        <f>A125944118W_Latest</f>
        <v>0</v>
      </c>
    </row>
    <row r="66" spans="1:31" hidden="1">
      <c r="A66" s="45"/>
      <c r="B66" s="47" t="s">
        <v>1896</v>
      </c>
      <c r="C66" s="61">
        <v>6</v>
      </c>
      <c r="D66" s="46">
        <f>A125953538K_Latest</f>
        <v>28.431999999999999</v>
      </c>
      <c r="E66" s="46">
        <f>A125948786A_Latest</f>
        <v>18.523</v>
      </c>
      <c r="F66" s="46">
        <f>A125944034L_Latest</f>
        <v>9.9079999999999995</v>
      </c>
      <c r="G66" s="46">
        <f>A125954066T_Latest</f>
        <v>10.025</v>
      </c>
      <c r="H66" s="46">
        <f>A125949314W_Latest</f>
        <v>5.2679999999999998</v>
      </c>
      <c r="I66" s="46">
        <f>A125944562T_Latest</f>
        <v>4.758</v>
      </c>
      <c r="J66" s="46">
        <f>A125953714K_Latest</f>
        <v>8.6080000000000005</v>
      </c>
      <c r="K66" s="46">
        <f>A125948962A_Latest</f>
        <v>5.42</v>
      </c>
      <c r="L66" s="46">
        <f>A125944210L_Latest</f>
        <v>3.1880000000000002</v>
      </c>
      <c r="M66" s="46">
        <f>A125954154T_Latest</f>
        <v>3.8170000000000002</v>
      </c>
      <c r="N66" s="46">
        <f>A125949402W_Latest</f>
        <v>2.6720000000000002</v>
      </c>
      <c r="O66" s="46">
        <f>A125944650T_Latest</f>
        <v>1.145</v>
      </c>
      <c r="P66" s="46">
        <f>A125954242T_Latest</f>
        <v>0.54300000000000004</v>
      </c>
      <c r="Q66" s="46">
        <f>A125949490J_Latest</f>
        <v>0.32600000000000001</v>
      </c>
      <c r="R66" s="46">
        <f>A125944738K_Latest</f>
        <v>0.218</v>
      </c>
      <c r="S66" s="46">
        <f>A125953802K_Latest</f>
        <v>4.5350000000000001</v>
      </c>
      <c r="T66" s="46">
        <f>A125949050C_Latest</f>
        <v>4.1440000000000001</v>
      </c>
      <c r="U66" s="46">
        <f>A125944298T_Latest</f>
        <v>0.39100000000000001</v>
      </c>
      <c r="V66" s="46">
        <f>A125953890W_Latest</f>
        <v>0.66200000000000003</v>
      </c>
      <c r="W66" s="46">
        <f>A125949138W_Latest</f>
        <v>0.45400000000000001</v>
      </c>
      <c r="X66" s="46">
        <f>A125944386T_Latest</f>
        <v>0.20799999999999999</v>
      </c>
      <c r="Y66" s="46">
        <f>A125953978R_Latest</f>
        <v>7.0999999999999994E-2</v>
      </c>
      <c r="Z66" s="46">
        <f>A125949226W_Latest</f>
        <v>7.0999999999999994E-2</v>
      </c>
      <c r="AA66" s="46">
        <f>A125944474T_Latest</f>
        <v>0</v>
      </c>
      <c r="AB66" s="46">
        <f>A125953626K_Latest</f>
        <v>0.16900000000000001</v>
      </c>
      <c r="AC66" s="46">
        <f>A125948874A_Latest</f>
        <v>0.16900000000000001</v>
      </c>
      <c r="AD66" s="46">
        <f>A125944122L_Latest</f>
        <v>0</v>
      </c>
    </row>
    <row r="67" spans="1:31" hidden="1">
      <c r="A67" s="45"/>
      <c r="B67" s="47" t="s">
        <v>1897</v>
      </c>
      <c r="C67" s="61">
        <v>7</v>
      </c>
      <c r="D67" s="46">
        <f>A125953554K_Latest</f>
        <v>15.367000000000001</v>
      </c>
      <c r="E67" s="46">
        <f>A125948802R_Latest</f>
        <v>3.6030000000000002</v>
      </c>
      <c r="F67" s="46">
        <f>A125944050L_Latest</f>
        <v>11.763</v>
      </c>
      <c r="G67" s="46">
        <f>A125954082T_Latest</f>
        <v>4.3170000000000002</v>
      </c>
      <c r="H67" s="46">
        <f>A125949330W_Latest</f>
        <v>1.079</v>
      </c>
      <c r="I67" s="46">
        <f>A125944578K_Latest</f>
        <v>3.238</v>
      </c>
      <c r="J67" s="46">
        <f>A125953730K_Latest</f>
        <v>3.73</v>
      </c>
      <c r="K67" s="46">
        <f>A125948978V_Latest</f>
        <v>0.59</v>
      </c>
      <c r="L67" s="46">
        <f>A125944226F_Latest</f>
        <v>3.14</v>
      </c>
      <c r="M67" s="46">
        <f>A125954170T_Latest</f>
        <v>4.3390000000000004</v>
      </c>
      <c r="N67" s="46">
        <f>A125949418R_Latest</f>
        <v>1.3779999999999999</v>
      </c>
      <c r="O67" s="46">
        <f>A125944666K_Latest</f>
        <v>2.9609999999999999</v>
      </c>
      <c r="P67" s="46">
        <f>A125954258K_Latest</f>
        <v>0.26900000000000002</v>
      </c>
      <c r="Q67" s="46">
        <f>A125949506R_Latest</f>
        <v>0</v>
      </c>
      <c r="R67" s="46">
        <f>A125944754K_Latest</f>
        <v>0.26900000000000002</v>
      </c>
      <c r="S67" s="46">
        <f>A125953818C_Latest</f>
        <v>1.663</v>
      </c>
      <c r="T67" s="46">
        <f>A125949066W_Latest</f>
        <v>0</v>
      </c>
      <c r="U67" s="46">
        <f>A125944314F_Latest</f>
        <v>1.663</v>
      </c>
      <c r="V67" s="46">
        <f>A125953906C_Latest</f>
        <v>0.69299999999999995</v>
      </c>
      <c r="W67" s="46">
        <f>A125949154W_Latest</f>
        <v>0.49099999999999999</v>
      </c>
      <c r="X67" s="46">
        <f>A125944402F_Latest</f>
        <v>0.20100000000000001</v>
      </c>
      <c r="Y67" s="46">
        <f>A125953994R_Latest</f>
        <v>0.128</v>
      </c>
      <c r="Z67" s="46">
        <f>A125949242W_Latest</f>
        <v>6.5000000000000002E-2</v>
      </c>
      <c r="AA67" s="46">
        <f>A125944490T_Latest</f>
        <v>6.2E-2</v>
      </c>
      <c r="AB67" s="46">
        <f>A125953642K_Latest</f>
        <v>0.22800000000000001</v>
      </c>
      <c r="AC67" s="46">
        <f>A125948890A_Latest</f>
        <v>0</v>
      </c>
      <c r="AD67" s="46">
        <f>A125944138F_Latest</f>
        <v>0.22800000000000001</v>
      </c>
    </row>
    <row r="68" spans="1:31" hidden="1">
      <c r="A68" s="45"/>
      <c r="B68" s="48" t="s">
        <v>1898</v>
      </c>
      <c r="C68" s="61">
        <v>8</v>
      </c>
      <c r="D68" s="46">
        <f>A125953522T_Latest</f>
        <v>422.67599999999999</v>
      </c>
      <c r="E68" s="46">
        <f>A125948770J_Latest</f>
        <v>196.50399999999999</v>
      </c>
      <c r="F68" s="46">
        <f>A125944018L_Latest</f>
        <v>226.172</v>
      </c>
      <c r="G68" s="46">
        <f>A125954050X_Latest</f>
        <v>121.599</v>
      </c>
      <c r="H68" s="46">
        <f>A125949298J_Latest</f>
        <v>57.167999999999999</v>
      </c>
      <c r="I68" s="46">
        <f>A125944546T_Latest</f>
        <v>64.430999999999997</v>
      </c>
      <c r="J68" s="46">
        <f>A125953698W_Latest</f>
        <v>123.65300000000001</v>
      </c>
      <c r="K68" s="46">
        <f>A125948946A_Latest</f>
        <v>54.021000000000001</v>
      </c>
      <c r="L68" s="46">
        <f>A125944194X_Latest</f>
        <v>69.632000000000005</v>
      </c>
      <c r="M68" s="46">
        <f>A125954138T_Latest</f>
        <v>82.27</v>
      </c>
      <c r="N68" s="46">
        <f>A125949386J_Latest</f>
        <v>39.130000000000003</v>
      </c>
      <c r="O68" s="46">
        <f>A125944634T_Latest</f>
        <v>43.14</v>
      </c>
      <c r="P68" s="46">
        <f>A125954226T_Latest</f>
        <v>30.824000000000002</v>
      </c>
      <c r="Q68" s="46">
        <f>A125949474J_Latest</f>
        <v>15.308999999999999</v>
      </c>
      <c r="R68" s="46">
        <f>A125944722T_Latest</f>
        <v>15.515000000000001</v>
      </c>
      <c r="S68" s="46">
        <f>A125953786W_Latest</f>
        <v>44.033000000000001</v>
      </c>
      <c r="T68" s="46">
        <f>A125949034C_Latest</f>
        <v>21.082999999999998</v>
      </c>
      <c r="U68" s="46">
        <f>A125944282X_Latest</f>
        <v>22.95</v>
      </c>
      <c r="V68" s="46">
        <f>A125953874W_Latest</f>
        <v>10.785</v>
      </c>
      <c r="W68" s="46">
        <f>A125949122C_Latest</f>
        <v>5.8869999999999996</v>
      </c>
      <c r="X68" s="46">
        <f>A125944370X_Latest</f>
        <v>4.8979999999999997</v>
      </c>
      <c r="Y68" s="46">
        <f>A125953962W_Latest</f>
        <v>2.0310000000000001</v>
      </c>
      <c r="Z68" s="46">
        <f>A125949210C_Latest</f>
        <v>0.90600000000000003</v>
      </c>
      <c r="AA68" s="46">
        <f>A125944458T_Latest</f>
        <v>1.125</v>
      </c>
      <c r="AB68" s="46">
        <f>A125953610T_Latest</f>
        <v>7.4809999999999999</v>
      </c>
      <c r="AC68" s="46">
        <f>A125948858A_Latest</f>
        <v>3.0009999999999999</v>
      </c>
      <c r="AD68" s="46">
        <f>A125944106L_Latest</f>
        <v>4.4800000000000004</v>
      </c>
    </row>
    <row r="69" spans="1:31" hidden="1">
      <c r="A69" s="42"/>
      <c r="B69" s="47" t="s">
        <v>1899</v>
      </c>
      <c r="C69" s="61">
        <v>9</v>
      </c>
      <c r="D69" s="46">
        <f>A125953574V_Latest</f>
        <v>31.893000000000001</v>
      </c>
      <c r="E69" s="46">
        <f>A125948822X_Latest</f>
        <v>16.257000000000001</v>
      </c>
      <c r="F69" s="46">
        <f>A125944070W_Latest</f>
        <v>15.635999999999999</v>
      </c>
      <c r="G69" s="46">
        <f>A125954102R_Latest</f>
        <v>13.618</v>
      </c>
      <c r="H69" s="46">
        <f>A125949350F_Latest</f>
        <v>8.3149999999999995</v>
      </c>
      <c r="I69" s="46">
        <f>A125944598V_Latest</f>
        <v>5.3019999999999996</v>
      </c>
      <c r="J69" s="46">
        <f>A125953750V_Latest</f>
        <v>3.9289999999999998</v>
      </c>
      <c r="K69" s="46">
        <f>A125948998C_Latest</f>
        <v>1.1759999999999999</v>
      </c>
      <c r="L69" s="46">
        <f>A125944246R_Latest</f>
        <v>2.7530000000000001</v>
      </c>
      <c r="M69" s="46">
        <f>A125954190A_Latest</f>
        <v>6.97</v>
      </c>
      <c r="N69" s="46">
        <f>A125949438X_Latest</f>
        <v>3.194</v>
      </c>
      <c r="O69" s="46">
        <f>A125944686V_Latest</f>
        <v>3.7759999999999998</v>
      </c>
      <c r="P69" s="46">
        <f>A125954278V_Latest</f>
        <v>1.917</v>
      </c>
      <c r="Q69" s="46">
        <f>A125949526X_Latest</f>
        <v>1.4139999999999999</v>
      </c>
      <c r="R69" s="46">
        <f>A125944774V_Latest</f>
        <v>0.502</v>
      </c>
      <c r="S69" s="46">
        <f>A125953838L_Latest</f>
        <v>4.4809999999999999</v>
      </c>
      <c r="T69" s="46">
        <f>A125949086F_Latest</f>
        <v>1.415</v>
      </c>
      <c r="U69" s="46">
        <f>A125944334R_Latest</f>
        <v>3.0659999999999998</v>
      </c>
      <c r="V69" s="46">
        <f>A125953926L_Latest</f>
        <v>0.70499999999999996</v>
      </c>
      <c r="W69" s="46">
        <f>A125949174F_Latest</f>
        <v>0.46899999999999997</v>
      </c>
      <c r="X69" s="46">
        <f>A125944422R_Latest</f>
        <v>0.23599999999999999</v>
      </c>
      <c r="Y69" s="46">
        <f>A125954014R_Latest</f>
        <v>8.5000000000000006E-2</v>
      </c>
      <c r="Z69" s="46">
        <f>A125949262F_Latest</f>
        <v>8.5000000000000006E-2</v>
      </c>
      <c r="AA69" s="46">
        <f>A125944510R_Latest</f>
        <v>0</v>
      </c>
      <c r="AB69" s="46">
        <f>A125953662V_Latest</f>
        <v>0.188</v>
      </c>
      <c r="AC69" s="46">
        <f>A125948910X_Latest</f>
        <v>0.188</v>
      </c>
      <c r="AD69" s="46">
        <f>A125944158R_Latest</f>
        <v>0</v>
      </c>
    </row>
    <row r="70" spans="1:31" hidden="1">
      <c r="A70" s="45"/>
      <c r="B70" s="47" t="s">
        <v>1900</v>
      </c>
      <c r="C70" s="61">
        <v>10</v>
      </c>
      <c r="D70" s="46">
        <f>A125953558V_Latest</f>
        <v>77.947999999999993</v>
      </c>
      <c r="E70" s="46">
        <f>A125948806X_Latest</f>
        <v>35.752000000000002</v>
      </c>
      <c r="F70" s="46">
        <f>A125944054W_Latest</f>
        <v>42.195999999999998</v>
      </c>
      <c r="G70" s="46">
        <f>A125954086A_Latest</f>
        <v>20.356000000000002</v>
      </c>
      <c r="H70" s="46">
        <f>A125949334F_Latest</f>
        <v>8.8379999999999992</v>
      </c>
      <c r="I70" s="46">
        <f>A125944582A_Latest</f>
        <v>11.518000000000001</v>
      </c>
      <c r="J70" s="46">
        <f>A125953734V_Latest</f>
        <v>22.449000000000002</v>
      </c>
      <c r="K70" s="46">
        <f>A125948982K_Latest</f>
        <v>10.081</v>
      </c>
      <c r="L70" s="46">
        <f>A125944230W_Latest</f>
        <v>12.368</v>
      </c>
      <c r="M70" s="46">
        <f>A125954174A_Latest</f>
        <v>18.068000000000001</v>
      </c>
      <c r="N70" s="46">
        <f>A125949422F_Latest</f>
        <v>9.9130000000000003</v>
      </c>
      <c r="O70" s="46">
        <f>A125944670A_Latest</f>
        <v>8.1549999999999994</v>
      </c>
      <c r="P70" s="46">
        <f>A125954262A_Latest</f>
        <v>4.8810000000000002</v>
      </c>
      <c r="Q70" s="46">
        <f>A125949510F_Latest</f>
        <v>1.456</v>
      </c>
      <c r="R70" s="46">
        <f>A125944758V_Latest</f>
        <v>3.4249999999999998</v>
      </c>
      <c r="S70" s="46">
        <f>A125953822V_Latest</f>
        <v>6.8040000000000003</v>
      </c>
      <c r="T70" s="46">
        <f>A125949070L_Latest</f>
        <v>3.367</v>
      </c>
      <c r="U70" s="46">
        <f>A125944318R_Latest</f>
        <v>3.4369999999999998</v>
      </c>
      <c r="V70" s="46">
        <f>A125953910V_Latest</f>
        <v>3.42</v>
      </c>
      <c r="W70" s="46">
        <f>A125949158F_Latest</f>
        <v>1.5489999999999999</v>
      </c>
      <c r="X70" s="46">
        <f>A125944406R_Latest</f>
        <v>1.871</v>
      </c>
      <c r="Y70" s="46">
        <f>A125953998X_Latest</f>
        <v>0.216</v>
      </c>
      <c r="Z70" s="46">
        <f>A125949246F_Latest</f>
        <v>0.08</v>
      </c>
      <c r="AA70" s="46">
        <f>A125944494A_Latest</f>
        <v>0.13700000000000001</v>
      </c>
      <c r="AB70" s="46">
        <f>A125953646V_Latest</f>
        <v>1.754</v>
      </c>
      <c r="AC70" s="46">
        <f>A125948894K_Latest</f>
        <v>0.46800000000000003</v>
      </c>
      <c r="AD70" s="46">
        <f>A125944142W_Latest</f>
        <v>1.286</v>
      </c>
    </row>
    <row r="71" spans="1:31" hidden="1">
      <c r="A71" s="45"/>
      <c r="B71" s="47" t="s">
        <v>1901</v>
      </c>
      <c r="C71" s="61">
        <v>11</v>
      </c>
      <c r="D71" s="46">
        <f>A125953582V_Latest</f>
        <v>221.25</v>
      </c>
      <c r="E71" s="46">
        <f>A125948830X_Latest</f>
        <v>103.627</v>
      </c>
      <c r="F71" s="46">
        <f>A125944078R_Latest</f>
        <v>117.623</v>
      </c>
      <c r="G71" s="46">
        <f>A125954110R_Latest</f>
        <v>60.695</v>
      </c>
      <c r="H71" s="46">
        <f>A125949358X_Latest</f>
        <v>26.888999999999999</v>
      </c>
      <c r="I71" s="46">
        <f>A125944606J_Latest</f>
        <v>33.805999999999997</v>
      </c>
      <c r="J71" s="46">
        <f>A125953758L_Latest</f>
        <v>70.16</v>
      </c>
      <c r="K71" s="46">
        <f>A125949006V_Latest</f>
        <v>31.134</v>
      </c>
      <c r="L71" s="46">
        <f>A125944254R_Latest</f>
        <v>39.026000000000003</v>
      </c>
      <c r="M71" s="46">
        <f>A125954198V_Latest</f>
        <v>42.277999999999999</v>
      </c>
      <c r="N71" s="46">
        <f>A125949446X_Latest</f>
        <v>22.219000000000001</v>
      </c>
      <c r="O71" s="46">
        <f>A125944694V_Latest</f>
        <v>20.059000000000001</v>
      </c>
      <c r="P71" s="46">
        <f>A125954286V_Latest</f>
        <v>18.135000000000002</v>
      </c>
      <c r="Q71" s="46">
        <f>A125949534X_Latest</f>
        <v>8.923</v>
      </c>
      <c r="R71" s="46">
        <f>A125944782V_Latest</f>
        <v>9.2129999999999992</v>
      </c>
      <c r="S71" s="46">
        <f>A125953846L_Latest</f>
        <v>21.76</v>
      </c>
      <c r="T71" s="46">
        <f>A125949094F_Latest</f>
        <v>10.692</v>
      </c>
      <c r="U71" s="46">
        <f>A125944342R_Latest</f>
        <v>11.069000000000001</v>
      </c>
      <c r="V71" s="46">
        <f>A125953934L_Latest</f>
        <v>4.3540000000000001</v>
      </c>
      <c r="W71" s="46">
        <f>A125949182F_Latest</f>
        <v>1.784</v>
      </c>
      <c r="X71" s="46">
        <f>A125944430R_Latest</f>
        <v>2.57</v>
      </c>
      <c r="Y71" s="46">
        <f>A125954022R_Latest</f>
        <v>0.86499999999999999</v>
      </c>
      <c r="Z71" s="46">
        <f>A125949270F_Latest</f>
        <v>0.52300000000000002</v>
      </c>
      <c r="AA71" s="46">
        <f>A125944518J_Latest</f>
        <v>0.34300000000000003</v>
      </c>
      <c r="AB71" s="46">
        <f>A125953670V_Latest</f>
        <v>3.0030000000000001</v>
      </c>
      <c r="AC71" s="46">
        <f>A125948918T_Latest</f>
        <v>1.4650000000000001</v>
      </c>
      <c r="AD71" s="46">
        <f>A125944166R_Latest</f>
        <v>1.538</v>
      </c>
    </row>
    <row r="72" spans="1:31" hidden="1">
      <c r="A72" s="45"/>
      <c r="B72" s="47" t="s">
        <v>1902</v>
      </c>
      <c r="C72" s="61">
        <v>12</v>
      </c>
      <c r="D72" s="46">
        <f>A125953526A_Latest</f>
        <v>64.850999999999999</v>
      </c>
      <c r="E72" s="46">
        <f>A125948774T_Latest</f>
        <v>29.497</v>
      </c>
      <c r="F72" s="46">
        <f>A125944022C_Latest</f>
        <v>35.353999999999999</v>
      </c>
      <c r="G72" s="46">
        <f>A125954054J_Latest</f>
        <v>17.082999999999998</v>
      </c>
      <c r="H72" s="46">
        <f>A125949302L_Latest</f>
        <v>8.2970000000000006</v>
      </c>
      <c r="I72" s="46">
        <f>A125944550J_Latest</f>
        <v>8.7859999999999996</v>
      </c>
      <c r="J72" s="46">
        <f>A125953702A_Latest</f>
        <v>20.395</v>
      </c>
      <c r="K72" s="46">
        <f>A125948950T_Latest</f>
        <v>8.8810000000000002</v>
      </c>
      <c r="L72" s="46">
        <f>A125944198J_Latest</f>
        <v>11.515000000000001</v>
      </c>
      <c r="M72" s="46">
        <f>A125954142J_Latest</f>
        <v>9.2799999999999994</v>
      </c>
      <c r="N72" s="46">
        <f>A125949390X_Latest</f>
        <v>1.079</v>
      </c>
      <c r="O72" s="46">
        <f>A125944638A_Latest</f>
        <v>8.2010000000000005</v>
      </c>
      <c r="P72" s="46">
        <f>A125954230J_Latest</f>
        <v>4.3360000000000003</v>
      </c>
      <c r="Q72" s="46">
        <f>A125949478T_Latest</f>
        <v>2.9750000000000001</v>
      </c>
      <c r="R72" s="46">
        <f>A125944726A_Latest</f>
        <v>1.3620000000000001</v>
      </c>
      <c r="S72" s="46">
        <f>A125953790L_Latest</f>
        <v>9.8239999999999998</v>
      </c>
      <c r="T72" s="46">
        <f>A125949038L_Latest</f>
        <v>5.61</v>
      </c>
      <c r="U72" s="46">
        <f>A125944286J_Latest</f>
        <v>4.2140000000000004</v>
      </c>
      <c r="V72" s="46">
        <f>A125953878F_Latest</f>
        <v>2.0880000000000001</v>
      </c>
      <c r="W72" s="46">
        <f>A125949126L_Latest</f>
        <v>1.8680000000000001</v>
      </c>
      <c r="X72" s="46">
        <f>A125944374J_Latest</f>
        <v>0.22</v>
      </c>
      <c r="Y72" s="46">
        <f>A125953966F_Latest</f>
        <v>0.32200000000000001</v>
      </c>
      <c r="Z72" s="46">
        <f>A125949214L_Latest</f>
        <v>0.218</v>
      </c>
      <c r="AA72" s="46">
        <f>A125944462J_Latest</f>
        <v>0.104</v>
      </c>
      <c r="AB72" s="46">
        <f>A125953614A_Latest</f>
        <v>1.522</v>
      </c>
      <c r="AC72" s="46">
        <f>A125948862T_Latest</f>
        <v>0.56999999999999995</v>
      </c>
      <c r="AD72" s="46">
        <f>A125944110C_Latest</f>
        <v>0.95199999999999996</v>
      </c>
    </row>
    <row r="73" spans="1:31" hidden="1">
      <c r="A73" s="45"/>
      <c r="B73" s="47" t="s">
        <v>1903</v>
      </c>
      <c r="C73" s="61">
        <v>13</v>
      </c>
      <c r="D73" s="46">
        <f>A125953502J_Latest</f>
        <v>8.4030000000000005</v>
      </c>
      <c r="E73" s="46">
        <f>A125948750X_Latest</f>
        <v>2.4039999999999999</v>
      </c>
      <c r="F73" s="46">
        <f>A125943998L_Latest</f>
        <v>5.9989999999999997</v>
      </c>
      <c r="G73" s="46">
        <f>A125954030R_Latest</f>
        <v>2.4209999999999998</v>
      </c>
      <c r="H73" s="46">
        <f>A125949278X_Latest</f>
        <v>1.2210000000000001</v>
      </c>
      <c r="I73" s="46">
        <f>A125944526J_Latest</f>
        <v>1.1990000000000001</v>
      </c>
      <c r="J73" s="46">
        <f>A125953678L_Latest</f>
        <v>2.4550000000000001</v>
      </c>
      <c r="K73" s="46">
        <f>A125948926T_Latest</f>
        <v>0.499</v>
      </c>
      <c r="L73" s="46">
        <f>A125944174R_Latest</f>
        <v>1.956</v>
      </c>
      <c r="M73" s="46">
        <f>A125954118J_Latest</f>
        <v>2.0739999999999998</v>
      </c>
      <c r="N73" s="46">
        <f>A125949366X_Latest</f>
        <v>0.68300000000000005</v>
      </c>
      <c r="O73" s="46">
        <f>A125944614J_Latest</f>
        <v>1.391</v>
      </c>
      <c r="P73" s="46">
        <f>A125954206J_Latest</f>
        <v>0.29399999999999998</v>
      </c>
      <c r="Q73" s="46">
        <f>A125949454X_Latest</f>
        <v>0</v>
      </c>
      <c r="R73" s="46">
        <f>A125944702J_Latest</f>
        <v>0.29399999999999998</v>
      </c>
      <c r="S73" s="46">
        <f>A125953766L_Latest</f>
        <v>0.80100000000000005</v>
      </c>
      <c r="T73" s="46">
        <f>A125949014V_Latest</f>
        <v>0</v>
      </c>
      <c r="U73" s="46">
        <f>A125944262R_Latest</f>
        <v>0.80100000000000005</v>
      </c>
      <c r="V73" s="46">
        <f>A125953854L_Latest</f>
        <v>0</v>
      </c>
      <c r="W73" s="46">
        <f>A125949102V_Latest</f>
        <v>0</v>
      </c>
      <c r="X73" s="46">
        <f>A125944350R_Latest</f>
        <v>0</v>
      </c>
      <c r="Y73" s="46">
        <f>A125953942L_Latest</f>
        <v>0.17</v>
      </c>
      <c r="Z73" s="46">
        <f>A125949190F_Latest</f>
        <v>0</v>
      </c>
      <c r="AA73" s="46">
        <f>A125944438J_Latest</f>
        <v>0.17</v>
      </c>
      <c r="AB73" s="46">
        <f>A125953590V_Latest</f>
        <v>0.188</v>
      </c>
      <c r="AC73" s="46">
        <f>A125948838T_Latest</f>
        <v>0</v>
      </c>
      <c r="AD73" s="46">
        <f>A125944086R_Latest</f>
        <v>0.188</v>
      </c>
    </row>
    <row r="74" spans="1:31" hidden="1">
      <c r="A74" s="45"/>
      <c r="B74" s="47" t="s">
        <v>1904</v>
      </c>
      <c r="C74" s="61">
        <v>14</v>
      </c>
      <c r="D74" s="46">
        <f>A125953514T_Latest</f>
        <v>5.8470000000000004</v>
      </c>
      <c r="E74" s="46">
        <f>A125948762J_Latest</f>
        <v>4.4290000000000003</v>
      </c>
      <c r="F74" s="46">
        <f>A125944010V_Latest</f>
        <v>1.417</v>
      </c>
      <c r="G74" s="46">
        <f>A125954042X_Latest</f>
        <v>3.6080000000000001</v>
      </c>
      <c r="H74" s="46">
        <f>A125949290R_Latest</f>
        <v>3.6080000000000001</v>
      </c>
      <c r="I74" s="46">
        <f>A125944538T_Latest</f>
        <v>0</v>
      </c>
      <c r="J74" s="46">
        <f>A125953690C_Latest</f>
        <v>0</v>
      </c>
      <c r="K74" s="46">
        <f>A125948938A_Latest</f>
        <v>0</v>
      </c>
      <c r="L74" s="46">
        <f>A125944186X_Latest</f>
        <v>0</v>
      </c>
      <c r="M74" s="46">
        <f>A125954130X_Latest</f>
        <v>1.444</v>
      </c>
      <c r="N74" s="46">
        <f>A125949378J_Latest</f>
        <v>0.82199999999999995</v>
      </c>
      <c r="O74" s="46">
        <f>A125944626T_Latest</f>
        <v>0.622</v>
      </c>
      <c r="P74" s="46">
        <f>A125954218T_Latest</f>
        <v>0.71899999999999997</v>
      </c>
      <c r="Q74" s="46">
        <f>A125949466J_Latest</f>
        <v>0</v>
      </c>
      <c r="R74" s="46">
        <f>A125944714T_Latest</f>
        <v>0.71899999999999997</v>
      </c>
      <c r="S74" s="46">
        <f>A125953778W_Latest</f>
        <v>0</v>
      </c>
      <c r="T74" s="46">
        <f>A125949026C_Latest</f>
        <v>0</v>
      </c>
      <c r="U74" s="46">
        <f>A125944274X_Latest</f>
        <v>0</v>
      </c>
      <c r="V74" s="46">
        <f>A125953866W_Latest</f>
        <v>0</v>
      </c>
      <c r="W74" s="46">
        <f>A125949114C_Latest</f>
        <v>0</v>
      </c>
      <c r="X74" s="46">
        <f>A125944362X_Latest</f>
        <v>0</v>
      </c>
      <c r="Y74" s="46">
        <f>A125953954W_Latest</f>
        <v>7.5999999999999998E-2</v>
      </c>
      <c r="Z74" s="46">
        <f>A125949202C_Latest</f>
        <v>0</v>
      </c>
      <c r="AA74" s="46">
        <f>A125944450X_Latest</f>
        <v>7.5999999999999998E-2</v>
      </c>
      <c r="AB74" s="46">
        <f>A125953602T_Latest</f>
        <v>0</v>
      </c>
      <c r="AC74" s="46">
        <f>A125948850J_Latest</f>
        <v>0</v>
      </c>
      <c r="AD74" s="46">
        <f>A125944098X_Latest</f>
        <v>0</v>
      </c>
      <c r="AE74" s="61"/>
    </row>
    <row r="75" spans="1:31" hidden="1">
      <c r="A75" s="45"/>
      <c r="B75" s="49" t="s">
        <v>1905</v>
      </c>
      <c r="C75" s="61">
        <v>15</v>
      </c>
      <c r="D75" s="46">
        <f>A125953542A_Latest</f>
        <v>12.484</v>
      </c>
      <c r="E75" s="46">
        <f>A125948790T_Latest</f>
        <v>4.5389999999999997</v>
      </c>
      <c r="F75" s="46">
        <f>A125944038W_Latest</f>
        <v>7.9459999999999997</v>
      </c>
      <c r="G75" s="46">
        <f>A125954070J_Latest</f>
        <v>3.819</v>
      </c>
      <c r="H75" s="46">
        <f>A125949318F_Latest</f>
        <v>0</v>
      </c>
      <c r="I75" s="46">
        <f>A125944566A_Latest</f>
        <v>3.819</v>
      </c>
      <c r="J75" s="46">
        <f>A125953718V_Latest</f>
        <v>4.2649999999999997</v>
      </c>
      <c r="K75" s="46">
        <f>A125948966K_Latest</f>
        <v>2.25</v>
      </c>
      <c r="L75" s="46">
        <f>A125944214W_Latest</f>
        <v>2.0150000000000001</v>
      </c>
      <c r="M75" s="46">
        <f>A125954158A_Latest</f>
        <v>2.1560000000000001</v>
      </c>
      <c r="N75" s="46">
        <f>A125949406F_Latest</f>
        <v>1.22</v>
      </c>
      <c r="O75" s="46">
        <f>A125944654A_Latest</f>
        <v>0.93600000000000005</v>
      </c>
      <c r="P75" s="46">
        <f>A125954246A_Latest</f>
        <v>0.54100000000000004</v>
      </c>
      <c r="Q75" s="46">
        <f>A125949494T_Latest</f>
        <v>0.54100000000000004</v>
      </c>
      <c r="R75" s="46">
        <f>A125944742A_Latest</f>
        <v>0</v>
      </c>
      <c r="S75" s="46">
        <f>A125953806V_Latest</f>
        <v>0.36399999999999999</v>
      </c>
      <c r="T75" s="46">
        <f>A125949054L_Latest</f>
        <v>0</v>
      </c>
      <c r="U75" s="46">
        <f>A125944302W_Latest</f>
        <v>0.36399999999999999</v>
      </c>
      <c r="V75" s="46">
        <f>A125953894F_Latest</f>
        <v>0.217</v>
      </c>
      <c r="W75" s="46">
        <f>A125949142L_Latest</f>
        <v>0.217</v>
      </c>
      <c r="X75" s="46">
        <f>A125944390J_Latest</f>
        <v>0</v>
      </c>
      <c r="Y75" s="46">
        <f>A125953982F_Latest</f>
        <v>0.29599999999999999</v>
      </c>
      <c r="Z75" s="46">
        <f>A125949230L_Latest</f>
        <v>0</v>
      </c>
      <c r="AA75" s="46">
        <f>A125944478A_Latest</f>
        <v>0.29599999999999999</v>
      </c>
      <c r="AB75" s="46">
        <f>A125953630A_Latest</f>
        <v>0.82599999999999996</v>
      </c>
      <c r="AC75" s="46">
        <f>A125948878K_Latest</f>
        <v>0.31</v>
      </c>
      <c r="AD75" s="46">
        <f>A125944126W_Latest</f>
        <v>0.51600000000000001</v>
      </c>
      <c r="AE75" s="61"/>
    </row>
    <row r="76" spans="1:31" hidden="1">
      <c r="A76" s="42"/>
      <c r="B76" s="50" t="s">
        <v>1906</v>
      </c>
      <c r="C76" s="61">
        <v>16</v>
      </c>
      <c r="D76" s="46">
        <f>A125953518A_Latest</f>
        <v>203.69800000000001</v>
      </c>
      <c r="E76" s="46">
        <f>A125948766T_Latest</f>
        <v>27.937000000000001</v>
      </c>
      <c r="F76" s="46">
        <f>A125944014C_Latest</f>
        <v>175.76</v>
      </c>
      <c r="G76" s="46">
        <f>A125954046J_Latest</f>
        <v>64.287999999999997</v>
      </c>
      <c r="H76" s="46">
        <f>A125949294X_Latest</f>
        <v>10.397</v>
      </c>
      <c r="I76" s="46">
        <f>A125944542J_Latest</f>
        <v>53.890999999999998</v>
      </c>
      <c r="J76" s="46">
        <f>A125953694L_Latest</f>
        <v>49.05</v>
      </c>
      <c r="K76" s="46">
        <f>A125948942T_Latest</f>
        <v>5.4790000000000001</v>
      </c>
      <c r="L76" s="46">
        <f>A125944190R_Latest</f>
        <v>43.570999999999998</v>
      </c>
      <c r="M76" s="46">
        <f>A125954134J_Latest</f>
        <v>42.113999999999997</v>
      </c>
      <c r="N76" s="46">
        <f>A125949382X_Latest</f>
        <v>4.9640000000000004</v>
      </c>
      <c r="O76" s="46">
        <f>A125944630J_Latest</f>
        <v>37.15</v>
      </c>
      <c r="P76" s="46">
        <f>A125954222J_Latest</f>
        <v>13.743</v>
      </c>
      <c r="Q76" s="46">
        <f>A125949470X_Latest</f>
        <v>2.7010000000000001</v>
      </c>
      <c r="R76" s="46">
        <f>A125944718A_Latest</f>
        <v>11.042</v>
      </c>
      <c r="S76" s="46">
        <f>A125953782L_Latest</f>
        <v>25.175000000000001</v>
      </c>
      <c r="T76" s="46">
        <f>A125949030V_Latest</f>
        <v>3.3849999999999998</v>
      </c>
      <c r="U76" s="46">
        <f>A125944278J_Latest</f>
        <v>21.79</v>
      </c>
      <c r="V76" s="46">
        <f>A125953870L_Latest</f>
        <v>5.0890000000000004</v>
      </c>
      <c r="W76" s="46">
        <f>A125949118L_Latest</f>
        <v>0.67800000000000005</v>
      </c>
      <c r="X76" s="46">
        <f>A125944366J_Latest</f>
        <v>4.41</v>
      </c>
      <c r="Y76" s="46">
        <f>A125953958F_Latest</f>
        <v>1.377</v>
      </c>
      <c r="Z76" s="46">
        <f>A125949206L_Latest</f>
        <v>0.17100000000000001</v>
      </c>
      <c r="AA76" s="46">
        <f>A125944454J_Latest</f>
        <v>1.206</v>
      </c>
      <c r="AB76" s="46">
        <f>A125953606A_Latest</f>
        <v>2.8620000000000001</v>
      </c>
      <c r="AC76" s="46">
        <f>A125948854T_Latest</f>
        <v>0.16200000000000001</v>
      </c>
      <c r="AD76" s="46">
        <f>A125944102C_Latest</f>
        <v>2.7</v>
      </c>
      <c r="AE76" s="61"/>
    </row>
    <row r="77" spans="1:31" hidden="1">
      <c r="A77" s="51"/>
      <c r="B77" s="52" t="s">
        <v>1907</v>
      </c>
      <c r="C77" s="61">
        <v>17</v>
      </c>
      <c r="D77" s="46">
        <f>A125953546K_Latest</f>
        <v>29.771000000000001</v>
      </c>
      <c r="E77" s="46">
        <f>A125948794A_Latest</f>
        <v>9.2880000000000003</v>
      </c>
      <c r="F77" s="46">
        <f>A125944042L_Latest</f>
        <v>20.483000000000001</v>
      </c>
      <c r="G77" s="46">
        <f>A125954074T_Latest</f>
        <v>9.99</v>
      </c>
      <c r="H77" s="46">
        <f>A125949322W_Latest</f>
        <v>3.617</v>
      </c>
      <c r="I77" s="46">
        <f>A125944570T_Latest</f>
        <v>6.3730000000000002</v>
      </c>
      <c r="J77" s="46">
        <f>A125953722K_Latest</f>
        <v>8.3710000000000004</v>
      </c>
      <c r="K77" s="46">
        <f>A125948970A_Latest</f>
        <v>2.1779999999999999</v>
      </c>
      <c r="L77" s="46">
        <f>A125944218F_Latest</f>
        <v>6.1929999999999996</v>
      </c>
      <c r="M77" s="46">
        <f>A125954162T_Latest</f>
        <v>4.2119999999999997</v>
      </c>
      <c r="N77" s="46">
        <f>A125949410W_Latest</f>
        <v>0.42799999999999999</v>
      </c>
      <c r="O77" s="46">
        <f>A125944658K_Latest</f>
        <v>3.7839999999999998</v>
      </c>
      <c r="P77" s="46">
        <f>A125954250T_Latest</f>
        <v>3.024</v>
      </c>
      <c r="Q77" s="46">
        <f>A125949498A_Latest</f>
        <v>1.4950000000000001</v>
      </c>
      <c r="R77" s="46">
        <f>A125944746K_Latest</f>
        <v>1.5289999999999999</v>
      </c>
      <c r="S77" s="46">
        <f>A125953810K_Latest</f>
        <v>3.4470000000000001</v>
      </c>
      <c r="T77" s="46">
        <f>A125949058W_Latest</f>
        <v>1.4610000000000001</v>
      </c>
      <c r="U77" s="46">
        <f>A125944306F_Latest</f>
        <v>1.986</v>
      </c>
      <c r="V77" s="46">
        <f>A125953898R_Latest</f>
        <v>0.72499999999999998</v>
      </c>
      <c r="W77" s="46">
        <f>A125949146W_Latest</f>
        <v>0.108</v>
      </c>
      <c r="X77" s="46">
        <f>A125944394T_Latest</f>
        <v>0.61799999999999999</v>
      </c>
      <c r="Y77" s="46">
        <f>A125953986R_Latest</f>
        <v>0</v>
      </c>
      <c r="Z77" s="46">
        <f>A125949234W_Latest</f>
        <v>0</v>
      </c>
      <c r="AA77" s="46">
        <f>A125944482T_Latest</f>
        <v>0</v>
      </c>
      <c r="AB77" s="46">
        <f>A125953634K_Latest</f>
        <v>0</v>
      </c>
      <c r="AC77" s="46">
        <f>A125948882A_Latest</f>
        <v>0</v>
      </c>
      <c r="AD77" s="46">
        <f>A125944130L_Latest</f>
        <v>0</v>
      </c>
      <c r="AE77" s="61"/>
    </row>
    <row r="78" spans="1:31" hidden="1">
      <c r="A78" s="45"/>
      <c r="B78" s="47" t="s">
        <v>1908</v>
      </c>
      <c r="C78" s="61">
        <v>18</v>
      </c>
      <c r="D78" s="46">
        <f>A125953550A_Latest</f>
        <v>139.02699999999999</v>
      </c>
      <c r="E78" s="46">
        <f>A125948798K_Latest</f>
        <v>11.188000000000001</v>
      </c>
      <c r="F78" s="46">
        <f>A125944046W_Latest</f>
        <v>127.839</v>
      </c>
      <c r="G78" s="46">
        <f>A125954078A_Latest</f>
        <v>42.841000000000001</v>
      </c>
      <c r="H78" s="46">
        <f>A125949326F_Latest</f>
        <v>3.54</v>
      </c>
      <c r="I78" s="46">
        <f>A125944574A_Latest</f>
        <v>39.299999999999997</v>
      </c>
      <c r="J78" s="46">
        <f>A125953726V_Latest</f>
        <v>30.643000000000001</v>
      </c>
      <c r="K78" s="46">
        <f>A125948974K_Latest</f>
        <v>0.66600000000000004</v>
      </c>
      <c r="L78" s="46">
        <f>A125944222W_Latest</f>
        <v>29.975999999999999</v>
      </c>
      <c r="M78" s="46">
        <f>A125954166A_Latest</f>
        <v>32.326999999999998</v>
      </c>
      <c r="N78" s="46">
        <f>A125949414F_Latest</f>
        <v>4.0090000000000003</v>
      </c>
      <c r="O78" s="46">
        <f>A125944662A_Latest</f>
        <v>28.318000000000001</v>
      </c>
      <c r="P78" s="46">
        <f>A125954254A_Latest</f>
        <v>9.7650000000000006</v>
      </c>
      <c r="Q78" s="46">
        <f>A125949502F_Latest</f>
        <v>0.84399999999999997</v>
      </c>
      <c r="R78" s="46">
        <f>A125944750A_Latest</f>
        <v>8.9209999999999994</v>
      </c>
      <c r="S78" s="46">
        <f>A125953814V_Latest</f>
        <v>15.859</v>
      </c>
      <c r="T78" s="46">
        <f>A125949062L_Latest</f>
        <v>1.57</v>
      </c>
      <c r="U78" s="46">
        <f>A125944310W_Latest</f>
        <v>14.289</v>
      </c>
      <c r="V78" s="46">
        <f>A125953902V_Latest</f>
        <v>4.1070000000000002</v>
      </c>
      <c r="W78" s="46">
        <f>A125949150L_Latest</f>
        <v>0.46600000000000003</v>
      </c>
      <c r="X78" s="46">
        <f>A125944398A_Latest</f>
        <v>3.641</v>
      </c>
      <c r="Y78" s="46">
        <f>A125953990F_Latest</f>
        <v>1.256</v>
      </c>
      <c r="Z78" s="46">
        <f>A125949238F_Latest</f>
        <v>9.0999999999999998E-2</v>
      </c>
      <c r="AA78" s="46">
        <f>A125944486A_Latest</f>
        <v>1.165</v>
      </c>
      <c r="AB78" s="46">
        <f>A125953638V_Latest</f>
        <v>2.2290000000000001</v>
      </c>
      <c r="AC78" s="46">
        <f>A125948886K_Latest</f>
        <v>0</v>
      </c>
      <c r="AD78" s="46">
        <f>A125944134W_Latest</f>
        <v>2.2290000000000001</v>
      </c>
      <c r="AE78" s="61"/>
    </row>
    <row r="79" spans="1:31" hidden="1">
      <c r="A79" s="53"/>
      <c r="B79" s="47" t="s">
        <v>1909</v>
      </c>
      <c r="C79" s="61">
        <v>19</v>
      </c>
      <c r="D79" s="46">
        <f>A125953586C_Latest</f>
        <v>34.9</v>
      </c>
      <c r="E79" s="46">
        <f>A125948834J_Latest</f>
        <v>7.4619999999999997</v>
      </c>
      <c r="F79" s="46">
        <f>A125944082F_Latest</f>
        <v>27.437999999999999</v>
      </c>
      <c r="G79" s="46">
        <f>A125954114X_Latest</f>
        <v>11.457000000000001</v>
      </c>
      <c r="H79" s="46">
        <f>A125949362R_Latest</f>
        <v>3.24</v>
      </c>
      <c r="I79" s="46">
        <f>A125944610X_Latest</f>
        <v>8.2170000000000005</v>
      </c>
      <c r="J79" s="46">
        <f>A125953762C_Latest</f>
        <v>10.036</v>
      </c>
      <c r="K79" s="46">
        <f>A125949010K_Latest</f>
        <v>2.6349999999999998</v>
      </c>
      <c r="L79" s="46">
        <f>A125944258X_Latest</f>
        <v>7.4009999999999998</v>
      </c>
      <c r="M79" s="46">
        <f>A125954202X_Latest</f>
        <v>5.5750000000000002</v>
      </c>
      <c r="N79" s="46">
        <f>A125949450R_Latest</f>
        <v>0.52700000000000002</v>
      </c>
      <c r="O79" s="46">
        <f>A125944698C_Latest</f>
        <v>5.048</v>
      </c>
      <c r="P79" s="46">
        <f>A125954290K_Latest</f>
        <v>0.95399999999999996</v>
      </c>
      <c r="Q79" s="46">
        <f>A125949538J_Latest</f>
        <v>0.36199999999999999</v>
      </c>
      <c r="R79" s="46">
        <f>A125944786C_Latest</f>
        <v>0.59199999999999997</v>
      </c>
      <c r="S79" s="46">
        <f>A125953850C_Latest</f>
        <v>5.8689999999999998</v>
      </c>
      <c r="T79" s="46">
        <f>A125949098R_Latest</f>
        <v>0.35299999999999998</v>
      </c>
      <c r="U79" s="46">
        <f>A125944346X_Latest</f>
        <v>5.516</v>
      </c>
      <c r="V79" s="46">
        <f>A125953938W_Latest</f>
        <v>0.25600000000000001</v>
      </c>
      <c r="W79" s="46">
        <f>A125949186R_Latest</f>
        <v>0.104</v>
      </c>
      <c r="X79" s="46">
        <f>A125944434X_Latest</f>
        <v>0.152</v>
      </c>
      <c r="Y79" s="46">
        <f>A125954026X_Latest</f>
        <v>0.121</v>
      </c>
      <c r="Z79" s="46">
        <f>A125949274R_Latest</f>
        <v>0.08</v>
      </c>
      <c r="AA79" s="46">
        <f>A125944522X_Latest</f>
        <v>4.1000000000000002E-2</v>
      </c>
      <c r="AB79" s="46">
        <f>A125953674C_Latest</f>
        <v>0.63300000000000001</v>
      </c>
      <c r="AC79" s="46">
        <f>A125948922J_Latest</f>
        <v>0.16200000000000001</v>
      </c>
      <c r="AD79" s="46">
        <f>A125944170F_Latest</f>
        <v>0.47099999999999997</v>
      </c>
      <c r="AE79" s="61"/>
    </row>
    <row r="80" spans="1:31" hidden="1">
      <c r="A80" s="53"/>
      <c r="B80" s="50" t="s">
        <v>1910</v>
      </c>
      <c r="C80" s="61">
        <v>20</v>
      </c>
      <c r="D80" s="46">
        <f>A125953506T_Latest</f>
        <v>95.988</v>
      </c>
      <c r="E80" s="46">
        <f>A125948754J_Latest</f>
        <v>48.497999999999998</v>
      </c>
      <c r="F80" s="46">
        <f>A125944002V_Latest</f>
        <v>47.49</v>
      </c>
      <c r="G80" s="46">
        <f>A125954034X_Latest</f>
        <v>34.118000000000002</v>
      </c>
      <c r="H80" s="46">
        <f>A125949282R_Latest</f>
        <v>18.065000000000001</v>
      </c>
      <c r="I80" s="46">
        <f>A125944530X_Latest</f>
        <v>16.053000000000001</v>
      </c>
      <c r="J80" s="46">
        <f>A125953682C_Latest</f>
        <v>27.35</v>
      </c>
      <c r="K80" s="46">
        <f>A125948930J_Latest</f>
        <v>16.213000000000001</v>
      </c>
      <c r="L80" s="46">
        <f>A125944178X_Latest</f>
        <v>11.137</v>
      </c>
      <c r="M80" s="46">
        <f>A125954122X_Latest</f>
        <v>14.586</v>
      </c>
      <c r="N80" s="46">
        <f>A125949370R_Latest</f>
        <v>5.0590000000000002</v>
      </c>
      <c r="O80" s="46">
        <f>A125944618T_Latest</f>
        <v>9.5269999999999992</v>
      </c>
      <c r="P80" s="46">
        <f>A125954210X_Latest</f>
        <v>6.827</v>
      </c>
      <c r="Q80" s="46">
        <f>A125949458J_Latest</f>
        <v>3.3149999999999999</v>
      </c>
      <c r="R80" s="46">
        <f>A125944706T_Latest</f>
        <v>3.512</v>
      </c>
      <c r="S80" s="46">
        <f>A125953770C_Latest</f>
        <v>8.5069999999999997</v>
      </c>
      <c r="T80" s="46">
        <f>A125949018C_Latest</f>
        <v>3.976</v>
      </c>
      <c r="U80" s="46">
        <f>A125944266X_Latest</f>
        <v>4.5309999999999997</v>
      </c>
      <c r="V80" s="46">
        <f>A125953858W_Latest</f>
        <v>1.8879999999999999</v>
      </c>
      <c r="W80" s="46">
        <f>A125949106C_Latest</f>
        <v>0.66700000000000004</v>
      </c>
      <c r="X80" s="46">
        <f>A125944354X_Latest</f>
        <v>1.2210000000000001</v>
      </c>
      <c r="Y80" s="46">
        <f>A125953946W_Latest</f>
        <v>0.72399999999999998</v>
      </c>
      <c r="Z80" s="46">
        <f>A125949194R_Latest</f>
        <v>0.46100000000000002</v>
      </c>
      <c r="AA80" s="46">
        <f>A125944442X_Latest</f>
        <v>0.26300000000000001</v>
      </c>
      <c r="AB80" s="46">
        <f>A125953594C_Latest</f>
        <v>1.9890000000000001</v>
      </c>
      <c r="AC80" s="46">
        <f>A125948842J_Latest</f>
        <v>0.74299999999999999</v>
      </c>
      <c r="AD80" s="46">
        <f>A125944090F_Latest</f>
        <v>1.246</v>
      </c>
      <c r="AE80" s="61"/>
    </row>
    <row r="81" spans="1:31" hidden="1">
      <c r="A81" s="53"/>
      <c r="B81" s="50" t="s">
        <v>1911</v>
      </c>
      <c r="C81" s="61">
        <v>21</v>
      </c>
      <c r="D81" s="46">
        <f>A125953578C_Latest</f>
        <v>25.178999999999998</v>
      </c>
      <c r="E81" s="46">
        <f>A125948826J_Latest</f>
        <v>11.435</v>
      </c>
      <c r="F81" s="46">
        <f>A125944074F_Latest</f>
        <v>13.744</v>
      </c>
      <c r="G81" s="46">
        <f>A125954106X_Latest</f>
        <v>9.9510000000000005</v>
      </c>
      <c r="H81" s="46">
        <f>A125949354R_Latest</f>
        <v>6.1909999999999998</v>
      </c>
      <c r="I81" s="46">
        <f>A125944602X_Latest</f>
        <v>3.76</v>
      </c>
      <c r="J81" s="46">
        <f>A125953754C_Latest</f>
        <v>6.024</v>
      </c>
      <c r="K81" s="46">
        <f>A125949002K_Latest</f>
        <v>1.7030000000000001</v>
      </c>
      <c r="L81" s="46">
        <f>A125944250F_Latest</f>
        <v>4.3209999999999997</v>
      </c>
      <c r="M81" s="46">
        <f>A125954194K_Latest</f>
        <v>5.74</v>
      </c>
      <c r="N81" s="46">
        <f>A125949442R_Latest</f>
        <v>2.2930000000000001</v>
      </c>
      <c r="O81" s="46">
        <f>A125944690K_Latest</f>
        <v>3.4470000000000001</v>
      </c>
      <c r="P81" s="46">
        <f>A125954282K_Latest</f>
        <v>0.5</v>
      </c>
      <c r="Q81" s="46">
        <f>A125949530R_Latest</f>
        <v>0</v>
      </c>
      <c r="R81" s="46">
        <f>A125944778C_Latest</f>
        <v>0.5</v>
      </c>
      <c r="S81" s="46">
        <f>A125953842C_Latest</f>
        <v>1.9710000000000001</v>
      </c>
      <c r="T81" s="46">
        <f>A125949090W_Latest</f>
        <v>0.33500000000000002</v>
      </c>
      <c r="U81" s="46">
        <f>A125944338X_Latest</f>
        <v>1.637</v>
      </c>
      <c r="V81" s="46">
        <f>A125953930C_Latest</f>
        <v>8.1000000000000003E-2</v>
      </c>
      <c r="W81" s="46">
        <f>A125949178R_Latest</f>
        <v>8.1000000000000003E-2</v>
      </c>
      <c r="X81" s="46">
        <f>A125944426X_Latest</f>
        <v>0</v>
      </c>
      <c r="Y81" s="46">
        <f>A125954018X_Latest</f>
        <v>0.23699999999999999</v>
      </c>
      <c r="Z81" s="46">
        <f>A125949266R_Latest</f>
        <v>0.158</v>
      </c>
      <c r="AA81" s="46">
        <f>A125944514X_Latest</f>
        <v>7.9000000000000001E-2</v>
      </c>
      <c r="AB81" s="46">
        <f>A125953666C_Latest</f>
        <v>0.67500000000000004</v>
      </c>
      <c r="AC81" s="46">
        <f>A125948914J_Latest</f>
        <v>0.67500000000000004</v>
      </c>
      <c r="AD81" s="46">
        <f>A125944162F_Latest</f>
        <v>0</v>
      </c>
      <c r="AE81" s="61"/>
    </row>
    <row r="82" spans="1:31" hidden="1">
      <c r="A82" s="53" t="s">
        <v>1912</v>
      </c>
      <c r="B82" s="47"/>
      <c r="C82" s="61">
        <v>22</v>
      </c>
      <c r="D82" s="46">
        <f>A125953510J_Latest</f>
        <v>860.44399999999996</v>
      </c>
      <c r="E82" s="46">
        <f>A125948758T_Latest</f>
        <v>336.39600000000002</v>
      </c>
      <c r="F82" s="46">
        <f>A125944006C_Latest</f>
        <v>524.048</v>
      </c>
      <c r="G82" s="46">
        <f>A125954038J_Latest</f>
        <v>265.738</v>
      </c>
      <c r="H82" s="46">
        <f>A125949286X_Latest</f>
        <v>107.039</v>
      </c>
      <c r="I82" s="46">
        <f>A125944534J_Latest</f>
        <v>158.69900000000001</v>
      </c>
      <c r="J82" s="46">
        <f>A125953686L_Latest</f>
        <v>240.047</v>
      </c>
      <c r="K82" s="46">
        <f>A125948934T_Latest</f>
        <v>91.902000000000001</v>
      </c>
      <c r="L82" s="46">
        <f>A125944182R_Latest</f>
        <v>148.14500000000001</v>
      </c>
      <c r="M82" s="46">
        <f>A125954126J_Latest</f>
        <v>167.4</v>
      </c>
      <c r="N82" s="46">
        <f>A125949374X_Latest</f>
        <v>60.787999999999997</v>
      </c>
      <c r="O82" s="46">
        <f>A125944622J_Latest</f>
        <v>106.611</v>
      </c>
      <c r="P82" s="46">
        <f>A125954214J_Latest</f>
        <v>57.152999999999999</v>
      </c>
      <c r="Q82" s="46">
        <f>A125949462X_Latest</f>
        <v>25.1</v>
      </c>
      <c r="R82" s="46">
        <f>A125944710J_Latest</f>
        <v>32.052</v>
      </c>
      <c r="S82" s="46">
        <f>A125953774L_Latest</f>
        <v>90.531999999999996</v>
      </c>
      <c r="T82" s="46">
        <f>A125949022V_Latest</f>
        <v>36.031999999999996</v>
      </c>
      <c r="U82" s="46">
        <f>A125944270R_Latest</f>
        <v>54.5</v>
      </c>
      <c r="V82" s="46">
        <f>A125953862L_Latest</f>
        <v>20.242000000000001</v>
      </c>
      <c r="W82" s="46">
        <f>A125949110V_Latest</f>
        <v>8.4489999999999998</v>
      </c>
      <c r="X82" s="46">
        <f>A125944358J_Latest</f>
        <v>11.794</v>
      </c>
      <c r="Y82" s="46">
        <f>A125953950L_Latest</f>
        <v>4.6790000000000003</v>
      </c>
      <c r="Z82" s="46">
        <f>A125949198X_Latest</f>
        <v>1.9</v>
      </c>
      <c r="AA82" s="46">
        <f>A125944446J_Latest</f>
        <v>2.7789999999999999</v>
      </c>
      <c r="AB82" s="46">
        <f>A125953598L_Latest</f>
        <v>14.653</v>
      </c>
      <c r="AC82" s="46">
        <f>A125948846T_Latest</f>
        <v>5.1859999999999999</v>
      </c>
      <c r="AD82" s="46">
        <f>A125944094R_Latest</f>
        <v>9.4670000000000005</v>
      </c>
      <c r="AE82" s="61"/>
    </row>
    <row r="83" spans="1:31" hidden="1">
      <c r="A83" s="55"/>
      <c r="B83" s="56"/>
      <c r="C83" s="5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</row>
    <row r="84" spans="1:31" hidden="1">
      <c r="A84" s="55"/>
      <c r="B84" s="64"/>
      <c r="C84" s="64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</row>
    <row r="85" spans="1:31" hidden="1">
      <c r="A85" s="59"/>
      <c r="B85" s="58"/>
      <c r="C85" s="58"/>
      <c r="D85" s="61">
        <v>1</v>
      </c>
      <c r="E85" s="61">
        <v>2</v>
      </c>
      <c r="F85" s="61">
        <v>3</v>
      </c>
      <c r="G85" s="61">
        <v>4</v>
      </c>
      <c r="H85" s="61">
        <v>5</v>
      </c>
      <c r="I85" s="61">
        <v>6</v>
      </c>
      <c r="J85" s="61">
        <v>7</v>
      </c>
      <c r="K85" s="61">
        <v>8</v>
      </c>
      <c r="L85" s="61">
        <v>9</v>
      </c>
      <c r="M85" s="61">
        <v>10</v>
      </c>
      <c r="N85" s="61">
        <v>11</v>
      </c>
      <c r="O85" s="61">
        <v>12</v>
      </c>
      <c r="P85" s="61">
        <v>13</v>
      </c>
      <c r="Q85" s="61">
        <v>14</v>
      </c>
      <c r="R85" s="61">
        <v>15</v>
      </c>
      <c r="S85" s="61">
        <v>16</v>
      </c>
      <c r="T85" s="61">
        <v>17</v>
      </c>
      <c r="U85" s="61">
        <v>18</v>
      </c>
      <c r="V85" s="61">
        <v>19</v>
      </c>
      <c r="W85" s="61">
        <v>20</v>
      </c>
      <c r="X85" s="61">
        <v>21</v>
      </c>
      <c r="Y85" s="61">
        <v>22</v>
      </c>
      <c r="Z85" s="61">
        <v>23</v>
      </c>
      <c r="AA85" s="61">
        <v>24</v>
      </c>
      <c r="AB85" s="61">
        <v>25</v>
      </c>
      <c r="AC85" s="61">
        <v>26</v>
      </c>
      <c r="AD85" s="61">
        <v>27</v>
      </c>
    </row>
    <row r="86" spans="1:31" ht="15" hidden="1" customHeight="1">
      <c r="A86" s="37"/>
      <c r="B86" s="37"/>
      <c r="C86" s="37"/>
      <c r="D86" s="81" t="s">
        <v>1924</v>
      </c>
      <c r="E86" s="81"/>
      <c r="F86" s="81"/>
      <c r="G86" s="81" t="s">
        <v>1925</v>
      </c>
      <c r="H86" s="81"/>
      <c r="I86" s="81"/>
      <c r="J86" s="81" t="s">
        <v>1926</v>
      </c>
      <c r="K86" s="81"/>
      <c r="L86" s="81"/>
      <c r="M86" s="81" t="s">
        <v>1927</v>
      </c>
      <c r="N86" s="81"/>
      <c r="O86" s="81"/>
      <c r="P86" s="81" t="s">
        <v>1928</v>
      </c>
      <c r="Q86" s="81"/>
      <c r="R86" s="81"/>
      <c r="S86" s="81" t="s">
        <v>1929</v>
      </c>
      <c r="T86" s="81"/>
      <c r="U86" s="81"/>
      <c r="V86" s="81" t="s">
        <v>1930</v>
      </c>
      <c r="W86" s="81"/>
      <c r="X86" s="81"/>
      <c r="Y86" s="81" t="s">
        <v>1931</v>
      </c>
      <c r="Z86" s="81"/>
      <c r="AA86" s="81"/>
      <c r="AB86" s="81" t="s">
        <v>1932</v>
      </c>
      <c r="AC86" s="81"/>
      <c r="AD86" s="81"/>
    </row>
    <row r="87" spans="1:31" hidden="1">
      <c r="A87" s="37"/>
      <c r="B87" s="37"/>
      <c r="C87" s="37"/>
      <c r="D87" s="38" t="s">
        <v>1886</v>
      </c>
      <c r="E87" s="38" t="s">
        <v>1887</v>
      </c>
      <c r="F87" s="38" t="s">
        <v>1888</v>
      </c>
      <c r="G87" s="38" t="s">
        <v>1886</v>
      </c>
      <c r="H87" s="38" t="s">
        <v>1887</v>
      </c>
      <c r="I87" s="38" t="s">
        <v>1888</v>
      </c>
      <c r="J87" s="38" t="s">
        <v>1886</v>
      </c>
      <c r="K87" s="38" t="s">
        <v>1887</v>
      </c>
      <c r="L87" s="38" t="s">
        <v>1888</v>
      </c>
      <c r="M87" s="38" t="s">
        <v>1886</v>
      </c>
      <c r="N87" s="38" t="s">
        <v>1887</v>
      </c>
      <c r="O87" s="38" t="s">
        <v>1888</v>
      </c>
      <c r="P87" s="38" t="s">
        <v>1886</v>
      </c>
      <c r="Q87" s="38" t="s">
        <v>1887</v>
      </c>
      <c r="R87" s="38" t="s">
        <v>1888</v>
      </c>
      <c r="S87" s="38" t="s">
        <v>1886</v>
      </c>
      <c r="T87" s="38" t="s">
        <v>1887</v>
      </c>
      <c r="U87" s="38" t="s">
        <v>1888</v>
      </c>
      <c r="V87" s="38" t="s">
        <v>1886</v>
      </c>
      <c r="W87" s="38" t="s">
        <v>1887</v>
      </c>
      <c r="X87" s="38" t="s">
        <v>1888</v>
      </c>
      <c r="Y87" s="38" t="s">
        <v>1886</v>
      </c>
      <c r="Z87" s="38" t="s">
        <v>1887</v>
      </c>
      <c r="AA87" s="38" t="s">
        <v>1888</v>
      </c>
      <c r="AB87" s="38" t="s">
        <v>1886</v>
      </c>
      <c r="AC87" s="38" t="s">
        <v>1887</v>
      </c>
      <c r="AD87" s="38" t="s">
        <v>1888</v>
      </c>
    </row>
    <row r="88" spans="1:31" hidden="1">
      <c r="A88" s="37"/>
      <c r="B88" s="37"/>
      <c r="C88" s="37"/>
      <c r="D88" s="41" t="s">
        <v>1889</v>
      </c>
      <c r="E88" s="41" t="s">
        <v>1889</v>
      </c>
      <c r="F88" s="41" t="s">
        <v>1889</v>
      </c>
      <c r="G88" s="41" t="s">
        <v>1889</v>
      </c>
      <c r="H88" s="41" t="s">
        <v>1889</v>
      </c>
      <c r="I88" s="41" t="s">
        <v>1889</v>
      </c>
      <c r="J88" s="41" t="s">
        <v>1889</v>
      </c>
      <c r="K88" s="41" t="s">
        <v>1889</v>
      </c>
      <c r="L88" s="41" t="s">
        <v>1889</v>
      </c>
      <c r="M88" s="41" t="s">
        <v>1889</v>
      </c>
      <c r="N88" s="41" t="s">
        <v>1889</v>
      </c>
      <c r="O88" s="41" t="s">
        <v>1889</v>
      </c>
      <c r="P88" s="41" t="s">
        <v>1889</v>
      </c>
      <c r="Q88" s="41" t="s">
        <v>1889</v>
      </c>
      <c r="R88" s="41" t="s">
        <v>1889</v>
      </c>
      <c r="S88" s="41" t="s">
        <v>1889</v>
      </c>
      <c r="T88" s="41" t="s">
        <v>1889</v>
      </c>
      <c r="U88" s="41" t="s">
        <v>1889</v>
      </c>
      <c r="V88" s="41" t="s">
        <v>1889</v>
      </c>
      <c r="W88" s="41" t="s">
        <v>1889</v>
      </c>
      <c r="X88" s="41" t="s">
        <v>1889</v>
      </c>
      <c r="Y88" s="41" t="s">
        <v>1889</v>
      </c>
      <c r="Z88" s="41" t="s">
        <v>1889</v>
      </c>
      <c r="AA88" s="41" t="s">
        <v>1889</v>
      </c>
      <c r="AB88" s="41" t="s">
        <v>1889</v>
      </c>
      <c r="AC88" s="41" t="s">
        <v>1889</v>
      </c>
      <c r="AD88" s="41" t="s">
        <v>1889</v>
      </c>
    </row>
    <row r="89" spans="1:31" hidden="1">
      <c r="A89" s="42" t="s">
        <v>1890</v>
      </c>
      <c r="B89" s="43"/>
      <c r="C89" s="43"/>
    </row>
    <row r="90" spans="1:31" hidden="1">
      <c r="A90" s="43"/>
      <c r="B90" s="45" t="s">
        <v>1891</v>
      </c>
      <c r="C90" s="61">
        <v>1</v>
      </c>
      <c r="D90" s="19" t="s">
        <v>265</v>
      </c>
      <c r="E90" s="19" t="s">
        <v>266</v>
      </c>
      <c r="F90" s="19" t="s">
        <v>267</v>
      </c>
      <c r="G90" s="19" t="s">
        <v>911</v>
      </c>
      <c r="H90" s="19" t="s">
        <v>912</v>
      </c>
      <c r="I90" s="19" t="s">
        <v>913</v>
      </c>
      <c r="J90" s="19" t="s">
        <v>977</v>
      </c>
      <c r="K90" s="19" t="s">
        <v>978</v>
      </c>
      <c r="L90" s="19" t="s">
        <v>979</v>
      </c>
      <c r="M90" s="19" t="s">
        <v>1293</v>
      </c>
      <c r="N90" s="19" t="s">
        <v>1294</v>
      </c>
      <c r="O90" s="19" t="s">
        <v>1295</v>
      </c>
      <c r="P90" s="19" t="s">
        <v>1359</v>
      </c>
      <c r="Q90" s="19" t="s">
        <v>1360</v>
      </c>
      <c r="R90" s="19" t="s">
        <v>1361</v>
      </c>
      <c r="S90" s="19" t="s">
        <v>1425</v>
      </c>
      <c r="T90" s="19" t="s">
        <v>1426</v>
      </c>
      <c r="U90" s="19" t="s">
        <v>1427</v>
      </c>
      <c r="V90" s="19" t="s">
        <v>1491</v>
      </c>
      <c r="W90" s="19" t="s">
        <v>1492</v>
      </c>
      <c r="X90" s="19" t="s">
        <v>1493</v>
      </c>
      <c r="Y90" s="19" t="s">
        <v>1731</v>
      </c>
      <c r="Z90" s="19" t="s">
        <v>1732</v>
      </c>
      <c r="AA90" s="19" t="s">
        <v>1733</v>
      </c>
      <c r="AB90" s="19" t="s">
        <v>1797</v>
      </c>
      <c r="AC90" s="19" t="s">
        <v>1798</v>
      </c>
      <c r="AD90" s="19" t="s">
        <v>1799</v>
      </c>
      <c r="AE90" s="61"/>
    </row>
    <row r="91" spans="1:31" hidden="1">
      <c r="A91" s="45"/>
      <c r="B91" s="47" t="s">
        <v>1892</v>
      </c>
      <c r="C91" s="61">
        <v>2</v>
      </c>
      <c r="D91" s="19" t="s">
        <v>268</v>
      </c>
      <c r="E91" s="19" t="s">
        <v>269</v>
      </c>
      <c r="F91" s="19" t="s">
        <v>270</v>
      </c>
      <c r="G91" s="19" t="s">
        <v>914</v>
      </c>
      <c r="H91" s="19" t="s">
        <v>915</v>
      </c>
      <c r="I91" s="19" t="s">
        <v>916</v>
      </c>
      <c r="J91" s="19" t="s">
        <v>980</v>
      </c>
      <c r="K91" s="19" t="s">
        <v>981</v>
      </c>
      <c r="L91" s="19" t="s">
        <v>982</v>
      </c>
      <c r="M91" s="19" t="s">
        <v>1296</v>
      </c>
      <c r="N91" s="19" t="s">
        <v>1297</v>
      </c>
      <c r="O91" s="19" t="s">
        <v>1298</v>
      </c>
      <c r="P91" s="19" t="s">
        <v>1362</v>
      </c>
      <c r="Q91" s="19" t="s">
        <v>1363</v>
      </c>
      <c r="R91" s="19" t="s">
        <v>1364</v>
      </c>
      <c r="S91" s="19" t="s">
        <v>1428</v>
      </c>
      <c r="T91" s="19" t="s">
        <v>1429</v>
      </c>
      <c r="U91" s="19" t="s">
        <v>1430</v>
      </c>
      <c r="V91" s="19" t="s">
        <v>1494</v>
      </c>
      <c r="W91" s="19" t="s">
        <v>1495</v>
      </c>
      <c r="X91" s="19" t="s">
        <v>1496</v>
      </c>
      <c r="Y91" s="19" t="s">
        <v>1734</v>
      </c>
      <c r="Z91" s="19" t="s">
        <v>1735</v>
      </c>
      <c r="AA91" s="19" t="s">
        <v>1736</v>
      </c>
      <c r="AB91" s="19" t="s">
        <v>1800</v>
      </c>
      <c r="AC91" s="19" t="s">
        <v>1801</v>
      </c>
      <c r="AD91" s="19" t="s">
        <v>1802</v>
      </c>
      <c r="AE91" s="61"/>
    </row>
    <row r="92" spans="1:31" hidden="1">
      <c r="A92" s="45"/>
      <c r="B92" s="47" t="s">
        <v>1893</v>
      </c>
      <c r="C92" s="61">
        <v>3</v>
      </c>
      <c r="D92" s="19" t="s">
        <v>271</v>
      </c>
      <c r="E92" s="19" t="s">
        <v>272</v>
      </c>
      <c r="F92" s="19" t="s">
        <v>273</v>
      </c>
      <c r="G92" s="19" t="s">
        <v>917</v>
      </c>
      <c r="H92" s="19" t="s">
        <v>918</v>
      </c>
      <c r="I92" s="19" t="s">
        <v>919</v>
      </c>
      <c r="J92" s="19" t="s">
        <v>983</v>
      </c>
      <c r="K92" s="19" t="s">
        <v>984</v>
      </c>
      <c r="L92" s="19" t="s">
        <v>985</v>
      </c>
      <c r="M92" s="19" t="s">
        <v>1299</v>
      </c>
      <c r="N92" s="19" t="s">
        <v>1300</v>
      </c>
      <c r="O92" s="19" t="s">
        <v>1301</v>
      </c>
      <c r="P92" s="19" t="s">
        <v>1365</v>
      </c>
      <c r="Q92" s="19" t="s">
        <v>1366</v>
      </c>
      <c r="R92" s="19" t="s">
        <v>1367</v>
      </c>
      <c r="S92" s="19" t="s">
        <v>1431</v>
      </c>
      <c r="T92" s="19" t="s">
        <v>1432</v>
      </c>
      <c r="U92" s="19" t="s">
        <v>1433</v>
      </c>
      <c r="V92" s="19" t="s">
        <v>1497</v>
      </c>
      <c r="W92" s="19" t="s">
        <v>1498</v>
      </c>
      <c r="X92" s="19" t="s">
        <v>1499</v>
      </c>
      <c r="Y92" s="19" t="s">
        <v>1737</v>
      </c>
      <c r="Z92" s="19" t="s">
        <v>1738</v>
      </c>
      <c r="AA92" s="19" t="s">
        <v>1739</v>
      </c>
      <c r="AB92" s="19" t="s">
        <v>1803</v>
      </c>
      <c r="AC92" s="19" t="s">
        <v>1804</v>
      </c>
      <c r="AD92" s="19" t="s">
        <v>1805</v>
      </c>
      <c r="AE92" s="61"/>
    </row>
    <row r="93" spans="1:31" hidden="1">
      <c r="A93" s="45"/>
      <c r="B93" s="47" t="s">
        <v>1894</v>
      </c>
      <c r="C93" s="61">
        <v>4</v>
      </c>
      <c r="D93" s="19" t="s">
        <v>274</v>
      </c>
      <c r="E93" s="19" t="s">
        <v>275</v>
      </c>
      <c r="F93" s="19" t="s">
        <v>276</v>
      </c>
      <c r="G93" s="19" t="s">
        <v>920</v>
      </c>
      <c r="H93" s="19" t="s">
        <v>921</v>
      </c>
      <c r="I93" s="19" t="s">
        <v>922</v>
      </c>
      <c r="J93" s="19" t="s">
        <v>986</v>
      </c>
      <c r="K93" s="19" t="s">
        <v>987</v>
      </c>
      <c r="L93" s="19" t="s">
        <v>988</v>
      </c>
      <c r="M93" s="19" t="s">
        <v>1302</v>
      </c>
      <c r="N93" s="19" t="s">
        <v>1303</v>
      </c>
      <c r="O93" s="19" t="s">
        <v>1304</v>
      </c>
      <c r="P93" s="19" t="s">
        <v>1368</v>
      </c>
      <c r="Q93" s="19" t="s">
        <v>1369</v>
      </c>
      <c r="R93" s="19" t="s">
        <v>1370</v>
      </c>
      <c r="S93" s="19" t="s">
        <v>1434</v>
      </c>
      <c r="T93" s="19" t="s">
        <v>1435</v>
      </c>
      <c r="U93" s="19" t="s">
        <v>1436</v>
      </c>
      <c r="V93" s="19" t="s">
        <v>1500</v>
      </c>
      <c r="W93" s="19" t="s">
        <v>1501</v>
      </c>
      <c r="X93" s="19" t="s">
        <v>1502</v>
      </c>
      <c r="Y93" s="19" t="s">
        <v>1740</v>
      </c>
      <c r="Z93" s="19" t="s">
        <v>1741</v>
      </c>
      <c r="AA93" s="19" t="s">
        <v>1742</v>
      </c>
      <c r="AB93" s="19" t="s">
        <v>1806</v>
      </c>
      <c r="AC93" s="19" t="s">
        <v>1807</v>
      </c>
      <c r="AD93" s="19" t="s">
        <v>1808</v>
      </c>
      <c r="AE93" s="61"/>
    </row>
    <row r="94" spans="1:31" hidden="1">
      <c r="A94" s="45"/>
      <c r="B94" s="47" t="s">
        <v>1895</v>
      </c>
      <c r="C94" s="61">
        <v>5</v>
      </c>
      <c r="D94" s="19" t="s">
        <v>277</v>
      </c>
      <c r="E94" s="19" t="s">
        <v>278</v>
      </c>
      <c r="F94" s="19" t="s">
        <v>279</v>
      </c>
      <c r="G94" s="19" t="s">
        <v>923</v>
      </c>
      <c r="H94" s="19" t="s">
        <v>924</v>
      </c>
      <c r="I94" s="19" t="s">
        <v>925</v>
      </c>
      <c r="J94" s="19" t="s">
        <v>989</v>
      </c>
      <c r="K94" s="19" t="s">
        <v>990</v>
      </c>
      <c r="L94" s="19" t="s">
        <v>991</v>
      </c>
      <c r="M94" s="19" t="s">
        <v>1305</v>
      </c>
      <c r="N94" s="19" t="s">
        <v>1306</v>
      </c>
      <c r="O94" s="19" t="s">
        <v>1307</v>
      </c>
      <c r="P94" s="19" t="s">
        <v>1371</v>
      </c>
      <c r="Q94" s="19" t="s">
        <v>1372</v>
      </c>
      <c r="R94" s="19" t="s">
        <v>1373</v>
      </c>
      <c r="S94" s="19" t="s">
        <v>1437</v>
      </c>
      <c r="T94" s="19" t="s">
        <v>1438</v>
      </c>
      <c r="U94" s="19" t="s">
        <v>1439</v>
      </c>
      <c r="V94" s="19" t="s">
        <v>1503</v>
      </c>
      <c r="W94" s="19" t="s">
        <v>1504</v>
      </c>
      <c r="X94" s="19" t="s">
        <v>1505</v>
      </c>
      <c r="Y94" s="19" t="s">
        <v>1743</v>
      </c>
      <c r="Z94" s="19" t="s">
        <v>1744</v>
      </c>
      <c r="AA94" s="19" t="s">
        <v>1745</v>
      </c>
      <c r="AB94" s="19" t="s">
        <v>1809</v>
      </c>
      <c r="AC94" s="19" t="s">
        <v>1810</v>
      </c>
      <c r="AD94" s="19" t="s">
        <v>1811</v>
      </c>
      <c r="AE94" s="61"/>
    </row>
    <row r="95" spans="1:31" hidden="1">
      <c r="A95" s="45"/>
      <c r="B95" s="47" t="s">
        <v>1896</v>
      </c>
      <c r="C95" s="61">
        <v>6</v>
      </c>
      <c r="D95" s="19" t="s">
        <v>280</v>
      </c>
      <c r="E95" s="19" t="s">
        <v>281</v>
      </c>
      <c r="F95" s="19" t="s">
        <v>282</v>
      </c>
      <c r="G95" s="19" t="s">
        <v>926</v>
      </c>
      <c r="H95" s="19" t="s">
        <v>927</v>
      </c>
      <c r="I95" s="19" t="s">
        <v>928</v>
      </c>
      <c r="J95" s="19" t="s">
        <v>992</v>
      </c>
      <c r="K95" s="19" t="s">
        <v>993</v>
      </c>
      <c r="L95" s="19" t="s">
        <v>994</v>
      </c>
      <c r="M95" s="19" t="s">
        <v>1308</v>
      </c>
      <c r="N95" s="19" t="s">
        <v>1309</v>
      </c>
      <c r="O95" s="19" t="s">
        <v>1310</v>
      </c>
      <c r="P95" s="19" t="s">
        <v>1374</v>
      </c>
      <c r="Q95" s="19" t="s">
        <v>1375</v>
      </c>
      <c r="R95" s="19" t="s">
        <v>1376</v>
      </c>
      <c r="S95" s="19" t="s">
        <v>1440</v>
      </c>
      <c r="T95" s="19" t="s">
        <v>1441</v>
      </c>
      <c r="U95" s="19" t="s">
        <v>1442</v>
      </c>
      <c r="V95" s="19" t="s">
        <v>1506</v>
      </c>
      <c r="W95" s="19" t="s">
        <v>1507</v>
      </c>
      <c r="X95" s="19" t="s">
        <v>1508</v>
      </c>
      <c r="Y95" s="19" t="s">
        <v>1746</v>
      </c>
      <c r="Z95" s="19" t="s">
        <v>1747</v>
      </c>
      <c r="AA95" s="19" t="s">
        <v>1748</v>
      </c>
      <c r="AB95" s="19" t="s">
        <v>1812</v>
      </c>
      <c r="AC95" s="19" t="s">
        <v>1813</v>
      </c>
      <c r="AD95" s="19" t="s">
        <v>1814</v>
      </c>
      <c r="AE95" s="61"/>
    </row>
    <row r="96" spans="1:31" hidden="1">
      <c r="A96" s="45"/>
      <c r="B96" s="47" t="s">
        <v>1897</v>
      </c>
      <c r="C96" s="61">
        <v>7</v>
      </c>
      <c r="D96" s="19" t="s">
        <v>283</v>
      </c>
      <c r="E96" s="19" t="s">
        <v>284</v>
      </c>
      <c r="F96" s="19" t="s">
        <v>285</v>
      </c>
      <c r="G96" s="19" t="s">
        <v>929</v>
      </c>
      <c r="H96" s="19" t="s">
        <v>930</v>
      </c>
      <c r="I96" s="19" t="s">
        <v>931</v>
      </c>
      <c r="J96" s="19" t="s">
        <v>995</v>
      </c>
      <c r="K96" s="19" t="s">
        <v>996</v>
      </c>
      <c r="L96" s="19" t="s">
        <v>997</v>
      </c>
      <c r="M96" s="19" t="s">
        <v>1311</v>
      </c>
      <c r="N96" s="19" t="s">
        <v>1312</v>
      </c>
      <c r="O96" s="19" t="s">
        <v>1313</v>
      </c>
      <c r="P96" s="19" t="s">
        <v>1377</v>
      </c>
      <c r="Q96" s="19" t="s">
        <v>1378</v>
      </c>
      <c r="R96" s="19" t="s">
        <v>1379</v>
      </c>
      <c r="S96" s="19" t="s">
        <v>1443</v>
      </c>
      <c r="T96" s="19" t="s">
        <v>1444</v>
      </c>
      <c r="U96" s="19" t="s">
        <v>1445</v>
      </c>
      <c r="V96" s="19" t="s">
        <v>1509</v>
      </c>
      <c r="W96" s="19" t="s">
        <v>1510</v>
      </c>
      <c r="X96" s="19" t="s">
        <v>1511</v>
      </c>
      <c r="Y96" s="19" t="s">
        <v>1749</v>
      </c>
      <c r="Z96" s="19" t="s">
        <v>1750</v>
      </c>
      <c r="AA96" s="19" t="s">
        <v>1751</v>
      </c>
      <c r="AB96" s="19" t="s">
        <v>1815</v>
      </c>
      <c r="AC96" s="19" t="s">
        <v>1816</v>
      </c>
      <c r="AD96" s="19" t="s">
        <v>1817</v>
      </c>
      <c r="AE96" s="61"/>
    </row>
    <row r="97" spans="1:31" hidden="1">
      <c r="A97" s="45"/>
      <c r="B97" s="48" t="s">
        <v>1898</v>
      </c>
      <c r="C97" s="61">
        <v>8</v>
      </c>
      <c r="D97" s="19" t="s">
        <v>286</v>
      </c>
      <c r="E97" s="19" t="s">
        <v>287</v>
      </c>
      <c r="F97" s="19" t="s">
        <v>288</v>
      </c>
      <c r="G97" s="19" t="s">
        <v>932</v>
      </c>
      <c r="H97" s="19" t="s">
        <v>933</v>
      </c>
      <c r="I97" s="19" t="s">
        <v>934</v>
      </c>
      <c r="J97" s="19" t="s">
        <v>998</v>
      </c>
      <c r="K97" s="19" t="s">
        <v>999</v>
      </c>
      <c r="L97" s="19" t="s">
        <v>1000</v>
      </c>
      <c r="M97" s="19" t="s">
        <v>1314</v>
      </c>
      <c r="N97" s="19" t="s">
        <v>1315</v>
      </c>
      <c r="O97" s="19" t="s">
        <v>1316</v>
      </c>
      <c r="P97" s="19" t="s">
        <v>1380</v>
      </c>
      <c r="Q97" s="19" t="s">
        <v>1381</v>
      </c>
      <c r="R97" s="19" t="s">
        <v>1382</v>
      </c>
      <c r="S97" s="19" t="s">
        <v>1446</v>
      </c>
      <c r="T97" s="19" t="s">
        <v>1447</v>
      </c>
      <c r="U97" s="19" t="s">
        <v>1448</v>
      </c>
      <c r="V97" s="19" t="s">
        <v>1686</v>
      </c>
      <c r="W97" s="19" t="s">
        <v>1687</v>
      </c>
      <c r="X97" s="19" t="s">
        <v>1688</v>
      </c>
      <c r="Y97" s="19" t="s">
        <v>1752</v>
      </c>
      <c r="Z97" s="19" t="s">
        <v>1753</v>
      </c>
      <c r="AA97" s="19" t="s">
        <v>1754</v>
      </c>
      <c r="AB97" s="19" t="s">
        <v>1818</v>
      </c>
      <c r="AC97" s="19" t="s">
        <v>1819</v>
      </c>
      <c r="AD97" s="19" t="s">
        <v>1820</v>
      </c>
      <c r="AE97" s="61"/>
    </row>
    <row r="98" spans="1:31" hidden="1">
      <c r="A98" s="42"/>
      <c r="B98" s="47" t="s">
        <v>1899</v>
      </c>
      <c r="C98" s="61">
        <v>9</v>
      </c>
      <c r="D98" s="19" t="s">
        <v>289</v>
      </c>
      <c r="E98" s="19" t="s">
        <v>290</v>
      </c>
      <c r="F98" s="19" t="s">
        <v>291</v>
      </c>
      <c r="G98" s="19" t="s">
        <v>935</v>
      </c>
      <c r="H98" s="19" t="s">
        <v>936</v>
      </c>
      <c r="I98" s="19" t="s">
        <v>937</v>
      </c>
      <c r="J98" s="19" t="s">
        <v>1001</v>
      </c>
      <c r="K98" s="19" t="s">
        <v>1002</v>
      </c>
      <c r="L98" s="19" t="s">
        <v>1003</v>
      </c>
      <c r="M98" s="19" t="s">
        <v>1317</v>
      </c>
      <c r="N98" s="19" t="s">
        <v>1318</v>
      </c>
      <c r="O98" s="19" t="s">
        <v>1319</v>
      </c>
      <c r="P98" s="19" t="s">
        <v>1383</v>
      </c>
      <c r="Q98" s="19" t="s">
        <v>1384</v>
      </c>
      <c r="R98" s="19" t="s">
        <v>1385</v>
      </c>
      <c r="S98" s="19" t="s">
        <v>1449</v>
      </c>
      <c r="T98" s="19" t="s">
        <v>1450</v>
      </c>
      <c r="U98" s="19" t="s">
        <v>1451</v>
      </c>
      <c r="V98" s="19" t="s">
        <v>1689</v>
      </c>
      <c r="W98" s="19" t="s">
        <v>1690</v>
      </c>
      <c r="X98" s="19" t="s">
        <v>1691</v>
      </c>
      <c r="Y98" s="19" t="s">
        <v>1755</v>
      </c>
      <c r="Z98" s="19" t="s">
        <v>1756</v>
      </c>
      <c r="AA98" s="19" t="s">
        <v>1757</v>
      </c>
      <c r="AB98" s="19" t="s">
        <v>1821</v>
      </c>
      <c r="AC98" s="19" t="s">
        <v>1822</v>
      </c>
      <c r="AD98" s="19" t="s">
        <v>1823</v>
      </c>
      <c r="AE98" s="61"/>
    </row>
    <row r="99" spans="1:31" hidden="1">
      <c r="A99" s="45"/>
      <c r="B99" s="47" t="s">
        <v>1900</v>
      </c>
      <c r="C99" s="61">
        <v>10</v>
      </c>
      <c r="D99" s="19" t="s">
        <v>292</v>
      </c>
      <c r="E99" s="19" t="s">
        <v>293</v>
      </c>
      <c r="F99" s="19" t="s">
        <v>294</v>
      </c>
      <c r="G99" s="19" t="s">
        <v>938</v>
      </c>
      <c r="H99" s="19" t="s">
        <v>939</v>
      </c>
      <c r="I99" s="19" t="s">
        <v>940</v>
      </c>
      <c r="J99" s="19" t="s">
        <v>1004</v>
      </c>
      <c r="K99" s="19" t="s">
        <v>1005</v>
      </c>
      <c r="L99" s="19" t="s">
        <v>1006</v>
      </c>
      <c r="M99" s="19" t="s">
        <v>1320</v>
      </c>
      <c r="N99" s="19" t="s">
        <v>1321</v>
      </c>
      <c r="O99" s="19" t="s">
        <v>1322</v>
      </c>
      <c r="P99" s="19" t="s">
        <v>1386</v>
      </c>
      <c r="Q99" s="19" t="s">
        <v>1387</v>
      </c>
      <c r="R99" s="19" t="s">
        <v>1388</v>
      </c>
      <c r="S99" s="19" t="s">
        <v>1452</v>
      </c>
      <c r="T99" s="19" t="s">
        <v>1453</v>
      </c>
      <c r="U99" s="19" t="s">
        <v>1454</v>
      </c>
      <c r="V99" s="19" t="s">
        <v>1692</v>
      </c>
      <c r="W99" s="19" t="s">
        <v>1693</v>
      </c>
      <c r="X99" s="19" t="s">
        <v>1694</v>
      </c>
      <c r="Y99" s="19" t="s">
        <v>1758</v>
      </c>
      <c r="Z99" s="19" t="s">
        <v>1759</v>
      </c>
      <c r="AA99" s="19" t="s">
        <v>1760</v>
      </c>
      <c r="AB99" s="19" t="s">
        <v>1824</v>
      </c>
      <c r="AC99" s="19" t="s">
        <v>1825</v>
      </c>
      <c r="AD99" s="19" t="s">
        <v>1826</v>
      </c>
      <c r="AE99" s="61"/>
    </row>
    <row r="100" spans="1:31" hidden="1">
      <c r="A100" s="45"/>
      <c r="B100" s="47" t="s">
        <v>1901</v>
      </c>
      <c r="C100" s="61">
        <v>11</v>
      </c>
      <c r="D100" s="19" t="s">
        <v>295</v>
      </c>
      <c r="E100" s="19" t="s">
        <v>296</v>
      </c>
      <c r="F100" s="19" t="s">
        <v>297</v>
      </c>
      <c r="G100" s="19" t="s">
        <v>941</v>
      </c>
      <c r="H100" s="19" t="s">
        <v>942</v>
      </c>
      <c r="I100" s="19" t="s">
        <v>943</v>
      </c>
      <c r="J100" s="19" t="s">
        <v>1007</v>
      </c>
      <c r="K100" s="19" t="s">
        <v>1008</v>
      </c>
      <c r="L100" s="19" t="s">
        <v>1009</v>
      </c>
      <c r="M100" s="19" t="s">
        <v>1323</v>
      </c>
      <c r="N100" s="19" t="s">
        <v>1324</v>
      </c>
      <c r="O100" s="19" t="s">
        <v>1325</v>
      </c>
      <c r="P100" s="19" t="s">
        <v>1389</v>
      </c>
      <c r="Q100" s="19" t="s">
        <v>1390</v>
      </c>
      <c r="R100" s="19" t="s">
        <v>1391</v>
      </c>
      <c r="S100" s="19" t="s">
        <v>1455</v>
      </c>
      <c r="T100" s="19" t="s">
        <v>1456</v>
      </c>
      <c r="U100" s="19" t="s">
        <v>1457</v>
      </c>
      <c r="V100" s="19" t="s">
        <v>1695</v>
      </c>
      <c r="W100" s="19" t="s">
        <v>1696</v>
      </c>
      <c r="X100" s="19" t="s">
        <v>1697</v>
      </c>
      <c r="Y100" s="19" t="s">
        <v>1761</v>
      </c>
      <c r="Z100" s="19" t="s">
        <v>1762</v>
      </c>
      <c r="AA100" s="19" t="s">
        <v>1763</v>
      </c>
      <c r="AB100" s="19" t="s">
        <v>1827</v>
      </c>
      <c r="AC100" s="19" t="s">
        <v>1828</v>
      </c>
      <c r="AD100" s="19" t="s">
        <v>1829</v>
      </c>
      <c r="AE100" s="61"/>
    </row>
    <row r="101" spans="1:31" hidden="1">
      <c r="A101" s="45"/>
      <c r="B101" s="47" t="s">
        <v>1902</v>
      </c>
      <c r="C101" s="61">
        <v>12</v>
      </c>
      <c r="D101" s="19" t="s">
        <v>298</v>
      </c>
      <c r="E101" s="19" t="s">
        <v>299</v>
      </c>
      <c r="F101" s="19" t="s">
        <v>300</v>
      </c>
      <c r="G101" s="19" t="s">
        <v>944</v>
      </c>
      <c r="H101" s="19" t="s">
        <v>945</v>
      </c>
      <c r="I101" s="19" t="s">
        <v>946</v>
      </c>
      <c r="J101" s="19" t="s">
        <v>1010</v>
      </c>
      <c r="K101" s="19" t="s">
        <v>1011</v>
      </c>
      <c r="L101" s="19" t="s">
        <v>1262</v>
      </c>
      <c r="M101" s="19" t="s">
        <v>1326</v>
      </c>
      <c r="N101" s="19" t="s">
        <v>1327</v>
      </c>
      <c r="O101" s="19" t="s">
        <v>1328</v>
      </c>
      <c r="P101" s="19" t="s">
        <v>1392</v>
      </c>
      <c r="Q101" s="19" t="s">
        <v>1393</v>
      </c>
      <c r="R101" s="19" t="s">
        <v>1394</v>
      </c>
      <c r="S101" s="19" t="s">
        <v>1458</v>
      </c>
      <c r="T101" s="19" t="s">
        <v>1459</v>
      </c>
      <c r="U101" s="19" t="s">
        <v>1460</v>
      </c>
      <c r="V101" s="19" t="s">
        <v>1698</v>
      </c>
      <c r="W101" s="19" t="s">
        <v>1699</v>
      </c>
      <c r="X101" s="19" t="s">
        <v>1700</v>
      </c>
      <c r="Y101" s="19" t="s">
        <v>1764</v>
      </c>
      <c r="Z101" s="19" t="s">
        <v>1765</v>
      </c>
      <c r="AA101" s="19" t="s">
        <v>1766</v>
      </c>
      <c r="AB101" s="19" t="s">
        <v>1830</v>
      </c>
      <c r="AC101" s="19" t="s">
        <v>1831</v>
      </c>
      <c r="AD101" s="19" t="s">
        <v>1832</v>
      </c>
      <c r="AE101" s="61"/>
    </row>
    <row r="102" spans="1:31" hidden="1">
      <c r="A102" s="45"/>
      <c r="B102" s="47" t="s">
        <v>1903</v>
      </c>
      <c r="C102" s="61">
        <v>13</v>
      </c>
      <c r="D102" s="19" t="s">
        <v>301</v>
      </c>
      <c r="E102" s="19" t="s">
        <v>302</v>
      </c>
      <c r="F102" s="19" t="s">
        <v>303</v>
      </c>
      <c r="G102" s="19" t="s">
        <v>947</v>
      </c>
      <c r="H102" s="19" t="s">
        <v>948</v>
      </c>
      <c r="I102" s="19" t="s">
        <v>949</v>
      </c>
      <c r="J102" s="19" t="s">
        <v>1263</v>
      </c>
      <c r="K102" s="19" t="s">
        <v>1264</v>
      </c>
      <c r="L102" s="19" t="s">
        <v>1265</v>
      </c>
      <c r="M102" s="19" t="s">
        <v>1329</v>
      </c>
      <c r="N102" s="19" t="s">
        <v>1330</v>
      </c>
      <c r="O102" s="19" t="s">
        <v>1331</v>
      </c>
      <c r="P102" s="19" t="s">
        <v>1395</v>
      </c>
      <c r="Q102" s="19" t="s">
        <v>1396</v>
      </c>
      <c r="R102" s="19" t="s">
        <v>1397</v>
      </c>
      <c r="S102" s="19" t="s">
        <v>1461</v>
      </c>
      <c r="T102" s="19" t="s">
        <v>1462</v>
      </c>
      <c r="U102" s="19" t="s">
        <v>1463</v>
      </c>
      <c r="V102" s="19" t="s">
        <v>1701</v>
      </c>
      <c r="W102" s="19" t="s">
        <v>1702</v>
      </c>
      <c r="X102" s="19" t="s">
        <v>1703</v>
      </c>
      <c r="Y102" s="19" t="s">
        <v>1767</v>
      </c>
      <c r="Z102" s="19" t="s">
        <v>1768</v>
      </c>
      <c r="AA102" s="19" t="s">
        <v>1769</v>
      </c>
      <c r="AB102" s="19" t="s">
        <v>1833</v>
      </c>
      <c r="AC102" s="19" t="s">
        <v>1834</v>
      </c>
      <c r="AD102" s="19" t="s">
        <v>1835</v>
      </c>
      <c r="AE102" s="61"/>
    </row>
    <row r="103" spans="1:31" hidden="1">
      <c r="A103" s="45"/>
      <c r="B103" s="47" t="s">
        <v>1904</v>
      </c>
      <c r="C103" s="61">
        <v>14</v>
      </c>
      <c r="D103" s="19" t="s">
        <v>304</v>
      </c>
      <c r="E103" s="19" t="s">
        <v>305</v>
      </c>
      <c r="F103" s="19" t="s">
        <v>306</v>
      </c>
      <c r="G103" s="19" t="s">
        <v>950</v>
      </c>
      <c r="H103" s="19" t="s">
        <v>951</v>
      </c>
      <c r="I103" s="19" t="s">
        <v>952</v>
      </c>
      <c r="J103" s="19" t="s">
        <v>1266</v>
      </c>
      <c r="K103" s="19" t="s">
        <v>1267</v>
      </c>
      <c r="L103" s="19" t="s">
        <v>1268</v>
      </c>
      <c r="M103" s="19" t="s">
        <v>1332</v>
      </c>
      <c r="N103" s="19" t="s">
        <v>1333</v>
      </c>
      <c r="O103" s="19" t="s">
        <v>1334</v>
      </c>
      <c r="P103" s="19" t="s">
        <v>1398</v>
      </c>
      <c r="Q103" s="19" t="s">
        <v>1399</v>
      </c>
      <c r="R103" s="19" t="s">
        <v>1400</v>
      </c>
      <c r="S103" s="19" t="s">
        <v>1464</v>
      </c>
      <c r="T103" s="19" t="s">
        <v>1465</v>
      </c>
      <c r="U103" s="19" t="s">
        <v>1466</v>
      </c>
      <c r="V103" s="19" t="s">
        <v>1704</v>
      </c>
      <c r="W103" s="19" t="s">
        <v>1705</v>
      </c>
      <c r="X103" s="19" t="s">
        <v>1706</v>
      </c>
      <c r="Y103" s="19" t="s">
        <v>1770</v>
      </c>
      <c r="Z103" s="19" t="s">
        <v>1771</v>
      </c>
      <c r="AA103" s="19" t="s">
        <v>1772</v>
      </c>
      <c r="AB103" s="19" t="s">
        <v>1836</v>
      </c>
      <c r="AC103" s="19" t="s">
        <v>1837</v>
      </c>
      <c r="AD103" s="19" t="s">
        <v>1838</v>
      </c>
    </row>
    <row r="104" spans="1:31" hidden="1">
      <c r="A104" s="45"/>
      <c r="B104" s="49" t="s">
        <v>1905</v>
      </c>
      <c r="C104" s="61">
        <v>15</v>
      </c>
      <c r="D104" s="19" t="s">
        <v>307</v>
      </c>
      <c r="E104" s="19" t="s">
        <v>308</v>
      </c>
      <c r="F104" s="19" t="s">
        <v>309</v>
      </c>
      <c r="G104" s="19" t="s">
        <v>953</v>
      </c>
      <c r="H104" s="19" t="s">
        <v>954</v>
      </c>
      <c r="I104" s="19" t="s">
        <v>955</v>
      </c>
      <c r="J104" s="19" t="s">
        <v>1269</v>
      </c>
      <c r="K104" s="19" t="s">
        <v>1270</v>
      </c>
      <c r="L104" s="19" t="s">
        <v>1271</v>
      </c>
      <c r="M104" s="19" t="s">
        <v>1335</v>
      </c>
      <c r="N104" s="19" t="s">
        <v>1336</v>
      </c>
      <c r="O104" s="19" t="s">
        <v>1337</v>
      </c>
      <c r="P104" s="19" t="s">
        <v>1401</v>
      </c>
      <c r="Q104" s="19" t="s">
        <v>1402</v>
      </c>
      <c r="R104" s="19" t="s">
        <v>1403</v>
      </c>
      <c r="S104" s="19" t="s">
        <v>1467</v>
      </c>
      <c r="T104" s="19" t="s">
        <v>1468</v>
      </c>
      <c r="U104" s="19" t="s">
        <v>1469</v>
      </c>
      <c r="V104" s="19" t="s">
        <v>1707</v>
      </c>
      <c r="W104" s="19" t="s">
        <v>1708</v>
      </c>
      <c r="X104" s="19" t="s">
        <v>1709</v>
      </c>
      <c r="Y104" s="19" t="s">
        <v>1773</v>
      </c>
      <c r="Z104" s="19" t="s">
        <v>1774</v>
      </c>
      <c r="AA104" s="19" t="s">
        <v>1775</v>
      </c>
      <c r="AB104" s="19" t="s">
        <v>1839</v>
      </c>
      <c r="AC104" s="19" t="s">
        <v>1840</v>
      </c>
      <c r="AD104" s="19" t="s">
        <v>1841</v>
      </c>
    </row>
    <row r="105" spans="1:31" hidden="1">
      <c r="A105" s="42"/>
      <c r="B105" s="50" t="s">
        <v>1906</v>
      </c>
      <c r="C105" s="61">
        <v>16</v>
      </c>
      <c r="D105" s="19" t="s">
        <v>310</v>
      </c>
      <c r="E105" s="19" t="s">
        <v>311</v>
      </c>
      <c r="F105" s="19" t="s">
        <v>312</v>
      </c>
      <c r="G105" s="19" t="s">
        <v>956</v>
      </c>
      <c r="H105" s="19" t="s">
        <v>957</v>
      </c>
      <c r="I105" s="19" t="s">
        <v>958</v>
      </c>
      <c r="J105" s="19" t="s">
        <v>1272</v>
      </c>
      <c r="K105" s="19" t="s">
        <v>1273</v>
      </c>
      <c r="L105" s="19" t="s">
        <v>1274</v>
      </c>
      <c r="M105" s="19" t="s">
        <v>1338</v>
      </c>
      <c r="N105" s="19" t="s">
        <v>1339</v>
      </c>
      <c r="O105" s="19" t="s">
        <v>1340</v>
      </c>
      <c r="P105" s="19" t="s">
        <v>1404</v>
      </c>
      <c r="Q105" s="19" t="s">
        <v>1405</v>
      </c>
      <c r="R105" s="19" t="s">
        <v>1406</v>
      </c>
      <c r="S105" s="19" t="s">
        <v>1470</v>
      </c>
      <c r="T105" s="19" t="s">
        <v>1471</v>
      </c>
      <c r="U105" s="19" t="s">
        <v>1472</v>
      </c>
      <c r="V105" s="19" t="s">
        <v>1710</v>
      </c>
      <c r="W105" s="19" t="s">
        <v>1711</v>
      </c>
      <c r="X105" s="19" t="s">
        <v>1712</v>
      </c>
      <c r="Y105" s="19" t="s">
        <v>1776</v>
      </c>
      <c r="Z105" s="19" t="s">
        <v>1777</v>
      </c>
      <c r="AA105" s="19" t="s">
        <v>1778</v>
      </c>
      <c r="AB105" s="19" t="s">
        <v>1842</v>
      </c>
      <c r="AC105" s="19" t="s">
        <v>1843</v>
      </c>
      <c r="AD105" s="19" t="s">
        <v>1844</v>
      </c>
    </row>
    <row r="106" spans="1:31" hidden="1">
      <c r="A106" s="51"/>
      <c r="B106" s="52" t="s">
        <v>1907</v>
      </c>
      <c r="C106" s="61">
        <v>17</v>
      </c>
      <c r="D106" s="19" t="s">
        <v>313</v>
      </c>
      <c r="E106" s="19" t="s">
        <v>314</v>
      </c>
      <c r="F106" s="19" t="s">
        <v>315</v>
      </c>
      <c r="G106" s="19" t="s">
        <v>959</v>
      </c>
      <c r="H106" s="19" t="s">
        <v>960</v>
      </c>
      <c r="I106" s="19" t="s">
        <v>961</v>
      </c>
      <c r="J106" s="19" t="s">
        <v>1275</v>
      </c>
      <c r="K106" s="19" t="s">
        <v>1276</v>
      </c>
      <c r="L106" s="19" t="s">
        <v>1277</v>
      </c>
      <c r="M106" s="19" t="s">
        <v>1341</v>
      </c>
      <c r="N106" s="19" t="s">
        <v>1342</v>
      </c>
      <c r="O106" s="19" t="s">
        <v>1343</v>
      </c>
      <c r="P106" s="19" t="s">
        <v>1407</v>
      </c>
      <c r="Q106" s="19" t="s">
        <v>1408</v>
      </c>
      <c r="R106" s="19" t="s">
        <v>1409</v>
      </c>
      <c r="S106" s="19" t="s">
        <v>1473</v>
      </c>
      <c r="T106" s="19" t="s">
        <v>1474</v>
      </c>
      <c r="U106" s="19" t="s">
        <v>1475</v>
      </c>
      <c r="V106" s="19" t="s">
        <v>1713</v>
      </c>
      <c r="W106" s="19" t="s">
        <v>1714</v>
      </c>
      <c r="X106" s="19" t="s">
        <v>1715</v>
      </c>
      <c r="Y106" s="19" t="s">
        <v>1779</v>
      </c>
      <c r="Z106" s="19" t="s">
        <v>1780</v>
      </c>
      <c r="AA106" s="19" t="s">
        <v>1781</v>
      </c>
      <c r="AB106" s="19" t="s">
        <v>1845</v>
      </c>
      <c r="AC106" s="19" t="s">
        <v>1846</v>
      </c>
      <c r="AD106" s="19" t="s">
        <v>1847</v>
      </c>
    </row>
    <row r="107" spans="1:31" ht="15" hidden="1" customHeight="1">
      <c r="A107" s="45"/>
      <c r="B107" s="47" t="s">
        <v>1908</v>
      </c>
      <c r="C107" s="61">
        <v>18</v>
      </c>
      <c r="D107" s="19" t="s">
        <v>316</v>
      </c>
      <c r="E107" s="19" t="s">
        <v>317</v>
      </c>
      <c r="F107" s="19" t="s">
        <v>318</v>
      </c>
      <c r="G107" s="19" t="s">
        <v>962</v>
      </c>
      <c r="H107" s="19" t="s">
        <v>963</v>
      </c>
      <c r="I107" s="19" t="s">
        <v>964</v>
      </c>
      <c r="J107" s="19" t="s">
        <v>1278</v>
      </c>
      <c r="K107" s="19" t="s">
        <v>1279</v>
      </c>
      <c r="L107" s="19" t="s">
        <v>1280</v>
      </c>
      <c r="M107" s="19" t="s">
        <v>1344</v>
      </c>
      <c r="N107" s="19" t="s">
        <v>1345</v>
      </c>
      <c r="O107" s="19" t="s">
        <v>1346</v>
      </c>
      <c r="P107" s="19" t="s">
        <v>1410</v>
      </c>
      <c r="Q107" s="19" t="s">
        <v>1411</v>
      </c>
      <c r="R107" s="19" t="s">
        <v>1412</v>
      </c>
      <c r="S107" s="19" t="s">
        <v>1476</v>
      </c>
      <c r="T107" s="19" t="s">
        <v>1477</v>
      </c>
      <c r="U107" s="19" t="s">
        <v>1478</v>
      </c>
      <c r="V107" s="19" t="s">
        <v>1716</v>
      </c>
      <c r="W107" s="19" t="s">
        <v>1717</v>
      </c>
      <c r="X107" s="19" t="s">
        <v>1718</v>
      </c>
      <c r="Y107" s="19" t="s">
        <v>1782</v>
      </c>
      <c r="Z107" s="19" t="s">
        <v>1783</v>
      </c>
      <c r="AA107" s="19" t="s">
        <v>1784</v>
      </c>
      <c r="AB107" s="19" t="s">
        <v>1848</v>
      </c>
      <c r="AC107" s="19" t="s">
        <v>1849</v>
      </c>
      <c r="AD107" s="19" t="s">
        <v>1850</v>
      </c>
    </row>
    <row r="108" spans="1:31" ht="15" hidden="1" customHeight="1">
      <c r="A108" s="53"/>
      <c r="B108" s="47" t="s">
        <v>1909</v>
      </c>
      <c r="C108" s="61">
        <v>19</v>
      </c>
      <c r="D108" s="19" t="s">
        <v>319</v>
      </c>
      <c r="E108" s="19" t="s">
        <v>320</v>
      </c>
      <c r="F108" s="19" t="s">
        <v>321</v>
      </c>
      <c r="G108" s="19" t="s">
        <v>965</v>
      </c>
      <c r="H108" s="19" t="s">
        <v>966</v>
      </c>
      <c r="I108" s="19" t="s">
        <v>967</v>
      </c>
      <c r="J108" s="19" t="s">
        <v>1281</v>
      </c>
      <c r="K108" s="19" t="s">
        <v>1282</v>
      </c>
      <c r="L108" s="19" t="s">
        <v>1283</v>
      </c>
      <c r="M108" s="19" t="s">
        <v>1347</v>
      </c>
      <c r="N108" s="19" t="s">
        <v>1348</v>
      </c>
      <c r="O108" s="19" t="s">
        <v>1349</v>
      </c>
      <c r="P108" s="19" t="s">
        <v>1413</v>
      </c>
      <c r="Q108" s="19" t="s">
        <v>1414</v>
      </c>
      <c r="R108" s="19" t="s">
        <v>1415</v>
      </c>
      <c r="S108" s="19" t="s">
        <v>1479</v>
      </c>
      <c r="T108" s="19" t="s">
        <v>1480</v>
      </c>
      <c r="U108" s="19" t="s">
        <v>1481</v>
      </c>
      <c r="V108" s="19" t="s">
        <v>1719</v>
      </c>
      <c r="W108" s="19" t="s">
        <v>1720</v>
      </c>
      <c r="X108" s="19" t="s">
        <v>1721</v>
      </c>
      <c r="Y108" s="19" t="s">
        <v>1785</v>
      </c>
      <c r="Z108" s="19" t="s">
        <v>1786</v>
      </c>
      <c r="AA108" s="19" t="s">
        <v>1787</v>
      </c>
      <c r="AB108" s="19" t="s">
        <v>1851</v>
      </c>
      <c r="AC108" s="19" t="s">
        <v>1852</v>
      </c>
      <c r="AD108" s="19" t="s">
        <v>1853</v>
      </c>
    </row>
    <row r="109" spans="1:31" ht="15" hidden="1" customHeight="1">
      <c r="A109" s="53"/>
      <c r="B109" s="50" t="s">
        <v>1910</v>
      </c>
      <c r="C109" s="61">
        <v>20</v>
      </c>
      <c r="D109" s="19" t="s">
        <v>322</v>
      </c>
      <c r="E109" s="19" t="s">
        <v>323</v>
      </c>
      <c r="F109" s="19" t="s">
        <v>324</v>
      </c>
      <c r="G109" s="19" t="s">
        <v>968</v>
      </c>
      <c r="H109" s="19" t="s">
        <v>969</v>
      </c>
      <c r="I109" s="19" t="s">
        <v>970</v>
      </c>
      <c r="J109" s="19" t="s">
        <v>1284</v>
      </c>
      <c r="K109" s="19" t="s">
        <v>1285</v>
      </c>
      <c r="L109" s="19" t="s">
        <v>1286</v>
      </c>
      <c r="M109" s="19" t="s">
        <v>1350</v>
      </c>
      <c r="N109" s="19" t="s">
        <v>1351</v>
      </c>
      <c r="O109" s="19" t="s">
        <v>1352</v>
      </c>
      <c r="P109" s="19" t="s">
        <v>1416</v>
      </c>
      <c r="Q109" s="19" t="s">
        <v>1417</v>
      </c>
      <c r="R109" s="19" t="s">
        <v>1418</v>
      </c>
      <c r="S109" s="19" t="s">
        <v>1482</v>
      </c>
      <c r="T109" s="19" t="s">
        <v>1483</v>
      </c>
      <c r="U109" s="19" t="s">
        <v>1484</v>
      </c>
      <c r="V109" s="19" t="s">
        <v>1722</v>
      </c>
      <c r="W109" s="19" t="s">
        <v>1723</v>
      </c>
      <c r="X109" s="19" t="s">
        <v>1724</v>
      </c>
      <c r="Y109" s="19" t="s">
        <v>1788</v>
      </c>
      <c r="Z109" s="19" t="s">
        <v>1789</v>
      </c>
      <c r="AA109" s="19" t="s">
        <v>1790</v>
      </c>
      <c r="AB109" s="19" t="s">
        <v>1854</v>
      </c>
      <c r="AC109" s="19" t="s">
        <v>1855</v>
      </c>
      <c r="AD109" s="19" t="s">
        <v>1856</v>
      </c>
    </row>
    <row r="110" spans="1:31" ht="15" hidden="1" customHeight="1">
      <c r="A110" s="53"/>
      <c r="B110" s="50" t="s">
        <v>1911</v>
      </c>
      <c r="C110" s="61">
        <v>21</v>
      </c>
      <c r="D110" s="19" t="s">
        <v>325</v>
      </c>
      <c r="E110" s="19" t="s">
        <v>326</v>
      </c>
      <c r="F110" s="19" t="s">
        <v>327</v>
      </c>
      <c r="G110" s="19" t="s">
        <v>971</v>
      </c>
      <c r="H110" s="19" t="s">
        <v>972</v>
      </c>
      <c r="I110" s="19" t="s">
        <v>973</v>
      </c>
      <c r="J110" s="19" t="s">
        <v>1287</v>
      </c>
      <c r="K110" s="19" t="s">
        <v>1288</v>
      </c>
      <c r="L110" s="19" t="s">
        <v>1289</v>
      </c>
      <c r="M110" s="19" t="s">
        <v>1353</v>
      </c>
      <c r="N110" s="19" t="s">
        <v>1354</v>
      </c>
      <c r="O110" s="19" t="s">
        <v>1355</v>
      </c>
      <c r="P110" s="19" t="s">
        <v>1419</v>
      </c>
      <c r="Q110" s="19" t="s">
        <v>1420</v>
      </c>
      <c r="R110" s="19" t="s">
        <v>1421</v>
      </c>
      <c r="S110" s="19" t="s">
        <v>1485</v>
      </c>
      <c r="T110" s="19" t="s">
        <v>1486</v>
      </c>
      <c r="U110" s="19" t="s">
        <v>1487</v>
      </c>
      <c r="V110" s="19" t="s">
        <v>1725</v>
      </c>
      <c r="W110" s="19" t="s">
        <v>1726</v>
      </c>
      <c r="X110" s="19" t="s">
        <v>1727</v>
      </c>
      <c r="Y110" s="19" t="s">
        <v>1791</v>
      </c>
      <c r="Z110" s="19" t="s">
        <v>1792</v>
      </c>
      <c r="AA110" s="19" t="s">
        <v>1793</v>
      </c>
      <c r="AB110" s="19" t="s">
        <v>1857</v>
      </c>
      <c r="AC110" s="19" t="s">
        <v>1858</v>
      </c>
      <c r="AD110" s="19" t="s">
        <v>1859</v>
      </c>
    </row>
    <row r="111" spans="1:31" ht="15" hidden="1" customHeight="1">
      <c r="A111" s="53" t="s">
        <v>1912</v>
      </c>
      <c r="B111" s="47"/>
      <c r="C111" s="61">
        <v>22</v>
      </c>
      <c r="D111" s="19" t="s">
        <v>262</v>
      </c>
      <c r="E111" s="19" t="s">
        <v>263</v>
      </c>
      <c r="F111" s="19" t="s">
        <v>264</v>
      </c>
      <c r="G111" s="19" t="s">
        <v>908</v>
      </c>
      <c r="H111" s="19" t="s">
        <v>909</v>
      </c>
      <c r="I111" s="19" t="s">
        <v>910</v>
      </c>
      <c r="J111" s="19" t="s">
        <v>974</v>
      </c>
      <c r="K111" s="19" t="s">
        <v>975</v>
      </c>
      <c r="L111" s="19" t="s">
        <v>976</v>
      </c>
      <c r="M111" s="19" t="s">
        <v>1290</v>
      </c>
      <c r="N111" s="19" t="s">
        <v>1291</v>
      </c>
      <c r="O111" s="19" t="s">
        <v>1292</v>
      </c>
      <c r="P111" s="19" t="s">
        <v>1356</v>
      </c>
      <c r="Q111" s="19" t="s">
        <v>1357</v>
      </c>
      <c r="R111" s="19" t="s">
        <v>1358</v>
      </c>
      <c r="S111" s="19" t="s">
        <v>1422</v>
      </c>
      <c r="T111" s="19" t="s">
        <v>1423</v>
      </c>
      <c r="U111" s="19" t="s">
        <v>1424</v>
      </c>
      <c r="V111" s="19" t="s">
        <v>1488</v>
      </c>
      <c r="W111" s="19" t="s">
        <v>1489</v>
      </c>
      <c r="X111" s="19" t="s">
        <v>1490</v>
      </c>
      <c r="Y111" s="19" t="s">
        <v>1728</v>
      </c>
      <c r="Z111" s="19" t="s">
        <v>1729</v>
      </c>
      <c r="AA111" s="19" t="s">
        <v>1730</v>
      </c>
      <c r="AB111" s="19" t="s">
        <v>1794</v>
      </c>
      <c r="AC111" s="19" t="s">
        <v>1795</v>
      </c>
      <c r="AD111" s="19" t="s">
        <v>1796</v>
      </c>
    </row>
    <row r="112" spans="1:31" ht="15" hidden="1" customHeight="1"/>
    <row r="113" ht="15" hidden="1" customHeight="1"/>
    <row r="114" ht="15" hidden="1" customHeight="1"/>
  </sheetData>
  <mergeCells count="25">
    <mergeCell ref="Y86:AA86"/>
    <mergeCell ref="AB86:AD86"/>
    <mergeCell ref="V57:X57"/>
    <mergeCell ref="Y57:AA57"/>
    <mergeCell ref="AB57:AD57"/>
    <mergeCell ref="S86:U86"/>
    <mergeCell ref="V86:X86"/>
    <mergeCell ref="D57:F57"/>
    <mergeCell ref="G57:I57"/>
    <mergeCell ref="J57:L57"/>
    <mergeCell ref="M57:O57"/>
    <mergeCell ref="P57:R57"/>
    <mergeCell ref="S57:U57"/>
    <mergeCell ref="D86:F86"/>
    <mergeCell ref="G86:I86"/>
    <mergeCell ref="J86:L86"/>
    <mergeCell ref="M86:O86"/>
    <mergeCell ref="P86:R86"/>
    <mergeCell ref="C10:E10"/>
    <mergeCell ref="G10:I10"/>
    <mergeCell ref="B5:K5"/>
    <mergeCell ref="B6:K6"/>
    <mergeCell ref="L6:T6"/>
    <mergeCell ref="L8:R8"/>
    <mergeCell ref="B8:I8"/>
  </mergeCells>
  <dataValidations count="1">
    <dataValidation type="list" allowBlank="1" showInputMessage="1" showErrorMessage="1" sqref="C10:E10" xr:uid="{508F3F82-7ABF-4935-AE03-941A93CF572B}">
      <formula1>$B$40:$B$48</formula1>
    </dataValidation>
  </dataValidations>
  <hyperlinks>
    <hyperlink ref="A38" r:id="rId1" display="http://www.abs.gov.au/websitedbs/d3310114.nsf/Home/©+Copyright?OpenDocument" xr:uid="{A4B09BE3-9A52-42D1-A82B-9085315E645A}"/>
    <hyperlink ref="G111" location="A125954038J" display="A125954038J" xr:uid="{DD4DE190-B34E-494B-90E3-EFEF0FB0FAD9}"/>
    <hyperlink ref="H111" location="A125949286X" display="A125949286X" xr:uid="{55E25F44-BD1E-4BCD-8F3C-B2A543B5F687}"/>
    <hyperlink ref="I111" location="A125944534J" display="A125944534J" xr:uid="{F41C02C8-7744-41BF-B262-AE2C000B16D0}"/>
    <hyperlink ref="G90" location="A125954090T" display="A125954090T" xr:uid="{782CD3CE-65A0-451D-A552-5FAEF584D518}"/>
    <hyperlink ref="H90" location="A125949338R" display="A125949338R" xr:uid="{79BEEE2E-01FE-4FD5-B3A9-F234974457D7}"/>
    <hyperlink ref="I90" location="A125944586K" display="A125944586K" xr:uid="{1C2E891C-1AA9-45A4-B2FD-1F13B99D0BD0}"/>
    <hyperlink ref="G91" location="A125954058T" display="A125954058T" xr:uid="{0FB44F05-B120-420D-B528-8EB629EE3FB0}"/>
    <hyperlink ref="H91" location="A125949306W" display="A125949306W" xr:uid="{67A01AA0-36B6-442A-944D-96A46FCE0DFF}"/>
    <hyperlink ref="I91" location="A125944554T" display="A125944554T" xr:uid="{E82461E9-1439-4AB9-B6EC-540E78EC6AF3}"/>
    <hyperlink ref="G92" location="A125954094A" display="A125954094A" xr:uid="{E13527AB-0B57-4110-80CF-13B17258AAEF}"/>
    <hyperlink ref="H92" location="A125949342F" display="A125949342F" xr:uid="{4E697DFF-C587-4A32-B16F-B6E177795F4E}"/>
    <hyperlink ref="I92" location="A125944590A" display="A125944590A" xr:uid="{FEDB2B99-8FFF-4248-B370-8F6143D15BCF}"/>
    <hyperlink ref="G93" location="A125954098K" display="A125954098K" xr:uid="{ED958E36-C90A-4DF7-A97D-AAD741C7C7F6}"/>
    <hyperlink ref="H93" location="A125949346R" display="A125949346R" xr:uid="{C80A4FE5-F065-4B1B-B2E3-C3767E2FD7FC}"/>
    <hyperlink ref="I93" location="A125944594K" display="A125944594K" xr:uid="{D2F6A57B-A22A-4624-941A-3BF699A98627}"/>
    <hyperlink ref="G94" location="A125954062J" display="A125954062J" xr:uid="{1606064D-2315-4D15-815A-EDC41941DFFE}"/>
    <hyperlink ref="H94" location="A125949310L" display="A125949310L" xr:uid="{BB793196-589B-4805-8538-1B45BE2BEB96}"/>
    <hyperlink ref="I94" location="A125944558A" display="A125944558A" xr:uid="{D55E653F-2688-423E-AE76-6BD3E690BC60}"/>
    <hyperlink ref="G95" location="A125954066T" display="A125954066T" xr:uid="{F32E7DAA-2DE1-4C78-8109-4377E32DA4AA}"/>
    <hyperlink ref="H95" location="A125949314W" display="A125949314W" xr:uid="{DFD78A8E-4618-4C1D-966A-D9F5D109D24B}"/>
    <hyperlink ref="I95" location="A125944562T" display="A125944562T" xr:uid="{8F22D21D-1888-47DC-A52F-A34D810C1B0D}"/>
    <hyperlink ref="G96" location="A125954082T" display="A125954082T" xr:uid="{8E113B1F-8EFF-4BC5-A66F-02EC59F8DA5D}"/>
    <hyperlink ref="H96" location="A125949330W" display="A125949330W" xr:uid="{A431FC69-E30E-40C7-A187-9789746D95F0}"/>
    <hyperlink ref="I96" location="A125944578K" display="A125944578K" xr:uid="{6674056F-44D8-4767-B2D3-6DD23F9EA46A}"/>
    <hyperlink ref="G97" location="A125954050X" display="A125954050X" xr:uid="{5E7D08B1-B008-4C75-AC8B-23E67CC4F6C5}"/>
    <hyperlink ref="H97" location="A125949298J" display="A125949298J" xr:uid="{C7FA2AEF-AC73-45E4-928D-FCB22F909177}"/>
    <hyperlink ref="I97" location="A125944546T" display="A125944546T" xr:uid="{5BE0F356-973B-41BB-A730-B6BA07506933}"/>
    <hyperlink ref="G98" location="A125954102R" display="A125954102R" xr:uid="{B74C0195-BACA-4B3D-B803-AF20E5FBC7B7}"/>
    <hyperlink ref="H98" location="A125949350F" display="A125949350F" xr:uid="{881618E2-433E-4F1E-8035-F1530A778075}"/>
    <hyperlink ref="I98" location="A125944598V" display="A125944598V" xr:uid="{7F755CFB-44BA-470B-B508-C4A452329DD9}"/>
    <hyperlink ref="G99" location="A125954086A" display="A125954086A" xr:uid="{0E2D4A2C-197A-47B5-A1F7-3B36B373EE3F}"/>
    <hyperlink ref="H99" location="A125949334F" display="A125949334F" xr:uid="{6A46257E-3BBF-4A5B-BD80-B388BDE9F0F5}"/>
    <hyperlink ref="I99" location="A125944582A" display="A125944582A" xr:uid="{316BCB9F-C129-4276-B0DC-CF32870081DF}"/>
    <hyperlink ref="G100" location="A125954110R" display="A125954110R" xr:uid="{A7C87918-0EFC-4786-B3F1-92F79F000D7E}"/>
    <hyperlink ref="H100" location="A125949358X" display="A125949358X" xr:uid="{7A940A4B-0A1A-4ABD-BAE8-3502499A8B6C}"/>
    <hyperlink ref="I100" location="A125944606J" display="A125944606J" xr:uid="{C427D0BB-16AD-46EB-A0C4-84AB98168740}"/>
    <hyperlink ref="G101" location="A125954054J" display="A125954054J" xr:uid="{FEDF507C-0784-474C-A7AC-55D211CF42C5}"/>
    <hyperlink ref="H101" location="A125949302L" display="A125949302L" xr:uid="{674341C6-2060-4589-8E91-D16D0A607F78}"/>
    <hyperlink ref="I101" location="A125944550J" display="A125944550J" xr:uid="{06348334-F5D9-4D8C-BA66-F156165E5D60}"/>
    <hyperlink ref="G102" location="A125954030R" display="A125954030R" xr:uid="{085BC798-E7B2-421F-9E84-9E06C7965232}"/>
    <hyperlink ref="H102" location="A125949278X" display="A125949278X" xr:uid="{4EE9385E-511B-4B6F-A84D-C664A51E1BA4}"/>
    <hyperlink ref="I102" location="A125944526J" display="A125944526J" xr:uid="{9585B750-3474-49A9-A9FC-1278A73A3984}"/>
    <hyperlink ref="G103" location="A125954042X" display="A125954042X" xr:uid="{BE798F11-997D-45E7-810C-3437D39EFB44}"/>
    <hyperlink ref="H103" location="A125949290R" display="A125949290R" xr:uid="{77904124-2643-4A2A-9BED-1BDDD5E53736}"/>
    <hyperlink ref="I103" location="A125944538T" display="A125944538T" xr:uid="{262D07BF-24B3-4C8A-996C-B50515F72BA6}"/>
    <hyperlink ref="G104" location="A125954070J" display="A125954070J" xr:uid="{CEEBBDAD-7774-4079-BD0B-F5EA758F7BAF}"/>
    <hyperlink ref="H104" location="A125949318F" display="A125949318F" xr:uid="{B56F3FFA-8F2A-4BEF-99E3-5B7D1324C6F3}"/>
    <hyperlink ref="I104" location="A125944566A" display="A125944566A" xr:uid="{50668AB5-FC23-49FD-96E9-33DF63238403}"/>
    <hyperlink ref="G105" location="A125954046J" display="A125954046J" xr:uid="{9780AA7C-D8D8-4734-991E-1F32D21E989F}"/>
    <hyperlink ref="H105" location="A125949294X" display="A125949294X" xr:uid="{EB8E8BF0-9BB5-4721-91BE-0501F2226E3B}"/>
    <hyperlink ref="I105" location="A125944542J" display="A125944542J" xr:uid="{AA00F35E-D6F8-43BA-8710-7901AB55FB22}"/>
    <hyperlink ref="G106" location="A125954074T" display="A125954074T" xr:uid="{49A1DEE2-691A-43CC-BC2A-51466E01C83F}"/>
    <hyperlink ref="H106" location="A125949322W" display="A125949322W" xr:uid="{267ACDAD-554A-4CE3-9B07-8E9C49F29832}"/>
    <hyperlink ref="I106" location="A125944570T" display="A125944570T" xr:uid="{126D6109-DF13-4D74-AFF9-1C76280C0081}"/>
    <hyperlink ref="G107" location="A125954078A" display="A125954078A" xr:uid="{F3D04A1B-3E65-44BA-852D-FDA9A9ED4DB6}"/>
    <hyperlink ref="H107" location="A125949326F" display="A125949326F" xr:uid="{22098A38-553E-4ED9-80AA-26251930629E}"/>
    <hyperlink ref="I107" location="A125944574A" display="A125944574A" xr:uid="{6C4F690F-BD34-4EF3-9513-65C379DCE439}"/>
    <hyperlink ref="G108" location="A125954114X" display="A125954114X" xr:uid="{FAC7641C-B596-4FC3-83B2-3CBD9E071C22}"/>
    <hyperlink ref="H108" location="A125949362R" display="A125949362R" xr:uid="{EBCDADD0-B5B4-4656-8309-337334F7CAC9}"/>
    <hyperlink ref="I108" location="A125944610X" display="A125944610X" xr:uid="{F0A4D440-C56F-4AF4-A27B-57947060CD09}"/>
    <hyperlink ref="G109" location="A125954034X" display="A125954034X" xr:uid="{8246424A-3F16-4AA9-8F6B-7DA80C8210DD}"/>
    <hyperlink ref="H109" location="A125949282R" display="A125949282R" xr:uid="{5B794759-C0A6-4380-A809-54CF6ABF7E3C}"/>
    <hyperlink ref="I109" location="A125944530X" display="A125944530X" xr:uid="{A3C6E8CB-6163-411D-8387-4639B76B1600}"/>
    <hyperlink ref="G110" location="A125954106X" display="A125954106X" xr:uid="{29603740-E720-4D3B-9FB3-2B310736AB8C}"/>
    <hyperlink ref="H110" location="A125949354R" display="A125949354R" xr:uid="{E9061FB3-133E-4CAE-A068-C5CC4D408A7F}"/>
    <hyperlink ref="I110" location="A125944602X" display="A125944602X" xr:uid="{61FB1B20-5A98-442F-9E94-1FE3DAB7F07A}"/>
    <hyperlink ref="J111" location="A125953686L" display="A125953686L" xr:uid="{D1B1E45D-3C12-4026-A952-76C90F0637F7}"/>
    <hyperlink ref="K111" location="A125948934T" display="A125948934T" xr:uid="{33BAFEB7-F2AA-4FC4-95B0-93B4CD507F0C}"/>
    <hyperlink ref="L111" location="A125944182R" display="A125944182R" xr:uid="{755A076E-02D3-4C06-995D-D50EBE2EB6AA}"/>
    <hyperlink ref="J90" location="A125953738C" display="A125953738C" xr:uid="{85C7A75A-3F49-4C8B-8782-F2A7D94D67F6}"/>
    <hyperlink ref="K90" location="A125948986V" display="A125948986V" xr:uid="{07206CE6-997B-4D6C-9157-95177CCC1FCD}"/>
    <hyperlink ref="L90" location="A125944234F" display="A125944234F" xr:uid="{F71BD79F-816B-4D4B-A4EE-328DA02A268A}"/>
    <hyperlink ref="J91" location="A125953706K" display="A125953706K" xr:uid="{2385A0BC-288E-460C-BF60-3F62F65849AE}"/>
    <hyperlink ref="K91" location="A125948954A" display="A125948954A" xr:uid="{C530DA5F-134D-4ED7-B492-D6897EA6562C}"/>
    <hyperlink ref="L91" location="A125944202L" display="A125944202L" xr:uid="{CBAAD64B-B4B8-4F65-9A86-1A1D9A5475E8}"/>
    <hyperlink ref="J92" location="A125953742V" display="A125953742V" xr:uid="{7A7EC3BE-C495-45D8-9A98-288EB35C53C0}"/>
    <hyperlink ref="K92" location="A125948990K" display="A125948990K" xr:uid="{C481B66A-D024-46DB-B823-B16B17A1F6A0}"/>
    <hyperlink ref="L92" location="A125944238R" display="A125944238R" xr:uid="{73B7E528-7EE6-4046-8970-E8F04E144964}"/>
    <hyperlink ref="J93" location="A125953746C" display="A125953746C" xr:uid="{C4C3E594-104C-4BD1-B272-BA86AB2EB990}"/>
    <hyperlink ref="K93" location="A125948994V" display="A125948994V" xr:uid="{76841B71-323D-4085-BB64-14E96FD5D3B3}"/>
    <hyperlink ref="L93" location="A125944242F" display="A125944242F" xr:uid="{C82D2F7D-8BD7-49F6-9BAF-6B9CFC3B0843}"/>
    <hyperlink ref="J94" location="A125953710A" display="A125953710A" xr:uid="{56AF99E4-BF4D-4773-9CC3-29DF4B32A951}"/>
    <hyperlink ref="K94" location="A125948958K" display="A125948958K" xr:uid="{0BA9E838-CEE5-4572-9CD7-1195EFC55565}"/>
    <hyperlink ref="L94" location="A125944206W" display="A125944206W" xr:uid="{59577B8E-585E-47F0-ADF4-9954B3D75FB7}"/>
    <hyperlink ref="J95" location="A125953714K" display="A125953714K" xr:uid="{20D91580-2967-4102-AB79-91C6FB1C879B}"/>
    <hyperlink ref="K95" location="A125948962A" display="A125948962A" xr:uid="{2759032A-1139-4AF3-8E49-F08F53754CF4}"/>
    <hyperlink ref="L95" location="A125944210L" display="A125944210L" xr:uid="{91B12647-9F53-4AAA-BE44-79BB69A462D0}"/>
    <hyperlink ref="J96" location="A125953730K" display="A125953730K" xr:uid="{436D7E09-C435-46E4-A141-6E40F561C1EC}"/>
    <hyperlink ref="K96" location="A125948978V" display="A125948978V" xr:uid="{A32D80F0-CC04-4EEC-A431-5FDAFC03CB5D}"/>
    <hyperlink ref="L96" location="A125944226F" display="A125944226F" xr:uid="{A711F6EA-F134-40CB-8B9B-163684308572}"/>
    <hyperlink ref="J97" location="A125953698W" display="A125953698W" xr:uid="{13251E99-205E-44B3-B1F9-F8C0D13982E4}"/>
    <hyperlink ref="K97" location="A125948946A" display="A125948946A" xr:uid="{83795CCF-D267-4305-84DF-572B43ABC6AF}"/>
    <hyperlink ref="L97" location="A125944194X" display="A125944194X" xr:uid="{C1503604-F288-4F6B-A2E6-FBB7FBFDB5E2}"/>
    <hyperlink ref="J98" location="A125953750V" display="A125953750V" xr:uid="{B987DD20-8F92-4441-BF02-7F20E150CBF7}"/>
    <hyperlink ref="K98" location="A125948998C" display="A125948998C" xr:uid="{3143C0FE-76CB-4CD0-96C0-D43B6FBE2107}"/>
    <hyperlink ref="L98" location="A125944246R" display="A125944246R" xr:uid="{90F9927D-1C78-4D98-80D0-B61D5742F3A7}"/>
    <hyperlink ref="J99" location="A125953734V" display="A125953734V" xr:uid="{4D005E1E-F95A-4CF2-8424-CB04A5D8004C}"/>
    <hyperlink ref="K99" location="A125948982K" display="A125948982K" xr:uid="{A07763A2-F0E7-452B-BA42-4257F6F63F83}"/>
    <hyperlink ref="L99" location="A125944230W" display="A125944230W" xr:uid="{CEB2B365-06C2-46D1-91A2-98F4AB66D2D6}"/>
    <hyperlink ref="J100" location="A125953758L" display="A125953758L" xr:uid="{F0651CFF-2F44-4E08-BDFD-B90CB4DDCA43}"/>
    <hyperlink ref="K100" location="A125949006V" display="A125949006V" xr:uid="{2ABCB78A-E391-4641-9F69-932C97E37D80}"/>
    <hyperlink ref="L100" location="A125944254R" display="A125944254R" xr:uid="{F6F71D26-13AA-45D6-B4E0-3859CDF000D7}"/>
    <hyperlink ref="J101" location="A125953702A" display="A125953702A" xr:uid="{7E49EC74-E468-43B6-A87C-72AD8F33600C}"/>
    <hyperlink ref="K101" location="A125948950T" display="A125948950T" xr:uid="{89D2740F-F091-4C68-9C09-D4D4ED643F8A}"/>
    <hyperlink ref="L101" location="A125944198J" display="A125944198J" xr:uid="{237B32DA-D1D1-4A61-ADFB-DC8FF3547E9B}"/>
    <hyperlink ref="J102" location="A125953678L" display="A125953678L" xr:uid="{93D4A226-B618-4814-9C61-DB9671306EBE}"/>
    <hyperlink ref="K102" location="A125948926T" display="A125948926T" xr:uid="{69D2C8BD-04D2-4982-A0C6-14C9C74BFEDF}"/>
    <hyperlink ref="L102" location="A125944174R" display="A125944174R" xr:uid="{8836C246-F063-460A-9BF8-24F567D83E59}"/>
    <hyperlink ref="J103" location="A125953690C" display="A125953690C" xr:uid="{DC5745A5-8635-4F00-ABAF-45B0629362AA}"/>
    <hyperlink ref="K103" location="A125948938A" display="A125948938A" xr:uid="{2E818121-1D34-43CD-BC67-17EF5A6FF453}"/>
    <hyperlink ref="L103" location="A125944186X" display="A125944186X" xr:uid="{C3F95142-5C16-4182-B227-D1B539F983E9}"/>
    <hyperlink ref="J104" location="A125953718V" display="A125953718V" xr:uid="{70E6108C-0500-4A53-8829-BB3B082FCE2F}"/>
    <hyperlink ref="K104" location="A125948966K" display="A125948966K" xr:uid="{C11ADA4F-968C-427D-BFD2-776335A27B14}"/>
    <hyperlink ref="L104" location="A125944214W" display="A125944214W" xr:uid="{3AEB5607-E11E-45A7-A9BD-B9F54BD26919}"/>
    <hyperlink ref="J105" location="A125953694L" display="A125953694L" xr:uid="{25D75361-F757-4B4B-9449-CC9867A403F7}"/>
    <hyperlink ref="K105" location="A125948942T" display="A125948942T" xr:uid="{ECF27E20-F898-478C-9D4A-D50CC1904018}"/>
    <hyperlink ref="L105" location="A125944190R" display="A125944190R" xr:uid="{E08AEE7F-640A-4C3A-A63B-5944AFB878E5}"/>
    <hyperlink ref="J106" location="A125953722K" display="A125953722K" xr:uid="{0630CDED-D594-4C17-8D62-7E6E3A64F4C2}"/>
    <hyperlink ref="K106" location="A125948970A" display="A125948970A" xr:uid="{C73672EA-F446-4370-A726-58861FBBFE7B}"/>
    <hyperlink ref="L106" location="A125944218F" display="A125944218F" xr:uid="{27F910D2-CA7B-479D-A49F-E56DDF77AB89}"/>
    <hyperlink ref="J107" location="A125953726V" display="A125953726V" xr:uid="{555A5575-CA49-4951-885E-B04BA6E8DBAE}"/>
    <hyperlink ref="K107" location="A125948974K" display="A125948974K" xr:uid="{8804B12E-09EC-464A-AD9E-B41B97F367EA}"/>
    <hyperlink ref="L107" location="A125944222W" display="A125944222W" xr:uid="{4292C73E-8191-4188-B8DF-04398041FDC0}"/>
    <hyperlink ref="J108" location="A125953762C" display="A125953762C" xr:uid="{D0683190-61DF-453E-B277-26A4AF254C13}"/>
    <hyperlink ref="K108" location="A125949010K" display="A125949010K" xr:uid="{3F941C66-4AC2-4C76-B9AC-D5861E4F27DB}"/>
    <hyperlink ref="L108" location="A125944258X" display="A125944258X" xr:uid="{82BED071-AB89-4D2F-8241-581807B47AFB}"/>
    <hyperlink ref="J109" location="A125953682C" display="A125953682C" xr:uid="{CE0B8A7A-01B9-4958-8696-54CF2FF935D1}"/>
    <hyperlink ref="K109" location="A125948930J" display="A125948930J" xr:uid="{0AD99C36-38CC-4E2D-95E8-C96E72729F2E}"/>
    <hyperlink ref="L109" location="A125944178X" display="A125944178X" xr:uid="{1E297BCD-F559-4140-AE4C-38D89AACB7F2}"/>
    <hyperlink ref="J110" location="A125953754C" display="A125953754C" xr:uid="{21C4D9D4-36D6-4342-A32A-59AAC7E5A97A}"/>
    <hyperlink ref="K110" location="A125949002K" display="A125949002K" xr:uid="{43CCEA05-0DA5-49E5-AD14-AF6ACB819D5B}"/>
    <hyperlink ref="L110" location="A125944250F" display="A125944250F" xr:uid="{CF219A61-CA7C-459A-9998-E56D729A8E1B}"/>
    <hyperlink ref="M111" location="A125954126J" display="A125954126J" xr:uid="{346C92CB-934E-4CA9-9E17-E343F03EA67D}"/>
    <hyperlink ref="N111" location="A125949374X" display="A125949374X" xr:uid="{F1F5BE28-7598-47BA-B990-916A3D8D23E0}"/>
    <hyperlink ref="O111" location="A125944622J" display="A125944622J" xr:uid="{7B2E6B5D-EDDB-4D87-82F5-ADFBA73FD29E}"/>
    <hyperlink ref="M90" location="A125954178K" display="A125954178K" xr:uid="{42EB118B-B0F1-40CA-80B2-F3D395CDA0D4}"/>
    <hyperlink ref="N90" location="A125949426R" display="A125949426R" xr:uid="{E898FC69-4993-4D0A-A075-C6BE9DDA3AB7}"/>
    <hyperlink ref="O90" location="A125944674K" display="A125944674K" xr:uid="{4EB754EB-7AD7-4102-BD6F-511572BDA794}"/>
    <hyperlink ref="M91" location="A125954146T" display="A125954146T" xr:uid="{0271B470-1411-41C5-83E2-9C0420BD2136}"/>
    <hyperlink ref="N91" location="A125949394J" display="A125949394J" xr:uid="{7F4766B9-27B8-49F9-B414-E186696869FA}"/>
    <hyperlink ref="O91" location="A125944642T" display="A125944642T" xr:uid="{2E218E4D-80AE-4517-A334-2A9A0D6EA59E}"/>
    <hyperlink ref="M92" location="A125954182A" display="A125954182A" xr:uid="{642F9B43-3942-4C1C-AA0F-836AA3C220ED}"/>
    <hyperlink ref="N92" location="A125949430F" display="A125949430F" xr:uid="{A6DAB969-DCBF-4F3D-8BAA-30F299D2B51B}"/>
    <hyperlink ref="O92" location="A125944678V" display="A125944678V" xr:uid="{F77A312B-4D1A-4A4A-91A9-95C9FA67AE60}"/>
    <hyperlink ref="M93" location="A125954186K" display="A125954186K" xr:uid="{FA7EC9D6-1FFB-40E9-917A-183A0E34D8E3}"/>
    <hyperlink ref="N93" location="A125949434R" display="A125949434R" xr:uid="{FE5DA20B-FE14-4647-B304-6E3C243A4EAF}"/>
    <hyperlink ref="O93" location="A125944682K" display="A125944682K" xr:uid="{DDE26CF9-CC0A-4C42-8EE3-22CFA9F06238}"/>
    <hyperlink ref="M94" location="A125954150J" display="A125954150J" xr:uid="{C4B36053-6E78-48D8-8130-28AA2694C9F6}"/>
    <hyperlink ref="N94" location="A125949398T" display="A125949398T" xr:uid="{AE9C34C9-42E1-4198-B84E-D23185A06DC4}"/>
    <hyperlink ref="O94" location="A125944646A" display="A125944646A" xr:uid="{8761D0DF-D8DC-4ADF-9B90-F24F7C734A91}"/>
    <hyperlink ref="M95" location="A125954154T" display="A125954154T" xr:uid="{34BBF29B-878C-49CD-9A6B-641ED63C67E1}"/>
    <hyperlink ref="N95" location="A125949402W" display="A125949402W" xr:uid="{54331B6B-2CD2-41A0-B999-F32363624626}"/>
    <hyperlink ref="O95" location="A125944650T" display="A125944650T" xr:uid="{1668604E-6375-43DF-9F32-B50DB63A389D}"/>
    <hyperlink ref="M96" location="A125954170T" display="A125954170T" xr:uid="{1CC4DB41-B888-4C10-A671-B7B69474C03D}"/>
    <hyperlink ref="N96" location="A125949418R" display="A125949418R" xr:uid="{5275C454-3354-43CF-A6A6-6764EAD8B168}"/>
    <hyperlink ref="O96" location="A125944666K" display="A125944666K" xr:uid="{7876C3E9-6F35-42E8-835B-B9DC708C3143}"/>
    <hyperlink ref="M97" location="A125954138T" display="A125954138T" xr:uid="{B6F34F6F-50B8-44FF-AD12-91E37986D009}"/>
    <hyperlink ref="N97" location="A125949386J" display="A125949386J" xr:uid="{02735DE8-338F-4B9A-90E4-57F7A1DB4F57}"/>
    <hyperlink ref="O97" location="A125944634T" display="A125944634T" xr:uid="{DC9B3EBD-3E5C-47E2-9220-1C86020BE39C}"/>
    <hyperlink ref="M98" location="A125954190A" display="A125954190A" xr:uid="{2CAA965A-EB25-4199-8A91-CB6822F19710}"/>
    <hyperlink ref="N98" location="A125949438X" display="A125949438X" xr:uid="{D7397295-C2B0-492B-83FE-0D2765693B5E}"/>
    <hyperlink ref="O98" location="A125944686V" display="A125944686V" xr:uid="{A2890CDD-9E02-4A5D-AF4F-3C10EB4F0272}"/>
    <hyperlink ref="M99" location="A125954174A" display="A125954174A" xr:uid="{3EDA55D9-3810-4ADE-88E5-E3C8B3F57BE9}"/>
    <hyperlink ref="N99" location="A125949422F" display="A125949422F" xr:uid="{3A18D5F9-FAD0-47F2-B8F9-D76FA00F7534}"/>
    <hyperlink ref="O99" location="A125944670A" display="A125944670A" xr:uid="{B598BC08-ED15-499E-8082-084B4AD64C9C}"/>
    <hyperlink ref="M100" location="A125954198V" display="A125954198V" xr:uid="{44C95F36-12A1-48C8-AE0B-E33BB435507F}"/>
    <hyperlink ref="N100" location="A125949446X" display="A125949446X" xr:uid="{EC3AD152-48FD-4F67-8FBE-9AAE85E4FD9E}"/>
    <hyperlink ref="O100" location="A125944694V" display="A125944694V" xr:uid="{2BC5EF51-EAD3-4D1B-89A1-5806766A53B9}"/>
    <hyperlink ref="M101" location="A125954142J" display="A125954142J" xr:uid="{1AA3F085-E897-4462-BE90-34702B26AB0A}"/>
    <hyperlink ref="N101" location="A125949390X" display="A125949390X" xr:uid="{39D3534E-BA01-46FF-A0B5-E3088C230197}"/>
    <hyperlink ref="O101" location="A125944638A" display="A125944638A" xr:uid="{F3B983A7-489A-41EF-9662-4F55FDA86F21}"/>
    <hyperlink ref="M102" location="A125954118J" display="A125954118J" xr:uid="{C3931C53-AD83-48A8-BB61-50339D22AF4E}"/>
    <hyperlink ref="N102" location="A125949366X" display="A125949366X" xr:uid="{51F61031-5472-463A-AD4A-31F631C14EB9}"/>
    <hyperlink ref="O102" location="A125944614J" display="A125944614J" xr:uid="{34DEB1D6-D086-46A3-B0F6-8FFC2D4A9E45}"/>
    <hyperlink ref="M103" location="A125954130X" display="A125954130X" xr:uid="{054BDE56-2D7A-4483-BCFD-A0838A161182}"/>
    <hyperlink ref="N103" location="A125949378J" display="A125949378J" xr:uid="{52342D6A-C4B5-4719-9515-CB6C610258AE}"/>
    <hyperlink ref="O103" location="A125944626T" display="A125944626T" xr:uid="{439FEC87-E1A0-41F7-A22E-6C9C1C4CBE2A}"/>
    <hyperlink ref="M104" location="A125954158A" display="A125954158A" xr:uid="{FBD3835D-2D7D-4068-B911-DB2A96882F76}"/>
    <hyperlink ref="N104" location="A125949406F" display="A125949406F" xr:uid="{EEE1E130-11D8-4E97-8641-DDB02AE1FF4A}"/>
    <hyperlink ref="O104" location="A125944654A" display="A125944654A" xr:uid="{0AF63C20-EA99-475B-A446-41C01A31BC96}"/>
    <hyperlink ref="M105" location="A125954134J" display="A125954134J" xr:uid="{538CEE7F-A276-49F5-9962-93CD26B21220}"/>
    <hyperlink ref="N105" location="A125949382X" display="A125949382X" xr:uid="{47E42512-BD80-464B-A269-D840DF7CA5A2}"/>
    <hyperlink ref="O105" location="A125944630J" display="A125944630J" xr:uid="{FD10816C-8AD0-4CAA-9B0E-C0ABDB4A4696}"/>
    <hyperlink ref="M106" location="A125954162T" display="A125954162T" xr:uid="{4D03EF06-4E3D-42A9-A0D7-834C99B01DE5}"/>
    <hyperlink ref="N106" location="A125949410W" display="A125949410W" xr:uid="{44204F66-E5BE-4FF7-B974-C1F9AB0A4A2A}"/>
    <hyperlink ref="O106" location="A125944658K" display="A125944658K" xr:uid="{CAFD7112-0F7F-4F90-9DE4-E3B25178DCCD}"/>
    <hyperlink ref="M107" location="A125954166A" display="A125954166A" xr:uid="{AB764AF9-F163-45B5-8B45-48059253EBE5}"/>
    <hyperlink ref="N107" location="A125949414F" display="A125949414F" xr:uid="{7C8BFC0E-635E-4CE0-AF34-0E884A39E332}"/>
    <hyperlink ref="O107" location="A125944662A" display="A125944662A" xr:uid="{723ABF3A-DC93-4459-A37F-D2C46FD5D647}"/>
    <hyperlink ref="M108" location="A125954202X" display="A125954202X" xr:uid="{596DE7B5-1643-4201-803E-6ECF57D72721}"/>
    <hyperlink ref="N108" location="A125949450R" display="A125949450R" xr:uid="{30E4DFD7-5475-4646-BED4-923779B524DE}"/>
    <hyperlink ref="O108" location="A125944698C" display="A125944698C" xr:uid="{85A8A700-966F-41F4-A6E7-994A4ADD7485}"/>
    <hyperlink ref="M109" location="A125954122X" display="A125954122X" xr:uid="{0B6CED5D-1811-45BA-9EBB-83995390FC25}"/>
    <hyperlink ref="N109" location="A125949370R" display="A125949370R" xr:uid="{F123FC2F-BD6D-4345-999A-E7032135CDC2}"/>
    <hyperlink ref="O109" location="A125944618T" display="A125944618T" xr:uid="{BA664AF6-8CCC-433F-BBD4-824D8B9CFC89}"/>
    <hyperlink ref="M110" location="A125954194K" display="A125954194K" xr:uid="{84AA8442-46B3-492E-8A20-F98CF54C4125}"/>
    <hyperlink ref="N110" location="A125949442R" display="A125949442R" xr:uid="{81150408-2713-47D8-AA14-5CC9E06B738A}"/>
    <hyperlink ref="O110" location="A125944690K" display="A125944690K" xr:uid="{8655C1E6-C90F-4009-82AE-CC2B91010081}"/>
    <hyperlink ref="P111" location="A125954214J" display="A125954214J" xr:uid="{40A23A10-8DD7-4616-B03C-2ACF1BBA9B37}"/>
    <hyperlink ref="Q111" location="A125949462X" display="A125949462X" xr:uid="{33375E91-A18A-4DF2-B37C-834409D58C79}"/>
    <hyperlink ref="R111" location="A125944710J" display="A125944710J" xr:uid="{AC21D42C-B488-4B95-95E2-A9AAC583567D}"/>
    <hyperlink ref="P90" location="A125954266K" display="A125954266K" xr:uid="{0C7CA407-E27F-41BF-8F78-7894970A4322}"/>
    <hyperlink ref="Q90" location="A125949514R" display="A125949514R" xr:uid="{0B60556A-19C4-4575-9294-934C5E606E5B}"/>
    <hyperlink ref="R90" location="A125944762K" display="A125944762K" xr:uid="{D75D112B-7E8D-4984-89E2-A75226E05049}"/>
    <hyperlink ref="P91" location="A125954234T" display="A125954234T" xr:uid="{39B5EDCD-8ED2-4231-8846-D113589DDAA8}"/>
    <hyperlink ref="Q91" location="A125949482J" display="A125949482J" xr:uid="{EBE911AF-7CC9-423E-B197-609FF7B4BA79}"/>
    <hyperlink ref="R91" location="A125944730T" display="A125944730T" xr:uid="{27C08F1C-ECDA-48B7-ABBD-A1871541EF3D}"/>
    <hyperlink ref="P92" location="A125954270A" display="A125954270A" xr:uid="{894535BE-269E-433A-ADAF-F04B32BDFE4A}"/>
    <hyperlink ref="Q92" location="A125949518X" display="A125949518X" xr:uid="{B81F8A03-0B10-4826-A71C-9CBB0294D218}"/>
    <hyperlink ref="R92" location="A125944766V" display="A125944766V" xr:uid="{B566CE63-BD1C-425C-8323-E4170973EEC0}"/>
    <hyperlink ref="P93" location="A125954274K" display="A125954274K" xr:uid="{401F1E1E-F25B-463E-8724-B0352D9A383F}"/>
    <hyperlink ref="Q93" location="A125949522R" display="A125949522R" xr:uid="{8D5EC52E-84EF-4144-A549-937B56C44FA9}"/>
    <hyperlink ref="R93" location="A125944770K" display="A125944770K" xr:uid="{C67056FD-25CE-416B-9C8C-F90A7AB658A4}"/>
    <hyperlink ref="P94" location="A125954238A" display="A125954238A" xr:uid="{51DD7718-2ADF-42D3-85DC-C31FC9BC2649}"/>
    <hyperlink ref="Q94" location="A125949486T" display="A125949486T" xr:uid="{9691F2A0-608E-490A-9BAE-63BBF1B92108}"/>
    <hyperlink ref="R94" location="A125944734A" display="A125944734A" xr:uid="{B3C49C06-D304-4A1A-B876-1FF7333EE5D9}"/>
    <hyperlink ref="P95" location="A125954242T" display="A125954242T" xr:uid="{112CAB72-EB57-48D3-A986-BE76595D5195}"/>
    <hyperlink ref="Q95" location="A125949490J" display="A125949490J" xr:uid="{05EDF404-1657-40C1-99B5-9C469DDD4F20}"/>
    <hyperlink ref="R95" location="A125944738K" display="A125944738K" xr:uid="{49F8A093-45ED-4557-88F3-ECD69125E07D}"/>
    <hyperlink ref="P96" location="A125954258K" display="A125954258K" xr:uid="{645F863A-DEED-468A-BE8D-5A865B82FAA5}"/>
    <hyperlink ref="Q96" location="A125949506R" display="A125949506R" xr:uid="{9A161C67-E7CF-4708-B95A-25AC11AEAA9A}"/>
    <hyperlink ref="R96" location="A125944754K" display="A125944754K" xr:uid="{C3B760AC-3584-4882-B1E0-B4EC9C65F2AB}"/>
    <hyperlink ref="P97" location="A125954226T" display="A125954226T" xr:uid="{CE756351-6D84-4DAC-AB58-14D49CEAF8F1}"/>
    <hyperlink ref="Q97" location="A125949474J" display="A125949474J" xr:uid="{D9C2F5A6-4171-406D-890D-88A311B41361}"/>
    <hyperlink ref="R97" location="A125944722T" display="A125944722T" xr:uid="{EB126312-3A7B-4A5C-B000-98EE6B1498D2}"/>
    <hyperlink ref="P98" location="A125954278V" display="A125954278V" xr:uid="{D65405CE-B921-468F-800E-48A6594ED059}"/>
    <hyperlink ref="Q98" location="A125949526X" display="A125949526X" xr:uid="{8F091AAB-1ECE-40DF-8775-7B14651D20E3}"/>
    <hyperlink ref="R98" location="A125944774V" display="A125944774V" xr:uid="{53FBCC33-DE90-44F2-AC9C-716FA98C9109}"/>
    <hyperlink ref="P99" location="A125954262A" display="A125954262A" xr:uid="{CC3813B5-F995-401A-BCEF-76C939D61A71}"/>
    <hyperlink ref="Q99" location="A125949510F" display="A125949510F" xr:uid="{8AE88836-3F01-48D5-9AB0-27DB323E5A17}"/>
    <hyperlink ref="R99" location="A125944758V" display="A125944758V" xr:uid="{908033AA-52ED-4B53-82E7-8F41E027F550}"/>
    <hyperlink ref="P100" location="A125954286V" display="A125954286V" xr:uid="{E827087E-7720-4648-ABE7-15D145C3F83D}"/>
    <hyperlink ref="Q100" location="A125949534X" display="A125949534X" xr:uid="{A4103939-877A-45E1-BDD3-C70363406297}"/>
    <hyperlink ref="R100" location="A125944782V" display="A125944782V" xr:uid="{680E5DA5-1DAE-4738-BB71-E86D9DD3386A}"/>
    <hyperlink ref="P101" location="A125954230J" display="A125954230J" xr:uid="{C5125C34-E5D5-4273-BCE0-71AF1D640271}"/>
    <hyperlink ref="Q101" location="A125949478T" display="A125949478T" xr:uid="{63E635BD-5D57-46EA-A655-43C8518375E8}"/>
    <hyperlink ref="R101" location="A125944726A" display="A125944726A" xr:uid="{DC612275-658B-4F70-B690-75295260F85B}"/>
    <hyperlink ref="P102" location="A125954206J" display="A125954206J" xr:uid="{7A6A27EA-4629-4A42-8C22-50A10ABFABDA}"/>
    <hyperlink ref="Q102" location="A125949454X" display="A125949454X" xr:uid="{84E984AB-B382-4301-9BE7-FAED4861E9F0}"/>
    <hyperlink ref="R102" location="A125944702J" display="A125944702J" xr:uid="{0637C92B-72F6-4599-AB53-7C1FDB981E87}"/>
    <hyperlink ref="P103" location="A125954218T" display="A125954218T" xr:uid="{A0D420F3-64EF-419A-A79B-4C14ECF610E2}"/>
    <hyperlink ref="Q103" location="A125949466J" display="A125949466J" xr:uid="{F949C239-C27A-4580-8220-616EECDA76A1}"/>
    <hyperlink ref="R103" location="A125944714T" display="A125944714T" xr:uid="{4C885EBB-CC6D-4435-AA10-462EFF7B38DF}"/>
    <hyperlink ref="P104" location="A125954246A" display="A125954246A" xr:uid="{1DC7A23A-25B3-4168-AC5C-A114BE67128D}"/>
    <hyperlink ref="Q104" location="A125949494T" display="A125949494T" xr:uid="{CDF86CC7-CB0D-4F49-BA87-9A1EC21570E1}"/>
    <hyperlink ref="R104" location="A125944742A" display="A125944742A" xr:uid="{090311F8-59E3-4111-AC3E-86713EE16D75}"/>
    <hyperlink ref="P105" location="A125954222J" display="A125954222J" xr:uid="{32D7A221-84A0-49B2-B2D5-3D44886ED35A}"/>
    <hyperlink ref="Q105" location="A125949470X" display="A125949470X" xr:uid="{A7023139-B900-46C5-ACAD-7C723F09F0AB}"/>
    <hyperlink ref="R105" location="A125944718A" display="A125944718A" xr:uid="{407D3E55-A807-4AEC-99F6-FE4BBF98C2BC}"/>
    <hyperlink ref="P106" location="A125954250T" display="A125954250T" xr:uid="{8ABEEDBF-C2D7-4B57-AF60-C7A45718FE28}"/>
    <hyperlink ref="Q106" location="A125949498A" display="A125949498A" xr:uid="{A27CD744-4F46-4A23-98A4-6201AA7DED91}"/>
    <hyperlink ref="R106" location="A125944746K" display="A125944746K" xr:uid="{EA673644-BC38-45CE-904D-EF197C291210}"/>
    <hyperlink ref="P107" location="A125954254A" display="A125954254A" xr:uid="{EBA5C3CB-34D4-416B-9E93-D8212197A89B}"/>
    <hyperlink ref="Q107" location="A125949502F" display="A125949502F" xr:uid="{E4F0F5AD-C0E2-49A2-8786-18F7ABF137B8}"/>
    <hyperlink ref="R107" location="A125944750A" display="A125944750A" xr:uid="{896FCB99-27C9-4EB1-BC57-076681651A02}"/>
    <hyperlink ref="P108" location="A125954290K" display="A125954290K" xr:uid="{E4399899-4876-4CDF-A80C-8C97C96C2495}"/>
    <hyperlink ref="Q108" location="A125949538J" display="A125949538J" xr:uid="{2E090E0E-C1F9-4785-87E4-8479B6B0FF2C}"/>
    <hyperlink ref="R108" location="A125944786C" display="A125944786C" xr:uid="{5344FCB5-2A7E-4CE3-89BA-392CF756046E}"/>
    <hyperlink ref="P109" location="A125954210X" display="A125954210X" xr:uid="{4FC78AAD-8336-4557-8821-F88BD62D28EF}"/>
    <hyperlink ref="Q109" location="A125949458J" display="A125949458J" xr:uid="{DA35B5DF-E825-4E8D-A34F-0F9306A27E72}"/>
    <hyperlink ref="R109" location="A125944706T" display="A125944706T" xr:uid="{62F9B14B-10BD-412D-8347-4B6D894CC49F}"/>
    <hyperlink ref="P110" location="A125954282K" display="A125954282K" xr:uid="{B4000924-748A-4A32-9196-8AE1108B81D1}"/>
    <hyperlink ref="Q110" location="A125949530R" display="A125949530R" xr:uid="{2129929E-350B-41EF-B339-0F270AEDF0DF}"/>
    <hyperlink ref="R110" location="A125944778C" display="A125944778C" xr:uid="{C24B5848-1393-4C63-971C-BD39BC1766A3}"/>
    <hyperlink ref="S111" location="A125953774L" display="A125953774L" xr:uid="{075D5259-4F14-466F-BF9C-9B0FCA39D116}"/>
    <hyperlink ref="T111" location="A125949022V" display="A125949022V" xr:uid="{6DDDE9D1-69BC-4EEF-B487-77D69860D49D}"/>
    <hyperlink ref="U111" location="A125944270R" display="A125944270R" xr:uid="{580C006E-1B53-4173-A9FD-5CA3BEA92EC9}"/>
    <hyperlink ref="S90" location="A125953826C" display="A125953826C" xr:uid="{B546089C-D416-4827-8819-D3BC61727E8A}"/>
    <hyperlink ref="T90" location="A125949074W" display="A125949074W" xr:uid="{D73ECB20-096A-477F-9F77-31E7FE280A8B}"/>
    <hyperlink ref="U90" location="A125944322F" display="A125944322F" xr:uid="{420B0C2A-08D4-4AD7-89D6-E06FEBFC976B}"/>
    <hyperlink ref="S91" location="A125953794W" display="A125953794W" xr:uid="{AE8FACA2-33B8-4A4A-A820-BA253FACEA86}"/>
    <hyperlink ref="T91" location="A125949042C" display="A125949042C" xr:uid="{33974544-1F00-4F8A-BD39-0C9DCC0F6E54}"/>
    <hyperlink ref="U91" location="A125944290X" display="A125944290X" xr:uid="{FF155FCC-4283-4893-8294-D220FE83C9C0}"/>
    <hyperlink ref="S92" location="A125953830V" display="A125953830V" xr:uid="{A89E22B5-CDA8-4B66-BF87-2D5BA72FFD2E}"/>
    <hyperlink ref="T92" location="A125949078F" display="A125949078F" xr:uid="{0D1E9B0D-F059-4E4E-A39F-7215628B5862}"/>
    <hyperlink ref="U92" location="A125944326R" display="A125944326R" xr:uid="{6A24A496-C3BC-4E5A-83AE-148A812453C8}"/>
    <hyperlink ref="S93" location="A125953834C" display="A125953834C" xr:uid="{B21A01EB-43C3-4A1D-B2EE-2C8E0EAB9B70}"/>
    <hyperlink ref="T93" location="A125949082W" display="A125949082W" xr:uid="{E75D2A16-6D21-4D2E-B36D-544A0D5D2741}"/>
    <hyperlink ref="U93" location="A125944330F" display="A125944330F" xr:uid="{854463CF-B42C-458E-A29A-188854D18833}"/>
    <hyperlink ref="S94" location="A125953798F" display="A125953798F" xr:uid="{16DBDE4A-213C-4542-BC03-37F626501731}"/>
    <hyperlink ref="T94" location="A125949046L" display="A125949046L" xr:uid="{1343658E-A48E-40A8-B0E9-BFC29A06A49C}"/>
    <hyperlink ref="U94" location="A125944294J" display="A125944294J" xr:uid="{FF9ECDDE-62BC-41F2-B507-9064AE7294D0}"/>
    <hyperlink ref="S95" location="A125953802K" display="A125953802K" xr:uid="{54C93017-C41B-4A24-B668-AE79BABA6B1B}"/>
    <hyperlink ref="T95" location="A125949050C" display="A125949050C" xr:uid="{B8EF0723-AE3A-481B-AB3C-27F792470C29}"/>
    <hyperlink ref="U95" location="A125944298T" display="A125944298T" xr:uid="{4A211F90-08D6-4C09-AA38-06443F6F2DC1}"/>
    <hyperlink ref="S96" location="A125953818C" display="A125953818C" xr:uid="{66952811-3F34-4700-869C-D16FEFDC9826}"/>
    <hyperlink ref="T96" location="A125949066W" display="A125949066W" xr:uid="{BECB9F6E-579A-4B59-B512-A09050878360}"/>
    <hyperlink ref="U96" location="A125944314F" display="A125944314F" xr:uid="{6B6CB955-4A66-45F0-A570-D9A904B9B8B0}"/>
    <hyperlink ref="S97" location="A125953786W" display="A125953786W" xr:uid="{1F44D005-FFE6-47EC-8346-AB1C780073DB}"/>
    <hyperlink ref="T97" location="A125949034C" display="A125949034C" xr:uid="{CF8F9E94-0603-4B4B-94CE-648730C25710}"/>
    <hyperlink ref="U97" location="A125944282X" display="A125944282X" xr:uid="{D9B68CA6-7D05-45F9-9431-043B71EBC62B}"/>
    <hyperlink ref="S98" location="A125953838L" display="A125953838L" xr:uid="{4A1A4A25-955E-46D4-8C9C-BE6A8908AAB8}"/>
    <hyperlink ref="T98" location="A125949086F" display="A125949086F" xr:uid="{2A61B2E0-2C9E-433A-920F-A3A79683F645}"/>
    <hyperlink ref="U98" location="A125944334R" display="A125944334R" xr:uid="{86CADA10-4047-44BF-880D-D419E34D751B}"/>
    <hyperlink ref="S99" location="A125953822V" display="A125953822V" xr:uid="{B2730070-85BB-4C6F-A504-6F32B0F1C415}"/>
    <hyperlink ref="T99" location="A125949070L" display="A125949070L" xr:uid="{4EEF87DC-2435-423C-862F-E327BB7536C1}"/>
    <hyperlink ref="U99" location="A125944318R" display="A125944318R" xr:uid="{98AF02D8-BEDB-4024-9EEB-1C3D9C3D88A1}"/>
    <hyperlink ref="S100" location="A125953846L" display="A125953846L" xr:uid="{133B7E80-A8EF-4066-8B66-EB4FC2D1206B}"/>
    <hyperlink ref="T100" location="A125949094F" display="A125949094F" xr:uid="{4D3D21C0-09C6-4F72-A229-40BD827E44AD}"/>
    <hyperlink ref="U100" location="A125944342R" display="A125944342R" xr:uid="{D675FC45-1012-4583-B941-99878F351C6D}"/>
    <hyperlink ref="S101" location="A125953790L" display="A125953790L" xr:uid="{48E87CAE-C75E-4FB0-BC3E-9D5A13ADCC44}"/>
    <hyperlink ref="T101" location="A125949038L" display="A125949038L" xr:uid="{CF781E15-ACD7-4C97-AE8D-2E9CF5C2DCDB}"/>
    <hyperlink ref="U101" location="A125944286J" display="A125944286J" xr:uid="{341EA814-71F1-49BC-B96F-8E2E35CA39D3}"/>
    <hyperlink ref="S102" location="A125953766L" display="A125953766L" xr:uid="{8FC30A25-9302-4156-A58C-D637B217BF1E}"/>
    <hyperlink ref="T102" location="A125949014V" display="A125949014V" xr:uid="{095DDED2-9A80-459D-8104-B853A2D8BEF4}"/>
    <hyperlink ref="U102" location="A125944262R" display="A125944262R" xr:uid="{38EC4C97-E774-4D9D-B8D4-3012DC275560}"/>
    <hyperlink ref="S103" location="A125953778W" display="A125953778W" xr:uid="{A44ABFC1-C55C-4A9D-861F-FDA9A5C54F1E}"/>
    <hyperlink ref="T103" location="A125949026C" display="A125949026C" xr:uid="{A145A3BA-124B-46D9-BDAB-390C20D154F8}"/>
    <hyperlink ref="U103" location="A125944274X" display="A125944274X" xr:uid="{701BE7C1-A637-40D4-A0D3-AB1B288CFEDC}"/>
    <hyperlink ref="S104" location="A125953806V" display="A125953806V" xr:uid="{5E54FA0F-0F70-4FE5-B620-042A593D7070}"/>
    <hyperlink ref="T104" location="A125949054L" display="A125949054L" xr:uid="{28000B22-502D-4244-9C0F-57F2C0DF917C}"/>
    <hyperlink ref="U104" location="A125944302W" display="A125944302W" xr:uid="{A1759A5F-5C26-4B3A-A232-B078B77A72FD}"/>
    <hyperlink ref="S105" location="A125953782L" display="A125953782L" xr:uid="{C5EB990E-5276-4FF5-A1E4-8F5B965089EC}"/>
    <hyperlink ref="T105" location="A125949030V" display="A125949030V" xr:uid="{C0188B23-EA2E-4A13-9EAA-E7A79D5D0E51}"/>
    <hyperlink ref="U105" location="A125944278J" display="A125944278J" xr:uid="{26B82D24-661F-4F7F-A421-49123158A879}"/>
    <hyperlink ref="S106" location="A125953810K" display="A125953810K" xr:uid="{0493BFF1-B979-46FC-AFA9-02C740E4B678}"/>
    <hyperlink ref="T106" location="A125949058W" display="A125949058W" xr:uid="{B93FE654-A8E3-4424-ABE9-AAA77CC9FEEF}"/>
    <hyperlink ref="U106" location="A125944306F" display="A125944306F" xr:uid="{ADE2A43C-4DB0-4175-9FC3-B66ADC5637B3}"/>
    <hyperlink ref="S107" location="A125953814V" display="A125953814V" xr:uid="{70D871FF-DBB5-40AF-A66D-757346ACD37B}"/>
    <hyperlink ref="T107" location="A125949062L" display="A125949062L" xr:uid="{B43BEDA5-9F2A-4888-9D7C-7EE293681D6F}"/>
    <hyperlink ref="U107" location="A125944310W" display="A125944310W" xr:uid="{3A592983-E957-4F3C-9B29-D48E55012D51}"/>
    <hyperlink ref="S108" location="A125953850C" display="A125953850C" xr:uid="{521D0EEC-2E9B-4C92-9372-691F3223A4DD}"/>
    <hyperlink ref="T108" location="A125949098R" display="A125949098R" xr:uid="{47BE6338-FBC2-4FB5-9BE1-42AA1DD2A895}"/>
    <hyperlink ref="U108" location="A125944346X" display="A125944346X" xr:uid="{B5D948AB-6B83-45D2-8F54-290F31702C85}"/>
    <hyperlink ref="S109" location="A125953770C" display="A125953770C" xr:uid="{A126B98A-B6A8-4D69-8F23-3441CCA12D98}"/>
    <hyperlink ref="T109" location="A125949018C" display="A125949018C" xr:uid="{95C9333D-9A20-4100-9379-A480FD234FDB}"/>
    <hyperlink ref="U109" location="A125944266X" display="A125944266X" xr:uid="{B59B0FB8-D1E6-48FD-9A43-75D9B7483163}"/>
    <hyperlink ref="S110" location="A125953842C" display="A125953842C" xr:uid="{287C2BB1-8997-40C1-8C6E-575DAABF7739}"/>
    <hyperlink ref="T110" location="A125949090W" display="A125949090W" xr:uid="{5EE846E7-73A4-42B8-B041-69CBED72C4F9}"/>
    <hyperlink ref="U110" location="A125944338X" display="A125944338X" xr:uid="{F89E859A-0C7F-4A7B-90CE-C8D8D955A166}"/>
    <hyperlink ref="V111" location="A125953862L" display="A125953862L" xr:uid="{CDE420F9-ED86-43B9-A045-2C048F8D7B3A}"/>
    <hyperlink ref="W111" location="A125949110V" display="A125949110V" xr:uid="{3744A34E-3A12-4876-B0B3-5417FEA95C76}"/>
    <hyperlink ref="X111" location="A125944358J" display="A125944358J" xr:uid="{D0C3FE80-A0DC-44E4-9A0D-60BAD93F0B82}"/>
    <hyperlink ref="V90" location="A125953914C" display="A125953914C" xr:uid="{BB23FBF5-C413-4264-8611-97BA964C3C16}"/>
    <hyperlink ref="W90" location="A125949162W" display="A125949162W" xr:uid="{5E6D62B3-A1D7-4C10-BA28-EC0D315E12BA}"/>
    <hyperlink ref="X90" location="A125944410F" display="A125944410F" xr:uid="{F662F953-9D69-42A2-A4D2-E43711A83EBF}"/>
    <hyperlink ref="V91" location="A125953882W" display="A125953882W" xr:uid="{C8F8FC18-FC0C-43D0-99D8-EF8585D3B7ED}"/>
    <hyperlink ref="W91" location="A125949130C" display="A125949130C" xr:uid="{1280D0D0-05A3-4541-B86D-5570F07E6118}"/>
    <hyperlink ref="X91" location="A125944378T" display="A125944378T" xr:uid="{266D1815-4C82-4ADA-8B1B-9759F5325377}"/>
    <hyperlink ref="V92" location="A125953918L" display="A125953918L" xr:uid="{BFB4C9C0-5B80-42CA-ACB1-029D4246C992}"/>
    <hyperlink ref="W92" location="A125949166F" display="A125949166F" xr:uid="{37E466C1-5E68-457B-9BD1-18F81EC131E1}"/>
    <hyperlink ref="X92" location="A125944414R" display="A125944414R" xr:uid="{1629C2FD-DB4F-4ABF-A406-244B33600708}"/>
    <hyperlink ref="V93" location="A125953922C" display="A125953922C" xr:uid="{BC6ADF61-0C70-4002-899A-E6AAB2C3DEC2}"/>
    <hyperlink ref="W93" location="A125949170W" display="A125949170W" xr:uid="{E40473AA-988A-4E2F-A804-B9590F768C3C}"/>
    <hyperlink ref="X93" location="A125944418X" display="A125944418X" xr:uid="{D5CD2FFF-7148-4214-9CBE-6B1D58045AAB}"/>
    <hyperlink ref="V94" location="A125953886F" display="A125953886F" xr:uid="{DB13C2CA-B839-4531-B895-926C334AE388}"/>
    <hyperlink ref="W94" location="A125949134L" display="A125949134L" xr:uid="{0ABE9099-62E5-48F7-B5C5-BC8D1B731289}"/>
    <hyperlink ref="X94" location="A125944382J" display="A125944382J" xr:uid="{2433864A-73B8-48F4-A8B9-D81055E955D7}"/>
    <hyperlink ref="V95" location="A125953890W" display="A125953890W" xr:uid="{894C7BB6-4E7B-47ED-9D1E-0F01F5E8203A}"/>
    <hyperlink ref="W95" location="A125949138W" display="A125949138W" xr:uid="{EE1FD6FE-A006-43C5-8AB5-518776C0F76A}"/>
    <hyperlink ref="X95" location="A125944386T" display="A125944386T" xr:uid="{A401CB00-6C6B-4CD9-9812-269BD2E02B1C}"/>
    <hyperlink ref="V96" location="A125953906C" display="A125953906C" xr:uid="{B7877DA2-A89A-43D3-A2C8-87E24AB7521D}"/>
    <hyperlink ref="W96" location="A125949154W" display="A125949154W" xr:uid="{2D8A70EA-60B5-4C37-96B5-27C3DCA833BE}"/>
    <hyperlink ref="X96" location="A125944402F" display="A125944402F" xr:uid="{7BC5A797-65C7-4AEE-9D8F-DB44DBE3CE69}"/>
    <hyperlink ref="V97" location="A125953874W" display="A125953874W" xr:uid="{27CA8B1D-DD84-4413-A286-021A5CF48FE1}"/>
    <hyperlink ref="W97" location="A125949122C" display="A125949122C" xr:uid="{B6CBEC63-9007-4A49-9161-41633FEAC6C1}"/>
    <hyperlink ref="X97" location="A125944370X" display="A125944370X" xr:uid="{E56F0933-E7F3-416B-8ED5-84ECBC4EE66C}"/>
    <hyperlink ref="V98" location="A125953926L" display="A125953926L" xr:uid="{A4D78222-13B0-45FE-9606-5CE81F4E24BF}"/>
    <hyperlink ref="W98" location="A125949174F" display="A125949174F" xr:uid="{F5011022-C8BA-4913-B9FD-1069302FB212}"/>
    <hyperlink ref="X98" location="A125944422R" display="A125944422R" xr:uid="{E6D1E105-DA26-474F-802C-75FD7852FA8A}"/>
    <hyperlink ref="V99" location="A125953910V" display="A125953910V" xr:uid="{1DF0458B-DC0E-49CA-8085-6078D1C90299}"/>
    <hyperlink ref="W99" location="A125949158F" display="A125949158F" xr:uid="{FB2FAFCE-24DC-4B3D-8B01-56FCE2C3B01C}"/>
    <hyperlink ref="X99" location="A125944406R" display="A125944406R" xr:uid="{831CA707-2307-49AC-86BE-110E57229961}"/>
    <hyperlink ref="V100" location="A125953934L" display="A125953934L" xr:uid="{B071E449-A2C9-47FE-A4A6-CC4F544F64AE}"/>
    <hyperlink ref="W100" location="A125949182F" display="A125949182F" xr:uid="{447CC644-235B-47BB-B5A0-D771C0D59D8A}"/>
    <hyperlink ref="X100" location="A125944430R" display="A125944430R" xr:uid="{E7AF11A0-855C-491B-85D2-4A8FD16567CE}"/>
    <hyperlink ref="V101" location="A125953878F" display="A125953878F" xr:uid="{4213B74A-5CF7-4210-97C5-A28E3949B029}"/>
    <hyperlink ref="W101" location="A125949126L" display="A125949126L" xr:uid="{F8199017-19C2-434E-BBA8-2B9C312679CF}"/>
    <hyperlink ref="X101" location="A125944374J" display="A125944374J" xr:uid="{10CB28A9-F0CF-4DBB-ADB9-1C533B451CBD}"/>
    <hyperlink ref="V102" location="A125953854L" display="A125953854L" xr:uid="{ADE05EA4-B1E8-4711-906E-D6D09C7285A2}"/>
    <hyperlink ref="W102" location="A125949102V" display="A125949102V" xr:uid="{DF432974-6BC8-4F08-BC32-15D4815160E5}"/>
    <hyperlink ref="X102" location="A125944350R" display="A125944350R" xr:uid="{082D51BF-1FB5-4BC2-ABDE-1DB9F18C8377}"/>
    <hyperlink ref="V103" location="A125953866W" display="A125953866W" xr:uid="{FDFEFF37-950D-4678-A569-278DE15AFC59}"/>
    <hyperlink ref="W103" location="A125949114C" display="A125949114C" xr:uid="{4B9C5CB6-A133-40BD-AB71-EEAE571A5154}"/>
    <hyperlink ref="X103" location="A125944362X" display="A125944362X" xr:uid="{7D4FDB56-CCC7-4168-818A-D55A54002A19}"/>
    <hyperlink ref="V104" location="A125953894F" display="A125953894F" xr:uid="{6B36D356-0600-42F1-8AA3-26169F07C0C1}"/>
    <hyperlink ref="W104" location="A125949142L" display="A125949142L" xr:uid="{24EF5F3F-9C54-4146-87CF-374362E792E7}"/>
    <hyperlink ref="X104" location="A125944390J" display="A125944390J" xr:uid="{A93484F6-EC36-4112-BAD7-691A8E255897}"/>
    <hyperlink ref="V105" location="A125953870L" display="A125953870L" xr:uid="{4294473C-F2E3-46DA-9B3F-10C9197455AF}"/>
    <hyperlink ref="W105" location="A125949118L" display="A125949118L" xr:uid="{8CD5B26B-9756-4D63-B358-830A7412400A}"/>
    <hyperlink ref="X105" location="A125944366J" display="A125944366J" xr:uid="{2E72215C-6708-4F05-9CC7-E9672B74D42D}"/>
    <hyperlink ref="V106" location="A125953898R" display="A125953898R" xr:uid="{0F6DD071-385B-43E9-8ADA-38C21B7C3317}"/>
    <hyperlink ref="W106" location="A125949146W" display="A125949146W" xr:uid="{098FB556-E654-4432-A157-B0AAA55736C0}"/>
    <hyperlink ref="X106" location="A125944394T" display="A125944394T" xr:uid="{42BC11A9-AC7A-48B4-A619-CD26A8EA9EDB}"/>
    <hyperlink ref="V107" location="A125953902V" display="A125953902V" xr:uid="{E2634E34-862B-4539-854A-26FB4C5F65CE}"/>
    <hyperlink ref="W107" location="A125949150L" display="A125949150L" xr:uid="{3137423E-825F-41B7-8567-464AB855D7CE}"/>
    <hyperlink ref="X107" location="A125944398A" display="A125944398A" xr:uid="{38D064DC-A8ED-46AD-B2F1-EC6951C3E562}"/>
    <hyperlink ref="V108" location="A125953938W" display="A125953938W" xr:uid="{C9DD4A3A-81E4-4023-B35D-E701AC73B40D}"/>
    <hyperlink ref="W108" location="A125949186R" display="A125949186R" xr:uid="{79B97BB8-723F-4A01-985F-8846DD731A76}"/>
    <hyperlink ref="X108" location="A125944434X" display="A125944434X" xr:uid="{273D82C2-C620-4119-947C-74789007119C}"/>
    <hyperlink ref="V109" location="A125953858W" display="A125953858W" xr:uid="{86E15D4A-9D22-4542-94C9-66097FD91CE9}"/>
    <hyperlink ref="W109" location="A125949106C" display="A125949106C" xr:uid="{A6EEDFF9-60DD-4614-970A-F7AAD2634DDD}"/>
    <hyperlink ref="X109" location="A125944354X" display="A125944354X" xr:uid="{53E39438-F7E6-4800-BAE8-9AE36B5D248C}"/>
    <hyperlink ref="V110" location="A125953930C" display="A125953930C" xr:uid="{997F7FD2-EA66-4E76-9732-55B5101E7CDC}"/>
    <hyperlink ref="W110" location="A125949178R" display="A125949178R" xr:uid="{2143159B-1C23-4DDA-8F66-022938868426}"/>
    <hyperlink ref="X110" location="A125944426X" display="A125944426X" xr:uid="{467044DB-FE5F-4072-B286-A5E72A4BFF54}"/>
    <hyperlink ref="Y111" location="A125953950L" display="A125953950L" xr:uid="{0CDAFE45-F90B-4F48-97EA-0EB86E7D0E3D}"/>
    <hyperlink ref="Z111" location="A125949198X" display="A125949198X" xr:uid="{F2663DB2-B21E-447D-B9D4-E788F74F6027}"/>
    <hyperlink ref="AA111" location="A125944446J" display="A125944446J" xr:uid="{FE1D947E-8651-48C3-B9E0-5C392D2CCACE}"/>
    <hyperlink ref="Y90" location="A125954002F" display="A125954002F" xr:uid="{A3F7C39D-C8CF-4870-A4CD-601B3B131F5D}"/>
    <hyperlink ref="Z90" location="A125949250W" display="A125949250W" xr:uid="{3EA74398-27E2-4926-A764-B24723F42354}"/>
    <hyperlink ref="AA90" location="A125944498K" display="A125944498K" xr:uid="{8F83016F-5FBE-4493-AF29-C006F6A47520}"/>
    <hyperlink ref="Y91" location="A125953970W" display="A125953970W" xr:uid="{13EC4110-C301-4921-811B-211F0E7D26C6}"/>
    <hyperlink ref="Z91" location="A125949218W" display="A125949218W" xr:uid="{DF9A3A83-C76D-482C-8CAB-7E707F687539}"/>
    <hyperlink ref="AA91" location="A125944466T" display="A125944466T" xr:uid="{2EDC7283-285D-4851-B7AF-616477D57CA0}"/>
    <hyperlink ref="Y92" location="A125954006R" display="A125954006R" xr:uid="{1F9C833A-4593-482C-A886-0BCA8E502D78}"/>
    <hyperlink ref="Z92" location="A125949254F" display="A125949254F" xr:uid="{49B67408-4FBA-4570-B5BD-FCAC17AEDFEB}"/>
    <hyperlink ref="AA92" location="A125944502R" display="A125944502R" xr:uid="{36CFAC6D-52EA-43F1-A257-3B0EDEEC25C5}"/>
    <hyperlink ref="Y93" location="A125954010F" display="A125954010F" xr:uid="{1480180F-DA2B-4E3C-989C-998602C70B08}"/>
    <hyperlink ref="Z93" location="A125949258R" display="A125949258R" xr:uid="{5772EAF0-6B81-4880-A73F-406CD672A592}"/>
    <hyperlink ref="AA93" location="A125944506X" display="A125944506X" xr:uid="{4EDB40C1-0AB5-41AD-AF3C-EF3DC23F40B9}"/>
    <hyperlink ref="Y94" location="A125953974F" display="A125953974F" xr:uid="{F29D8738-94C3-459D-A634-34A1E3A5D86D}"/>
    <hyperlink ref="Z94" location="A125949222L" display="A125949222L" xr:uid="{9462F4EC-40B8-4D81-9ED9-B859EF3DCF31}"/>
    <hyperlink ref="AA94" location="A125944470J" display="A125944470J" xr:uid="{CF91902C-0A71-469F-9056-F18768FC815C}"/>
    <hyperlink ref="Y95" location="A125953978R" display="A125953978R" xr:uid="{126B8155-C8AF-4F49-BD1E-B98F4181C0F2}"/>
    <hyperlink ref="Z95" location="A125949226W" display="A125949226W" xr:uid="{82218B03-2C5F-4777-AA71-9B47460DBB6F}"/>
    <hyperlink ref="AA95" location="A125944474T" display="A125944474T" xr:uid="{E407C283-070F-4F9B-A649-985B82747BFB}"/>
    <hyperlink ref="Y96" location="A125953994R" display="A125953994R" xr:uid="{639C0EE4-1660-45F2-A9BD-B67EAFAAFA39}"/>
    <hyperlink ref="Z96" location="A125949242W" display="A125949242W" xr:uid="{EE884E81-4678-4FE8-9ECC-F790252190EF}"/>
    <hyperlink ref="AA96" location="A125944490T" display="A125944490T" xr:uid="{FC2755B8-70E9-4AAA-A414-E15A285A1535}"/>
    <hyperlink ref="Y97" location="A125953962W" display="A125953962W" xr:uid="{E1C896AC-9FB3-4792-B3C3-434B5E446218}"/>
    <hyperlink ref="Z97" location="A125949210C" display="A125949210C" xr:uid="{5925537F-CF40-4BAD-916E-15078D7014C0}"/>
    <hyperlink ref="AA97" location="A125944458T" display="A125944458T" xr:uid="{5ED51281-085A-4D39-9132-B64E0405EEAF}"/>
    <hyperlink ref="Y98" location="A125954014R" display="A125954014R" xr:uid="{FB1E9180-014B-4C80-BC3C-80A771B8C18E}"/>
    <hyperlink ref="Z98" location="A125949262F" display="A125949262F" xr:uid="{2D8BAAEB-791B-46D9-A9AC-C81F8C565246}"/>
    <hyperlink ref="AA98" location="A125944510R" display="A125944510R" xr:uid="{75B08CF9-765F-475F-8CB6-81063227410E}"/>
    <hyperlink ref="Y99" location="A125953998X" display="A125953998X" xr:uid="{35CB65AC-4118-492F-97B2-713192DECF6A}"/>
    <hyperlink ref="Z99" location="A125949246F" display="A125949246F" xr:uid="{293C873F-D676-4163-A2D0-C22CAAF7C88F}"/>
    <hyperlink ref="AA99" location="A125944494A" display="A125944494A" xr:uid="{DA41279F-A4F8-40B7-B8C0-13DA6EB2A9E7}"/>
    <hyperlink ref="Y100" location="A125954022R" display="A125954022R" xr:uid="{97CA8669-4147-4115-80F5-1C0D187BB284}"/>
    <hyperlink ref="Z100" location="A125949270F" display="A125949270F" xr:uid="{356DBCFA-9861-4A1E-B4A8-778DBF8B75FC}"/>
    <hyperlink ref="AA100" location="A125944518J" display="A125944518J" xr:uid="{13F3DFBA-60D1-4FE1-AD6F-46E4A5EA093F}"/>
    <hyperlink ref="Y101" location="A125953966F" display="A125953966F" xr:uid="{670A0DE1-9966-4355-BF69-C8D1664C3D75}"/>
    <hyperlink ref="Z101" location="A125949214L" display="A125949214L" xr:uid="{0B1625E1-C2F9-4268-AA01-E65696ECB072}"/>
    <hyperlink ref="AA101" location="A125944462J" display="A125944462J" xr:uid="{928D7C00-1814-407F-8EE1-A7E4F6687CC6}"/>
    <hyperlink ref="Y102" location="A125953942L" display="A125953942L" xr:uid="{6DD7A11C-0BEA-4D7A-BC64-EC52149BCEB4}"/>
    <hyperlink ref="Z102" location="A125949190F" display="A125949190F" xr:uid="{EE730FBF-E700-4008-81D4-34F31C8AE8EF}"/>
    <hyperlink ref="AA102" location="A125944438J" display="A125944438J" xr:uid="{4F7C17A1-A3FE-48EA-A8A8-9021B6E9BFD7}"/>
    <hyperlink ref="Y103" location="A125953954W" display="A125953954W" xr:uid="{450D84B0-AF1D-44C7-9842-940D2BBFA20E}"/>
    <hyperlink ref="Z103" location="A125949202C" display="A125949202C" xr:uid="{F8425987-9FC0-4632-8B35-FDD1584CF86A}"/>
    <hyperlink ref="AA103" location="A125944450X" display="A125944450X" xr:uid="{61F313FA-F47E-4BC5-997A-A7C5EAE95774}"/>
    <hyperlink ref="Y104" location="A125953982F" display="A125953982F" xr:uid="{8375D6DD-2A8A-4975-91DC-380D696573DF}"/>
    <hyperlink ref="Z104" location="A125949230L" display="A125949230L" xr:uid="{58C38AC1-3DDD-42C8-A780-96D15BB30B04}"/>
    <hyperlink ref="AA104" location="A125944478A" display="A125944478A" xr:uid="{D722BDB7-5D3A-4278-9FA5-F160003F18E5}"/>
    <hyperlink ref="Y105" location="A125953958F" display="A125953958F" xr:uid="{941ADC8A-DE45-43A7-A04C-DDE403CC388F}"/>
    <hyperlink ref="Z105" location="A125949206L" display="A125949206L" xr:uid="{AD3E3A50-9CF5-4782-B969-222CBA7E685C}"/>
    <hyperlink ref="AA105" location="A125944454J" display="A125944454J" xr:uid="{A4417E38-0BE4-45B1-A438-E8A37ACFAD27}"/>
    <hyperlink ref="Y106" location="A125953986R" display="A125953986R" xr:uid="{6F35854F-5A4D-444B-980B-C5A5A3B71A4F}"/>
    <hyperlink ref="Z106" location="A125949234W" display="A125949234W" xr:uid="{025C8F6F-2ACF-4861-8E14-D86B003DDCA6}"/>
    <hyperlink ref="AA106" location="A125944482T" display="A125944482T" xr:uid="{0F9A8A89-2EF7-42EC-A90C-AFA3443BB120}"/>
    <hyperlink ref="Y107" location="A125953990F" display="A125953990F" xr:uid="{8FD2C785-86DE-4EC8-BEBA-91F8667753A5}"/>
    <hyperlink ref="Z107" location="A125949238F" display="A125949238F" xr:uid="{DF714A6B-61EE-47B8-8090-455E9C4FACB0}"/>
    <hyperlink ref="AA107" location="A125944486A" display="A125944486A" xr:uid="{9E499F69-16A5-4229-91AF-1663EC864CBF}"/>
    <hyperlink ref="Y108" location="A125954026X" display="A125954026X" xr:uid="{EAFE7F45-9D2B-489A-8B0E-3B93711F7635}"/>
    <hyperlink ref="Z108" location="A125949274R" display="A125949274R" xr:uid="{157E402C-7D11-45B6-B6E3-FB3D2BF57448}"/>
    <hyperlink ref="AA108" location="A125944522X" display="A125944522X" xr:uid="{3253F35F-DF5D-4A92-9B6C-A09657530F0F}"/>
    <hyperlink ref="Y109" location="A125953946W" display="A125953946W" xr:uid="{B17F63EB-6525-4FDC-851B-08DD9D6040A8}"/>
    <hyperlink ref="Z109" location="A125949194R" display="A125949194R" xr:uid="{18DE25F8-195F-4428-B980-A9798464ABB3}"/>
    <hyperlink ref="AA109" location="A125944442X" display="A125944442X" xr:uid="{24917242-3403-404E-BBBD-75281F2339EF}"/>
    <hyperlink ref="Y110" location="A125954018X" display="A125954018X" xr:uid="{F341EFC5-3102-4D17-95BE-C8C74A568A4D}"/>
    <hyperlink ref="Z110" location="A125949266R" display="A125949266R" xr:uid="{CD08DC62-2A8C-4953-B228-FDFF0AB1F9B0}"/>
    <hyperlink ref="AA110" location="A125944514X" display="A125944514X" xr:uid="{5FF15562-7C42-41D4-9BAC-9370040FABFF}"/>
    <hyperlink ref="AB111" location="A125953598L" display="A125953598L" xr:uid="{F5437DE5-8B53-4EBC-BBDE-6458DA28F7F7}"/>
    <hyperlink ref="AC111" location="A125948846T" display="A125948846T" xr:uid="{71F3EC9B-7D88-4647-AFCB-CAADEF2B4689}"/>
    <hyperlink ref="AD111" location="A125944094R" display="A125944094R" xr:uid="{4A068DEA-4977-4CA5-8BE8-4762CA48CBF9}"/>
    <hyperlink ref="AB90" location="A125953650K" display="A125953650K" xr:uid="{A6008025-76A6-49F2-B3AE-2CEE75C6B5B2}"/>
    <hyperlink ref="AC90" location="A125948898V" display="A125948898V" xr:uid="{08FFFC20-BBE0-4AA5-B464-00E2E09ACB69}"/>
    <hyperlink ref="AD90" location="A125944146F" display="A125944146F" xr:uid="{F7EA8400-69E1-4D9D-933A-701985DB8E00}"/>
    <hyperlink ref="AB91" location="A125953618K" display="A125953618K" xr:uid="{6A09351A-4959-479F-BFFB-294BC03F6152}"/>
    <hyperlink ref="AC91" location="A125948866A" display="A125948866A" xr:uid="{17533494-1E6C-468E-B834-7AC0F6A0E402}"/>
    <hyperlink ref="AD91" location="A125944114L" display="A125944114L" xr:uid="{CEAB7E43-3E5E-42D3-AD3F-3887C22C7FB8}"/>
    <hyperlink ref="AB92" location="A125953654V" display="A125953654V" xr:uid="{6FE6876D-D0DA-4480-B88D-C331B55E0631}"/>
    <hyperlink ref="AC92" location="A125948902X" display="A125948902X" xr:uid="{F4021B05-F11A-426F-BDE0-C902478ECC7B}"/>
    <hyperlink ref="AD92" location="A125944150W" display="A125944150W" xr:uid="{52F902BB-4950-4C64-9B41-EAE5E5D9C1F5}"/>
    <hyperlink ref="AB93" location="A125953658C" display="A125953658C" xr:uid="{53768703-C23E-469B-8C0F-5A09BC415353}"/>
    <hyperlink ref="AC93" location="A125948906J" display="A125948906J" xr:uid="{D26DD0D2-83A5-4EFC-BF0D-7C4299C8A7B8}"/>
    <hyperlink ref="AD93" location="A125944154F" display="A125944154F" xr:uid="{4C9CC984-56DE-4819-AA56-16CCBEB9C967}"/>
    <hyperlink ref="AB94" location="A125953622A" display="A125953622A" xr:uid="{84773AC5-F5F9-438A-A88B-D2291AA27936}"/>
    <hyperlink ref="AC94" location="A125948870T" display="A125948870T" xr:uid="{37E50187-5DC9-4E61-BDC6-3D8DD7F2D2B0}"/>
    <hyperlink ref="AD94" location="A125944118W" display="A125944118W" xr:uid="{8F57B6DA-3001-43F5-A297-ECD5A07FCAE4}"/>
    <hyperlink ref="AB95" location="A125953626K" display="A125953626K" xr:uid="{D4E7842C-DCFC-45B7-BA55-8ADCB36C4643}"/>
    <hyperlink ref="AC95" location="A125948874A" display="A125948874A" xr:uid="{BE71CBB8-3290-44D7-A680-A04E975F8C3D}"/>
    <hyperlink ref="AD95" location="A125944122L" display="A125944122L" xr:uid="{D1102E5E-63B7-42BD-B192-0196DA7BF4C6}"/>
    <hyperlink ref="AB96" location="A125953642K" display="A125953642K" xr:uid="{3B070350-455F-4877-90AA-6CD55565402B}"/>
    <hyperlink ref="AC96" location="A125948890A" display="A125948890A" xr:uid="{351DCB1D-CD7E-4705-AB73-39D6ACED0E8D}"/>
    <hyperlink ref="AD96" location="A125944138F" display="A125944138F" xr:uid="{C445FD00-3429-4B9D-89E1-110C9481A6BD}"/>
    <hyperlink ref="AB97" location="A125953610T" display="A125953610T" xr:uid="{B9BEA9EA-48CC-49D7-8792-2235DB05A746}"/>
    <hyperlink ref="AC97" location="A125948858A" display="A125948858A" xr:uid="{B65A4B83-2A4B-49F3-BCD4-574A116DB01B}"/>
    <hyperlink ref="AD97" location="A125944106L" display="A125944106L" xr:uid="{EE452AC5-D1B9-4784-BB3B-D7BFE46A746B}"/>
    <hyperlink ref="AB98" location="A125953662V" display="A125953662V" xr:uid="{0C6C28CA-B662-4278-BFFF-E25D20AD2EF1}"/>
    <hyperlink ref="AC98" location="A125948910X" display="A125948910X" xr:uid="{5F0B383A-7375-40FF-AD99-B0E7F65C42C6}"/>
    <hyperlink ref="AD98" location="A125944158R" display="A125944158R" xr:uid="{8AD3B941-C18F-4294-BA26-6F05DEDC626D}"/>
    <hyperlink ref="AB99" location="A125953646V" display="A125953646V" xr:uid="{4A5876BF-7948-483A-9EE0-09D1E3C29489}"/>
    <hyperlink ref="AC99" location="A125948894K" display="A125948894K" xr:uid="{088DD724-1095-4CDD-8279-6E5BF8687A01}"/>
    <hyperlink ref="AD99" location="A125944142W" display="A125944142W" xr:uid="{7454B7CE-25EF-4E32-8744-4270EDDEA10B}"/>
    <hyperlink ref="AB100" location="A125953670V" display="A125953670V" xr:uid="{FAB79C6C-0AA4-41D4-8149-CEA58CAD8DBF}"/>
    <hyperlink ref="AC100" location="A125948918T" display="A125948918T" xr:uid="{E59DD48A-C578-4155-B271-03CBCD16D1BC}"/>
    <hyperlink ref="AD100" location="A125944166R" display="A125944166R" xr:uid="{77C4DC8C-A2BB-4DF0-BE5A-C0D30D238CA0}"/>
    <hyperlink ref="AB101" location="A125953614A" display="A125953614A" xr:uid="{3824A0E9-4227-4CEE-AFEF-FC50C7023FD0}"/>
    <hyperlink ref="AC101" location="A125948862T" display="A125948862T" xr:uid="{60278DA7-0799-47C2-8FC6-D42BB577129F}"/>
    <hyperlink ref="AD101" location="A125944110C" display="A125944110C" xr:uid="{E89AC67A-D5C4-47D7-9EAC-8B710E38C73F}"/>
    <hyperlink ref="AB102" location="A125953590V" display="A125953590V" xr:uid="{670E0960-01E2-4DF8-B0FE-51445F67A328}"/>
    <hyperlink ref="AC102" location="A125948838T" display="A125948838T" xr:uid="{8767225D-8409-43B7-8A5F-911B5A408EFD}"/>
    <hyperlink ref="AD102" location="A125944086R" display="A125944086R" xr:uid="{CD6A4405-76DD-4FBA-B34E-EC2C9163D751}"/>
    <hyperlink ref="AB103" location="A125953602T" display="A125953602T" xr:uid="{FD01319E-E783-4079-A1BC-C51F90916B5C}"/>
    <hyperlink ref="AC103" location="A125948850J" display="A125948850J" xr:uid="{89EA82D0-2E04-452F-B715-F65ACA3FBADB}"/>
    <hyperlink ref="AD103" location="A125944098X" display="A125944098X" xr:uid="{0938B262-EF07-455D-80CE-905068BEB7CC}"/>
    <hyperlink ref="AB104" location="A125953630A" display="A125953630A" xr:uid="{40C93C91-DDAF-4583-925C-F8C08D1ED346}"/>
    <hyperlink ref="AC104" location="A125948878K" display="A125948878K" xr:uid="{ABF3036D-D472-4859-BCAD-EEA1FDE86802}"/>
    <hyperlink ref="AD104" location="A125944126W" display="A125944126W" xr:uid="{9C9B14EC-D9B3-4171-B1E7-D1144B1188B9}"/>
    <hyperlink ref="AB105" location="A125953606A" display="A125953606A" xr:uid="{4A10056E-3100-4420-ADFB-8C1F9FFEC358}"/>
    <hyperlink ref="AC105" location="A125948854T" display="A125948854T" xr:uid="{055E6566-703E-4468-906E-894C2B3B5D97}"/>
    <hyperlink ref="AD105" location="A125944102C" display="A125944102C" xr:uid="{DF9A3869-09B0-494D-8F45-2E51D3D1A285}"/>
    <hyperlink ref="AB106" location="A125953634K" display="A125953634K" xr:uid="{94058C48-320D-42DD-A95E-63CA8443E9BE}"/>
    <hyperlink ref="AC106" location="A125948882A" display="A125948882A" xr:uid="{2FE9597A-A4B7-4DDA-A23D-E72E7750B5FA}"/>
    <hyperlink ref="AD106" location="A125944130L" display="A125944130L" xr:uid="{AB2BF88B-992A-4232-833C-A710CDAC6883}"/>
    <hyperlink ref="AB107" location="A125953638V" display="A125953638V" xr:uid="{D4DA846B-2856-471D-8DA2-12A56AE8EC32}"/>
    <hyperlink ref="AC107" location="A125948886K" display="A125948886K" xr:uid="{9EA7693E-AF23-4D90-9EBF-8CBE462A30B3}"/>
    <hyperlink ref="AD107" location="A125944134W" display="A125944134W" xr:uid="{56441E47-9E96-4941-A7BC-C40BAC46E0A5}"/>
    <hyperlink ref="AB108" location="A125953674C" display="A125953674C" xr:uid="{D5A72D68-54EC-48FA-96F3-9283EB6B21E4}"/>
    <hyperlink ref="AC108" location="A125948922J" display="A125948922J" xr:uid="{40267C18-533B-484E-9395-BD392652BD8A}"/>
    <hyperlink ref="AD108" location="A125944170F" display="A125944170F" xr:uid="{47C8704A-7A0F-4E96-9381-2D44B98D73CD}"/>
    <hyperlink ref="AB109" location="A125953594C" display="A125953594C" xr:uid="{D878E3BF-59DD-4C42-8661-69349CF2D9D8}"/>
    <hyperlink ref="AC109" location="A125948842J" display="A125948842J" xr:uid="{DE1DA58C-223B-4BDE-A80C-D5819F5FA3DA}"/>
    <hyperlink ref="AD109" location="A125944090F" display="A125944090F" xr:uid="{5BC7C32E-1391-4262-B5CD-8F239F5E8AB9}"/>
    <hyperlink ref="AB110" location="A125953666C" display="A125953666C" xr:uid="{76E5C720-220A-4435-A77F-278FA913AFF0}"/>
    <hyperlink ref="AC110" location="A125948914J" display="A125948914J" xr:uid="{02801EB1-A358-49FA-938A-D3E63CADABC0}"/>
    <hyperlink ref="AD110" location="A125944162F" display="A125944162F" xr:uid="{4AB628A9-A959-4D09-B1DB-87B2A736FA9D}"/>
    <hyperlink ref="D111" location="A125953510J" display="A125953510J" xr:uid="{431F382D-5585-4DAC-9871-28C9FA381386}"/>
    <hyperlink ref="E111" location="A125948758T" display="A125948758T" xr:uid="{6FABC955-49A9-4199-BF67-B5B46F956E0B}"/>
    <hyperlink ref="F111" location="A125944006C" display="A125944006C" xr:uid="{4B21E730-C8A6-48A5-9A52-29812DA459D1}"/>
    <hyperlink ref="D90" location="A125953562K" display="A125953562K" xr:uid="{CCAEC141-2B42-4B94-B9E1-CD53336954B2}"/>
    <hyperlink ref="E90" location="A125948810R" display="A125948810R" xr:uid="{EC3A615D-B9D0-4B4E-94C2-E10D47453F9D}"/>
    <hyperlink ref="F90" location="A125944058F" display="A125944058F" xr:uid="{BB2ABBC5-8205-4965-8E66-9D770A17A927}"/>
    <hyperlink ref="D91" location="A125953530T" display="A125953530T" xr:uid="{989AB58F-4077-4737-8EE0-CBE13C3D0350}"/>
    <hyperlink ref="E91" location="A125948778A" display="A125948778A" xr:uid="{A3078B49-C668-48FC-8283-877CFFFC96E6}"/>
    <hyperlink ref="F91" location="A125944026L" display="A125944026L" xr:uid="{1242C80F-77FB-49C8-A94F-8B769C2E9C32}"/>
    <hyperlink ref="D92" location="A125953566V" display="A125953566V" xr:uid="{009FFD53-66F6-42BE-A0C6-E7C4CD77F057}"/>
    <hyperlink ref="E92" location="A125948814X" display="A125948814X" xr:uid="{2F984718-234A-43C7-8CB5-E40D4D93FE44}"/>
    <hyperlink ref="F92" location="A125944062W" display="A125944062W" xr:uid="{3347ABD8-FA0C-47C4-A963-62A3B14560A7}"/>
    <hyperlink ref="D93" location="A125953570K" display="A125953570K" xr:uid="{680BE45A-72C9-4BBA-8CF0-D18411D6B34E}"/>
    <hyperlink ref="E93" location="A125948818J" display="A125948818J" xr:uid="{18B8C556-5761-4866-ACE5-3832C2B6CBE2}"/>
    <hyperlink ref="F93" location="A125944066F" display="A125944066F" xr:uid="{1E0BA4CE-FCC8-4035-99AC-41BC8A1A8E9D}"/>
    <hyperlink ref="D94" location="A125953534A" display="A125953534A" xr:uid="{1722E0C9-315F-4F59-A49A-3485B85F639F}"/>
    <hyperlink ref="E94" location="A125948782T" display="A125948782T" xr:uid="{56AD00DD-7B40-471C-93D3-81A3CDDAF8DB}"/>
    <hyperlink ref="F94" location="A125944030C" display="A125944030C" xr:uid="{46E0A40A-AA19-46AA-BC31-B200015F10B8}"/>
    <hyperlink ref="D95" location="A125953538K" display="A125953538K" xr:uid="{7785411F-C87C-474C-9831-819AB9DE6D69}"/>
    <hyperlink ref="E95" location="A125948786A" display="A125948786A" xr:uid="{7FA5AA69-83D3-4A03-B972-0F4DC3A0890E}"/>
    <hyperlink ref="F95" location="A125944034L" display="A125944034L" xr:uid="{CF7C852D-570F-4CF3-86E1-D78784C75787}"/>
    <hyperlink ref="D96" location="A125953554K" display="A125953554K" xr:uid="{359FCB2C-53D7-4A24-9561-953FA0D207FC}"/>
    <hyperlink ref="E96" location="A125948802R" display="A125948802R" xr:uid="{DA4170CE-2B27-4908-A473-195B63C82378}"/>
    <hyperlink ref="F96" location="A125944050L" display="A125944050L" xr:uid="{BA17308C-7CEF-4AB0-ADBC-E5526E5E1B03}"/>
    <hyperlink ref="D97" location="A125953522T" display="A125953522T" xr:uid="{60276DE5-2C60-474A-92C9-C0E4FC863CA5}"/>
    <hyperlink ref="E97" location="A125948770J" display="A125948770J" xr:uid="{F5008810-11C4-4269-A757-4D011D7B085D}"/>
    <hyperlink ref="F97" location="A125944018L" display="A125944018L" xr:uid="{0AF43AAD-47B6-4D42-848E-87C8E5FA7B06}"/>
    <hyperlink ref="D98" location="A125953574V" display="A125953574V" xr:uid="{A8701BA8-BCC1-43D3-8CD0-36295BD3C002}"/>
    <hyperlink ref="E98" location="A125948822X" display="A125948822X" xr:uid="{229431C2-14DF-4324-A603-A1E6C0EE02E2}"/>
    <hyperlink ref="F98" location="A125944070W" display="A125944070W" xr:uid="{4C3A0312-E14B-412C-A310-41F5459ACBDC}"/>
    <hyperlink ref="D99" location="A125953558V" display="A125953558V" xr:uid="{04F99F16-3B17-435A-8F48-7948A62487A7}"/>
    <hyperlink ref="E99" location="A125948806X" display="A125948806X" xr:uid="{14AE5FB1-1746-4C46-8AC2-D3E7BCB7E103}"/>
    <hyperlink ref="F99" location="A125944054W" display="A125944054W" xr:uid="{44E995D7-C7DE-4854-817B-D103C6266DC5}"/>
    <hyperlink ref="D100" location="A125953582V" display="A125953582V" xr:uid="{4E03E763-6580-48ED-A558-296215F24E9D}"/>
    <hyperlink ref="E100" location="A125948830X" display="A125948830X" xr:uid="{1CB030F0-9891-44F9-819C-E30907DA285D}"/>
    <hyperlink ref="F100" location="A125944078R" display="A125944078R" xr:uid="{1ED21B87-1940-4A6F-8397-E9009601B83D}"/>
    <hyperlink ref="D101" location="A125953526A" display="A125953526A" xr:uid="{F305406A-F14C-4127-98B3-527FB3E54569}"/>
    <hyperlink ref="E101" location="A125948774T" display="A125948774T" xr:uid="{E6795572-E036-4DD9-A772-7D033F8246CD}"/>
    <hyperlink ref="F101" location="A125944022C" display="A125944022C" xr:uid="{F6C74134-2D6A-4DA7-82C9-B0D42A91178D}"/>
    <hyperlink ref="D102" location="A125953502J" display="A125953502J" xr:uid="{DC49699B-7FD0-488B-9C06-121BDC7A2C89}"/>
    <hyperlink ref="E102" location="A125948750X" display="A125948750X" xr:uid="{E041C5A4-ADEB-4028-99E1-7F1E0263DFCC}"/>
    <hyperlink ref="F102" location="A125943998L" display="A125943998L" xr:uid="{D540A0FD-04CF-45A8-8D68-7E12312A1F05}"/>
    <hyperlink ref="D103" location="A125953514T" display="A125953514T" xr:uid="{6DE50868-A85F-4072-8A40-CB67BB565453}"/>
    <hyperlink ref="E103" location="A125948762J" display="A125948762J" xr:uid="{169ED7B4-3A6D-408F-A623-185C1F773300}"/>
    <hyperlink ref="F103" location="A125944010V" display="A125944010V" xr:uid="{A6025F74-9D9A-42E3-BC23-280E01EB5863}"/>
    <hyperlink ref="D104" location="A125953542A" display="A125953542A" xr:uid="{0A5A47E4-94B1-4DD0-8956-E7B4DA350A13}"/>
    <hyperlink ref="E104" location="A125948790T" display="A125948790T" xr:uid="{3CA9E541-0DAA-4788-B275-FF9FE46DD6BF}"/>
    <hyperlink ref="F104" location="A125944038W" display="A125944038W" xr:uid="{D39EB223-5D55-4B37-9799-BCE1A5165EEC}"/>
    <hyperlink ref="D105" location="A125953518A" display="A125953518A" xr:uid="{D8D851F7-3A8E-4E95-9741-1E4E1CC6F8F9}"/>
    <hyperlink ref="E105" location="A125948766T" display="A125948766T" xr:uid="{5A3BDF90-0AB6-4C1E-91DC-EDD3D2CB4275}"/>
    <hyperlink ref="F105" location="A125944014C" display="A125944014C" xr:uid="{7A77447D-C4DB-4B6E-975C-B236E7614478}"/>
    <hyperlink ref="D106" location="A125953546K" display="A125953546K" xr:uid="{94A0E392-D56F-4513-8440-2F750624E07D}"/>
    <hyperlink ref="E106" location="A125948794A" display="A125948794A" xr:uid="{D2199F6F-D8D2-47E2-BC21-6D9A4728E164}"/>
    <hyperlink ref="F106" location="A125944042L" display="A125944042L" xr:uid="{984F8397-D7DA-465F-84FE-A472B82C7256}"/>
    <hyperlink ref="D107" location="A125953550A" display="A125953550A" xr:uid="{A5E9BA88-A92F-4FF8-9731-7E207394CC73}"/>
    <hyperlink ref="E107" location="A125948798K" display="A125948798K" xr:uid="{744FF49B-FC5A-4AF8-BCF8-A5C98666D650}"/>
    <hyperlink ref="F107" location="A125944046W" display="A125944046W" xr:uid="{4C3E386E-F8D5-46FF-9329-CA3ABF784492}"/>
    <hyperlink ref="D108" location="A125953586C" display="A125953586C" xr:uid="{53A85532-B26B-426F-BC30-39A0DB114947}"/>
    <hyperlink ref="E108" location="A125948834J" display="A125948834J" xr:uid="{B7395BCD-A478-408F-A864-17D31D6139B7}"/>
    <hyperlink ref="F108" location="A125944082F" display="A125944082F" xr:uid="{5BE9AEDD-A1DA-4B0E-8B21-00DBBBD690D8}"/>
    <hyperlink ref="D109" location="A125953506T" display="A125953506T" xr:uid="{987FEBE1-6085-45AD-AC64-A061CAC45980}"/>
    <hyperlink ref="E109" location="A125948754J" display="A125948754J" xr:uid="{A0CF65D0-7FF0-459F-92AA-BD9AA46DF090}"/>
    <hyperlink ref="F109" location="A125944002V" display="A125944002V" xr:uid="{C3829228-DBD6-45DF-BEEB-2134E91FB9BA}"/>
    <hyperlink ref="D110" location="A125953578C" display="A125953578C" xr:uid="{8963F36B-9F51-4294-897E-463098073443}"/>
    <hyperlink ref="E110" location="A125948826J" display="A125948826J" xr:uid="{7ADBD757-14BE-4E5A-BBF4-E0A7E8BF1381}"/>
    <hyperlink ref="F110" location="A125944074F" display="A125944074F" xr:uid="{21F0D33B-DF4C-4044-91DD-305E97EF8183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937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1860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1861</v>
      </c>
    </row>
    <row r="6" spans="1:13" ht="15.75" customHeight="1">
      <c r="B6" s="73" t="s">
        <v>1862</v>
      </c>
      <c r="C6" s="73"/>
      <c r="D6" s="73"/>
      <c r="E6" s="73"/>
      <c r="F6" s="73"/>
      <c r="G6" s="73"/>
      <c r="H6" s="73"/>
      <c r="I6" s="73"/>
      <c r="J6" s="73"/>
      <c r="K6" s="73"/>
      <c r="L6" s="73"/>
    </row>
    <row r="8" spans="1:13" ht="15">
      <c r="D8" s="16" t="s">
        <v>1864</v>
      </c>
    </row>
    <row r="9" spans="1:13" s="17" customFormat="1"/>
    <row r="10" spans="1:13" ht="22.5" customHeight="1">
      <c r="A10" s="18" t="s">
        <v>1865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1866</v>
      </c>
      <c r="I10" s="18" t="s">
        <v>250</v>
      </c>
      <c r="J10" s="18" t="s">
        <v>252</v>
      </c>
      <c r="K10" s="18" t="s">
        <v>1867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44228</v>
      </c>
      <c r="H12" s="11">
        <v>7</v>
      </c>
      <c r="I12" s="20" t="s">
        <v>259</v>
      </c>
      <c r="J12" s="11" t="s">
        <v>261</v>
      </c>
      <c r="K12" s="11" t="s">
        <v>1869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44228</v>
      </c>
      <c r="H13" s="11">
        <v>7</v>
      </c>
      <c r="I13" s="20" t="s">
        <v>259</v>
      </c>
      <c r="J13" s="11" t="s">
        <v>261</v>
      </c>
      <c r="K13" s="11" t="s">
        <v>1869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44228</v>
      </c>
      <c r="H14" s="11">
        <v>7</v>
      </c>
      <c r="I14" s="20" t="s">
        <v>259</v>
      </c>
      <c r="J14" s="11" t="s">
        <v>261</v>
      </c>
      <c r="K14" s="11" t="s">
        <v>1869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44228</v>
      </c>
      <c r="H15" s="11">
        <v>7</v>
      </c>
      <c r="I15" s="20" t="s">
        <v>259</v>
      </c>
      <c r="J15" s="11" t="s">
        <v>261</v>
      </c>
      <c r="K15" s="11" t="s">
        <v>1869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44228</v>
      </c>
      <c r="H16" s="11">
        <v>7</v>
      </c>
      <c r="I16" s="20" t="s">
        <v>259</v>
      </c>
      <c r="J16" s="11" t="s">
        <v>261</v>
      </c>
      <c r="K16" s="11" t="s">
        <v>1869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44228</v>
      </c>
      <c r="H17" s="11">
        <v>7</v>
      </c>
      <c r="I17" s="20" t="s">
        <v>259</v>
      </c>
      <c r="J17" s="11" t="s">
        <v>261</v>
      </c>
      <c r="K17" s="11" t="s">
        <v>1869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44228</v>
      </c>
      <c r="H18" s="11">
        <v>7</v>
      </c>
      <c r="I18" s="20" t="s">
        <v>259</v>
      </c>
      <c r="J18" s="11" t="s">
        <v>261</v>
      </c>
      <c r="K18" s="11" t="s">
        <v>1869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44228</v>
      </c>
      <c r="H19" s="11">
        <v>7</v>
      </c>
      <c r="I19" s="20" t="s">
        <v>259</v>
      </c>
      <c r="J19" s="11" t="s">
        <v>261</v>
      </c>
      <c r="K19" s="11" t="s">
        <v>1869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44228</v>
      </c>
      <c r="H20" s="11">
        <v>7</v>
      </c>
      <c r="I20" s="20" t="s">
        <v>259</v>
      </c>
      <c r="J20" s="11" t="s">
        <v>261</v>
      </c>
      <c r="K20" s="11" t="s">
        <v>1869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44228</v>
      </c>
      <c r="H21" s="11">
        <v>7</v>
      </c>
      <c r="I21" s="20" t="s">
        <v>259</v>
      </c>
      <c r="J21" s="11" t="s">
        <v>261</v>
      </c>
      <c r="K21" s="11" t="s">
        <v>1869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44228</v>
      </c>
      <c r="H22" s="11">
        <v>7</v>
      </c>
      <c r="I22" s="20" t="s">
        <v>259</v>
      </c>
      <c r="J22" s="11" t="s">
        <v>261</v>
      </c>
      <c r="K22" s="11" t="s">
        <v>1869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44228</v>
      </c>
      <c r="H23" s="11">
        <v>7</v>
      </c>
      <c r="I23" s="20" t="s">
        <v>259</v>
      </c>
      <c r="J23" s="11" t="s">
        <v>261</v>
      </c>
      <c r="K23" s="11" t="s">
        <v>1869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44228</v>
      </c>
      <c r="H24" s="11">
        <v>7</v>
      </c>
      <c r="I24" s="20" t="s">
        <v>259</v>
      </c>
      <c r="J24" s="11" t="s">
        <v>261</v>
      </c>
      <c r="K24" s="11" t="s">
        <v>1869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44228</v>
      </c>
      <c r="H25" s="11">
        <v>7</v>
      </c>
      <c r="I25" s="20" t="s">
        <v>259</v>
      </c>
      <c r="J25" s="11" t="s">
        <v>261</v>
      </c>
      <c r="K25" s="11" t="s">
        <v>1869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44228</v>
      </c>
      <c r="H26" s="11">
        <v>7</v>
      </c>
      <c r="I26" s="20" t="s">
        <v>259</v>
      </c>
      <c r="J26" s="11" t="s">
        <v>261</v>
      </c>
      <c r="K26" s="11" t="s">
        <v>1869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44228</v>
      </c>
      <c r="H27" s="11">
        <v>7</v>
      </c>
      <c r="I27" s="20" t="s">
        <v>259</v>
      </c>
      <c r="J27" s="11" t="s">
        <v>261</v>
      </c>
      <c r="K27" s="11" t="s">
        <v>1869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44228</v>
      </c>
      <c r="H28" s="11">
        <v>7</v>
      </c>
      <c r="I28" s="20" t="s">
        <v>259</v>
      </c>
      <c r="J28" s="11" t="s">
        <v>261</v>
      </c>
      <c r="K28" s="11" t="s">
        <v>1869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44228</v>
      </c>
      <c r="H29" s="11">
        <v>7</v>
      </c>
      <c r="I29" s="20" t="s">
        <v>259</v>
      </c>
      <c r="J29" s="11" t="s">
        <v>261</v>
      </c>
      <c r="K29" s="11" t="s">
        <v>1869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44228</v>
      </c>
      <c r="H30" s="11">
        <v>7</v>
      </c>
      <c r="I30" s="20" t="s">
        <v>259</v>
      </c>
      <c r="J30" s="11" t="s">
        <v>261</v>
      </c>
      <c r="K30" s="11" t="s">
        <v>1869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44228</v>
      </c>
      <c r="H31" s="11">
        <v>7</v>
      </c>
      <c r="I31" s="20" t="s">
        <v>259</v>
      </c>
      <c r="J31" s="11" t="s">
        <v>261</v>
      </c>
      <c r="K31" s="11" t="s">
        <v>1869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44228</v>
      </c>
      <c r="H32" s="11">
        <v>7</v>
      </c>
      <c r="I32" s="20" t="s">
        <v>259</v>
      </c>
      <c r="J32" s="11" t="s">
        <v>261</v>
      </c>
      <c r="K32" s="11" t="s">
        <v>1869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44228</v>
      </c>
      <c r="H33" s="11">
        <v>7</v>
      </c>
      <c r="I33" s="20" t="s">
        <v>259</v>
      </c>
      <c r="J33" s="11" t="s">
        <v>261</v>
      </c>
      <c r="K33" s="11" t="s">
        <v>1869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44228</v>
      </c>
      <c r="H34" s="11">
        <v>7</v>
      </c>
      <c r="I34" s="20" t="s">
        <v>259</v>
      </c>
      <c r="J34" s="11" t="s">
        <v>261</v>
      </c>
      <c r="K34" s="11" t="s">
        <v>1869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44228</v>
      </c>
      <c r="H35" s="11">
        <v>7</v>
      </c>
      <c r="I35" s="20" t="s">
        <v>259</v>
      </c>
      <c r="J35" s="11" t="s">
        <v>261</v>
      </c>
      <c r="K35" s="11" t="s">
        <v>1869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44228</v>
      </c>
      <c r="H36" s="11">
        <v>7</v>
      </c>
      <c r="I36" s="20" t="s">
        <v>259</v>
      </c>
      <c r="J36" s="11" t="s">
        <v>261</v>
      </c>
      <c r="K36" s="11" t="s">
        <v>1869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44228</v>
      </c>
      <c r="H37" s="11">
        <v>7</v>
      </c>
      <c r="I37" s="20" t="s">
        <v>259</v>
      </c>
      <c r="J37" s="11" t="s">
        <v>261</v>
      </c>
      <c r="K37" s="11" t="s">
        <v>1869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44228</v>
      </c>
      <c r="H38" s="11">
        <v>7</v>
      </c>
      <c r="I38" s="20" t="s">
        <v>259</v>
      </c>
      <c r="J38" s="11" t="s">
        <v>261</v>
      </c>
      <c r="K38" s="11" t="s">
        <v>1869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44228</v>
      </c>
      <c r="H39" s="11">
        <v>7</v>
      </c>
      <c r="I39" s="20" t="s">
        <v>259</v>
      </c>
      <c r="J39" s="11" t="s">
        <v>261</v>
      </c>
      <c r="K39" s="11" t="s">
        <v>1869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44228</v>
      </c>
      <c r="H40" s="11">
        <v>7</v>
      </c>
      <c r="I40" s="20" t="s">
        <v>259</v>
      </c>
      <c r="J40" s="11" t="s">
        <v>261</v>
      </c>
      <c r="K40" s="11" t="s">
        <v>1869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44228</v>
      </c>
      <c r="H41" s="11">
        <v>7</v>
      </c>
      <c r="I41" s="20" t="s">
        <v>259</v>
      </c>
      <c r="J41" s="11" t="s">
        <v>261</v>
      </c>
      <c r="K41" s="11" t="s">
        <v>1869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44228</v>
      </c>
      <c r="H42" s="11">
        <v>7</v>
      </c>
      <c r="I42" s="20" t="s">
        <v>259</v>
      </c>
      <c r="J42" s="11" t="s">
        <v>261</v>
      </c>
      <c r="K42" s="11" t="s">
        <v>1869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44228</v>
      </c>
      <c r="H43" s="11">
        <v>7</v>
      </c>
      <c r="I43" s="20" t="s">
        <v>259</v>
      </c>
      <c r="J43" s="11" t="s">
        <v>261</v>
      </c>
      <c r="K43" s="11" t="s">
        <v>1869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44228</v>
      </c>
      <c r="H44" s="11">
        <v>7</v>
      </c>
      <c r="I44" s="20" t="s">
        <v>259</v>
      </c>
      <c r="J44" s="11" t="s">
        <v>261</v>
      </c>
      <c r="K44" s="11" t="s">
        <v>1869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44228</v>
      </c>
      <c r="H45" s="11">
        <v>7</v>
      </c>
      <c r="I45" s="20" t="s">
        <v>259</v>
      </c>
      <c r="J45" s="11" t="s">
        <v>261</v>
      </c>
      <c r="K45" s="11" t="s">
        <v>1869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44228</v>
      </c>
      <c r="H46" s="11">
        <v>7</v>
      </c>
      <c r="I46" s="20" t="s">
        <v>259</v>
      </c>
      <c r="J46" s="11" t="s">
        <v>261</v>
      </c>
      <c r="K46" s="11" t="s">
        <v>1869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44228</v>
      </c>
      <c r="H47" s="11">
        <v>7</v>
      </c>
      <c r="I47" s="20" t="s">
        <v>259</v>
      </c>
      <c r="J47" s="11" t="s">
        <v>261</v>
      </c>
      <c r="K47" s="11" t="s">
        <v>1869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44228</v>
      </c>
      <c r="H48" s="11">
        <v>7</v>
      </c>
      <c r="I48" s="20" t="s">
        <v>259</v>
      </c>
      <c r="J48" s="11" t="s">
        <v>261</v>
      </c>
      <c r="K48" s="11" t="s">
        <v>1869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44228</v>
      </c>
      <c r="H49" s="11">
        <v>7</v>
      </c>
      <c r="I49" s="20" t="s">
        <v>259</v>
      </c>
      <c r="J49" s="11" t="s">
        <v>261</v>
      </c>
      <c r="K49" s="11" t="s">
        <v>1869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44228</v>
      </c>
      <c r="H50" s="11">
        <v>7</v>
      </c>
      <c r="I50" s="20" t="s">
        <v>259</v>
      </c>
      <c r="J50" s="11" t="s">
        <v>261</v>
      </c>
      <c r="K50" s="11" t="s">
        <v>1869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44228</v>
      </c>
      <c r="H51" s="11">
        <v>7</v>
      </c>
      <c r="I51" s="20" t="s">
        <v>259</v>
      </c>
      <c r="J51" s="11" t="s">
        <v>261</v>
      </c>
      <c r="K51" s="11" t="s">
        <v>1869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44228</v>
      </c>
      <c r="H52" s="11">
        <v>7</v>
      </c>
      <c r="I52" s="20" t="s">
        <v>259</v>
      </c>
      <c r="J52" s="11" t="s">
        <v>261</v>
      </c>
      <c r="K52" s="11" t="s">
        <v>1869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44228</v>
      </c>
      <c r="H53" s="11">
        <v>7</v>
      </c>
      <c r="I53" s="20" t="s">
        <v>259</v>
      </c>
      <c r="J53" s="11" t="s">
        <v>261</v>
      </c>
      <c r="K53" s="11" t="s">
        <v>1869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44228</v>
      </c>
      <c r="H54" s="11">
        <v>7</v>
      </c>
      <c r="I54" s="20" t="s">
        <v>259</v>
      </c>
      <c r="J54" s="11" t="s">
        <v>261</v>
      </c>
      <c r="K54" s="11" t="s">
        <v>1869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44228</v>
      </c>
      <c r="H55" s="11">
        <v>7</v>
      </c>
      <c r="I55" s="20" t="s">
        <v>259</v>
      </c>
      <c r="J55" s="11" t="s">
        <v>261</v>
      </c>
      <c r="K55" s="11" t="s">
        <v>1869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44228</v>
      </c>
      <c r="H56" s="11">
        <v>7</v>
      </c>
      <c r="I56" s="20" t="s">
        <v>259</v>
      </c>
      <c r="J56" s="11" t="s">
        <v>261</v>
      </c>
      <c r="K56" s="11" t="s">
        <v>1869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44228</v>
      </c>
      <c r="H57" s="11">
        <v>7</v>
      </c>
      <c r="I57" s="20" t="s">
        <v>259</v>
      </c>
      <c r="J57" s="11" t="s">
        <v>261</v>
      </c>
      <c r="K57" s="11" t="s">
        <v>1869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44228</v>
      </c>
      <c r="H58" s="11">
        <v>7</v>
      </c>
      <c r="I58" s="20" t="s">
        <v>259</v>
      </c>
      <c r="J58" s="11" t="s">
        <v>261</v>
      </c>
      <c r="K58" s="11" t="s">
        <v>1869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44228</v>
      </c>
      <c r="H59" s="11">
        <v>7</v>
      </c>
      <c r="I59" s="20" t="s">
        <v>259</v>
      </c>
      <c r="J59" s="11" t="s">
        <v>261</v>
      </c>
      <c r="K59" s="11" t="s">
        <v>1869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44228</v>
      </c>
      <c r="H60" s="11">
        <v>7</v>
      </c>
      <c r="I60" s="20" t="s">
        <v>259</v>
      </c>
      <c r="J60" s="11" t="s">
        <v>261</v>
      </c>
      <c r="K60" s="11" t="s">
        <v>1869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44228</v>
      </c>
      <c r="H61" s="11">
        <v>7</v>
      </c>
      <c r="I61" s="20" t="s">
        <v>259</v>
      </c>
      <c r="J61" s="11" t="s">
        <v>261</v>
      </c>
      <c r="K61" s="11" t="s">
        <v>1869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44228</v>
      </c>
      <c r="H62" s="11">
        <v>7</v>
      </c>
      <c r="I62" s="20" t="s">
        <v>259</v>
      </c>
      <c r="J62" s="11" t="s">
        <v>261</v>
      </c>
      <c r="K62" s="11" t="s">
        <v>1869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44228</v>
      </c>
      <c r="H63" s="11">
        <v>7</v>
      </c>
      <c r="I63" s="20" t="s">
        <v>259</v>
      </c>
      <c r="J63" s="11" t="s">
        <v>261</v>
      </c>
      <c r="K63" s="11" t="s">
        <v>1869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44228</v>
      </c>
      <c r="H64" s="11">
        <v>7</v>
      </c>
      <c r="I64" s="20" t="s">
        <v>259</v>
      </c>
      <c r="J64" s="11" t="s">
        <v>261</v>
      </c>
      <c r="K64" s="11" t="s">
        <v>1869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44228</v>
      </c>
      <c r="H65" s="11">
        <v>7</v>
      </c>
      <c r="I65" s="20" t="s">
        <v>259</v>
      </c>
      <c r="J65" s="11" t="s">
        <v>261</v>
      </c>
      <c r="K65" s="11" t="s">
        <v>1869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44228</v>
      </c>
      <c r="H66" s="11">
        <v>7</v>
      </c>
      <c r="I66" s="20" t="s">
        <v>259</v>
      </c>
      <c r="J66" s="11" t="s">
        <v>261</v>
      </c>
      <c r="K66" s="11" t="s">
        <v>1869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44228</v>
      </c>
      <c r="H67" s="11">
        <v>7</v>
      </c>
      <c r="I67" s="20" t="s">
        <v>259</v>
      </c>
      <c r="J67" s="11" t="s">
        <v>261</v>
      </c>
      <c r="K67" s="11" t="s">
        <v>1869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44228</v>
      </c>
      <c r="H68" s="11">
        <v>7</v>
      </c>
      <c r="I68" s="20" t="s">
        <v>259</v>
      </c>
      <c r="J68" s="11" t="s">
        <v>261</v>
      </c>
      <c r="K68" s="11" t="s">
        <v>1869</v>
      </c>
      <c r="L68" s="11">
        <v>2</v>
      </c>
    </row>
    <row r="69" spans="1:12">
      <c r="A69" s="11" t="s">
        <v>57</v>
      </c>
      <c r="D69" s="11" t="s">
        <v>260</v>
      </c>
      <c r="E69" s="19" t="s">
        <v>319</v>
      </c>
      <c r="F69" s="10">
        <v>42036</v>
      </c>
      <c r="G69" s="10">
        <v>44228</v>
      </c>
      <c r="H69" s="11">
        <v>7</v>
      </c>
      <c r="I69" s="20" t="s">
        <v>259</v>
      </c>
      <c r="J69" s="11" t="s">
        <v>261</v>
      </c>
      <c r="K69" s="11" t="s">
        <v>1869</v>
      </c>
      <c r="L69" s="11">
        <v>2</v>
      </c>
    </row>
    <row r="70" spans="1:12">
      <c r="A70" s="11" t="s">
        <v>58</v>
      </c>
      <c r="D70" s="11" t="s">
        <v>260</v>
      </c>
      <c r="E70" s="19" t="s">
        <v>320</v>
      </c>
      <c r="F70" s="10">
        <v>42036</v>
      </c>
      <c r="G70" s="10">
        <v>44228</v>
      </c>
      <c r="H70" s="11">
        <v>7</v>
      </c>
      <c r="I70" s="20" t="s">
        <v>259</v>
      </c>
      <c r="J70" s="11" t="s">
        <v>261</v>
      </c>
      <c r="K70" s="11" t="s">
        <v>1869</v>
      </c>
      <c r="L70" s="11">
        <v>2</v>
      </c>
    </row>
    <row r="71" spans="1:12">
      <c r="A71" s="11" t="s">
        <v>59</v>
      </c>
      <c r="D71" s="11" t="s">
        <v>260</v>
      </c>
      <c r="E71" s="19" t="s">
        <v>321</v>
      </c>
      <c r="F71" s="10">
        <v>42036</v>
      </c>
      <c r="G71" s="10">
        <v>44228</v>
      </c>
      <c r="H71" s="11">
        <v>7</v>
      </c>
      <c r="I71" s="20" t="s">
        <v>259</v>
      </c>
      <c r="J71" s="11" t="s">
        <v>261</v>
      </c>
      <c r="K71" s="11" t="s">
        <v>1869</v>
      </c>
      <c r="L71" s="11">
        <v>2</v>
      </c>
    </row>
    <row r="72" spans="1:12">
      <c r="A72" s="11" t="s">
        <v>60</v>
      </c>
      <c r="D72" s="11" t="s">
        <v>260</v>
      </c>
      <c r="E72" s="19" t="s">
        <v>322</v>
      </c>
      <c r="F72" s="10">
        <v>42036</v>
      </c>
      <c r="G72" s="10">
        <v>44228</v>
      </c>
      <c r="H72" s="11">
        <v>7</v>
      </c>
      <c r="I72" s="20" t="s">
        <v>259</v>
      </c>
      <c r="J72" s="11" t="s">
        <v>261</v>
      </c>
      <c r="K72" s="11" t="s">
        <v>1869</v>
      </c>
      <c r="L72" s="11">
        <v>2</v>
      </c>
    </row>
    <row r="73" spans="1:12">
      <c r="A73" s="11" t="s">
        <v>61</v>
      </c>
      <c r="D73" s="11" t="s">
        <v>260</v>
      </c>
      <c r="E73" s="19" t="s">
        <v>323</v>
      </c>
      <c r="F73" s="10">
        <v>42036</v>
      </c>
      <c r="G73" s="10">
        <v>44228</v>
      </c>
      <c r="H73" s="11">
        <v>7</v>
      </c>
      <c r="I73" s="20" t="s">
        <v>259</v>
      </c>
      <c r="J73" s="11" t="s">
        <v>261</v>
      </c>
      <c r="K73" s="11" t="s">
        <v>1869</v>
      </c>
      <c r="L73" s="11">
        <v>2</v>
      </c>
    </row>
    <row r="74" spans="1:12">
      <c r="A74" s="11" t="s">
        <v>62</v>
      </c>
      <c r="D74" s="11" t="s">
        <v>260</v>
      </c>
      <c r="E74" s="19" t="s">
        <v>324</v>
      </c>
      <c r="F74" s="10">
        <v>42036</v>
      </c>
      <c r="G74" s="10">
        <v>44228</v>
      </c>
      <c r="H74" s="11">
        <v>7</v>
      </c>
      <c r="I74" s="20" t="s">
        <v>259</v>
      </c>
      <c r="J74" s="11" t="s">
        <v>261</v>
      </c>
      <c r="K74" s="11" t="s">
        <v>1869</v>
      </c>
      <c r="L74" s="11">
        <v>2</v>
      </c>
    </row>
    <row r="75" spans="1:12">
      <c r="A75" s="11" t="s">
        <v>63</v>
      </c>
      <c r="D75" s="11" t="s">
        <v>260</v>
      </c>
      <c r="E75" s="19" t="s">
        <v>325</v>
      </c>
      <c r="F75" s="10">
        <v>42036</v>
      </c>
      <c r="G75" s="10">
        <v>44228</v>
      </c>
      <c r="H75" s="11">
        <v>7</v>
      </c>
      <c r="I75" s="20" t="s">
        <v>259</v>
      </c>
      <c r="J75" s="11" t="s">
        <v>261</v>
      </c>
      <c r="K75" s="11" t="s">
        <v>1869</v>
      </c>
      <c r="L75" s="11">
        <v>2</v>
      </c>
    </row>
    <row r="76" spans="1:12">
      <c r="A76" s="11" t="s">
        <v>64</v>
      </c>
      <c r="D76" s="11" t="s">
        <v>260</v>
      </c>
      <c r="E76" s="19" t="s">
        <v>326</v>
      </c>
      <c r="F76" s="10">
        <v>42036</v>
      </c>
      <c r="G76" s="10">
        <v>44228</v>
      </c>
      <c r="H76" s="11">
        <v>7</v>
      </c>
      <c r="I76" s="20" t="s">
        <v>259</v>
      </c>
      <c r="J76" s="11" t="s">
        <v>261</v>
      </c>
      <c r="K76" s="11" t="s">
        <v>1869</v>
      </c>
      <c r="L76" s="11">
        <v>2</v>
      </c>
    </row>
    <row r="77" spans="1:12">
      <c r="A77" s="11" t="s">
        <v>65</v>
      </c>
      <c r="D77" s="11" t="s">
        <v>260</v>
      </c>
      <c r="E77" s="19" t="s">
        <v>327</v>
      </c>
      <c r="F77" s="10">
        <v>42036</v>
      </c>
      <c r="G77" s="10">
        <v>44228</v>
      </c>
      <c r="H77" s="11">
        <v>7</v>
      </c>
      <c r="I77" s="20" t="s">
        <v>259</v>
      </c>
      <c r="J77" s="11" t="s">
        <v>261</v>
      </c>
      <c r="K77" s="11" t="s">
        <v>1869</v>
      </c>
      <c r="L77" s="11">
        <v>2</v>
      </c>
    </row>
    <row r="78" spans="1:12">
      <c r="A78" s="11" t="s">
        <v>66</v>
      </c>
      <c r="D78" s="11" t="s">
        <v>260</v>
      </c>
      <c r="E78" s="19" t="s">
        <v>328</v>
      </c>
      <c r="F78" s="10">
        <v>42036</v>
      </c>
      <c r="G78" s="10">
        <v>44228</v>
      </c>
      <c r="H78" s="11">
        <v>7</v>
      </c>
      <c r="I78" s="20" t="s">
        <v>259</v>
      </c>
      <c r="J78" s="11" t="s">
        <v>261</v>
      </c>
      <c r="K78" s="11" t="s">
        <v>1869</v>
      </c>
      <c r="L78" s="11">
        <v>2</v>
      </c>
    </row>
    <row r="79" spans="1:12">
      <c r="A79" s="11" t="s">
        <v>67</v>
      </c>
      <c r="D79" s="11" t="s">
        <v>260</v>
      </c>
      <c r="E79" s="19" t="s">
        <v>329</v>
      </c>
      <c r="F79" s="10">
        <v>42036</v>
      </c>
      <c r="G79" s="10">
        <v>44228</v>
      </c>
      <c r="H79" s="11">
        <v>7</v>
      </c>
      <c r="I79" s="20" t="s">
        <v>259</v>
      </c>
      <c r="J79" s="11" t="s">
        <v>261</v>
      </c>
      <c r="K79" s="11" t="s">
        <v>1869</v>
      </c>
      <c r="L79" s="11">
        <v>2</v>
      </c>
    </row>
    <row r="80" spans="1:12">
      <c r="A80" s="11" t="s">
        <v>68</v>
      </c>
      <c r="D80" s="11" t="s">
        <v>260</v>
      </c>
      <c r="E80" s="19" t="s">
        <v>330</v>
      </c>
      <c r="F80" s="10">
        <v>42036</v>
      </c>
      <c r="G80" s="10">
        <v>44228</v>
      </c>
      <c r="H80" s="11">
        <v>7</v>
      </c>
      <c r="I80" s="20" t="s">
        <v>259</v>
      </c>
      <c r="J80" s="11" t="s">
        <v>261</v>
      </c>
      <c r="K80" s="11" t="s">
        <v>1869</v>
      </c>
      <c r="L80" s="11">
        <v>2</v>
      </c>
    </row>
    <row r="81" spans="1:12">
      <c r="A81" s="11" t="s">
        <v>69</v>
      </c>
      <c r="D81" s="11" t="s">
        <v>260</v>
      </c>
      <c r="E81" s="19" t="s">
        <v>331</v>
      </c>
      <c r="F81" s="10">
        <v>42036</v>
      </c>
      <c r="G81" s="10">
        <v>44228</v>
      </c>
      <c r="H81" s="11">
        <v>7</v>
      </c>
      <c r="I81" s="20" t="s">
        <v>259</v>
      </c>
      <c r="J81" s="11" t="s">
        <v>261</v>
      </c>
      <c r="K81" s="11" t="s">
        <v>1869</v>
      </c>
      <c r="L81" s="11">
        <v>2</v>
      </c>
    </row>
    <row r="82" spans="1:12">
      <c r="A82" s="11" t="s">
        <v>70</v>
      </c>
      <c r="D82" s="11" t="s">
        <v>260</v>
      </c>
      <c r="E82" s="19" t="s">
        <v>332</v>
      </c>
      <c r="F82" s="10">
        <v>42036</v>
      </c>
      <c r="G82" s="10">
        <v>44228</v>
      </c>
      <c r="H82" s="11">
        <v>7</v>
      </c>
      <c r="I82" s="20" t="s">
        <v>259</v>
      </c>
      <c r="J82" s="11" t="s">
        <v>261</v>
      </c>
      <c r="K82" s="11" t="s">
        <v>1869</v>
      </c>
      <c r="L82" s="11">
        <v>2</v>
      </c>
    </row>
    <row r="83" spans="1:12">
      <c r="A83" s="11" t="s">
        <v>71</v>
      </c>
      <c r="D83" s="11" t="s">
        <v>260</v>
      </c>
      <c r="E83" s="19" t="s">
        <v>333</v>
      </c>
      <c r="F83" s="10">
        <v>42036</v>
      </c>
      <c r="G83" s="10">
        <v>44228</v>
      </c>
      <c r="H83" s="11">
        <v>7</v>
      </c>
      <c r="I83" s="20" t="s">
        <v>259</v>
      </c>
      <c r="J83" s="11" t="s">
        <v>261</v>
      </c>
      <c r="K83" s="11" t="s">
        <v>1869</v>
      </c>
      <c r="L83" s="11">
        <v>2</v>
      </c>
    </row>
    <row r="84" spans="1:12">
      <c r="A84" s="11" t="s">
        <v>72</v>
      </c>
      <c r="D84" s="11" t="s">
        <v>260</v>
      </c>
      <c r="E84" s="19" t="s">
        <v>334</v>
      </c>
      <c r="F84" s="10">
        <v>42036</v>
      </c>
      <c r="G84" s="10">
        <v>44228</v>
      </c>
      <c r="H84" s="11">
        <v>7</v>
      </c>
      <c r="I84" s="20" t="s">
        <v>259</v>
      </c>
      <c r="J84" s="11" t="s">
        <v>261</v>
      </c>
      <c r="K84" s="11" t="s">
        <v>1869</v>
      </c>
      <c r="L84" s="11">
        <v>2</v>
      </c>
    </row>
    <row r="85" spans="1:12">
      <c r="A85" s="11" t="s">
        <v>73</v>
      </c>
      <c r="D85" s="11" t="s">
        <v>260</v>
      </c>
      <c r="E85" s="19" t="s">
        <v>335</v>
      </c>
      <c r="F85" s="10">
        <v>42036</v>
      </c>
      <c r="G85" s="10">
        <v>44228</v>
      </c>
      <c r="H85" s="11">
        <v>7</v>
      </c>
      <c r="I85" s="20" t="s">
        <v>259</v>
      </c>
      <c r="J85" s="11" t="s">
        <v>261</v>
      </c>
      <c r="K85" s="11" t="s">
        <v>1869</v>
      </c>
      <c r="L85" s="11">
        <v>2</v>
      </c>
    </row>
    <row r="86" spans="1:12">
      <c r="A86" s="11" t="s">
        <v>74</v>
      </c>
      <c r="D86" s="11" t="s">
        <v>260</v>
      </c>
      <c r="E86" s="19" t="s">
        <v>336</v>
      </c>
      <c r="F86" s="10">
        <v>42036</v>
      </c>
      <c r="G86" s="10">
        <v>44228</v>
      </c>
      <c r="H86" s="11">
        <v>7</v>
      </c>
      <c r="I86" s="20" t="s">
        <v>259</v>
      </c>
      <c r="J86" s="11" t="s">
        <v>261</v>
      </c>
      <c r="K86" s="11" t="s">
        <v>1869</v>
      </c>
      <c r="L86" s="11">
        <v>2</v>
      </c>
    </row>
    <row r="87" spans="1:12">
      <c r="A87" s="11" t="s">
        <v>75</v>
      </c>
      <c r="D87" s="11" t="s">
        <v>260</v>
      </c>
      <c r="E87" s="19" t="s">
        <v>337</v>
      </c>
      <c r="F87" s="10">
        <v>42036</v>
      </c>
      <c r="G87" s="10">
        <v>44228</v>
      </c>
      <c r="H87" s="11">
        <v>7</v>
      </c>
      <c r="I87" s="20" t="s">
        <v>259</v>
      </c>
      <c r="J87" s="11" t="s">
        <v>261</v>
      </c>
      <c r="K87" s="11" t="s">
        <v>1869</v>
      </c>
      <c r="L87" s="11">
        <v>2</v>
      </c>
    </row>
    <row r="88" spans="1:12">
      <c r="A88" s="11" t="s">
        <v>76</v>
      </c>
      <c r="D88" s="11" t="s">
        <v>260</v>
      </c>
      <c r="E88" s="19" t="s">
        <v>338</v>
      </c>
      <c r="F88" s="10">
        <v>42036</v>
      </c>
      <c r="G88" s="10">
        <v>44228</v>
      </c>
      <c r="H88" s="11">
        <v>7</v>
      </c>
      <c r="I88" s="20" t="s">
        <v>259</v>
      </c>
      <c r="J88" s="11" t="s">
        <v>261</v>
      </c>
      <c r="K88" s="11" t="s">
        <v>1869</v>
      </c>
      <c r="L88" s="11">
        <v>2</v>
      </c>
    </row>
    <row r="89" spans="1:12">
      <c r="A89" s="11" t="s">
        <v>77</v>
      </c>
      <c r="D89" s="11" t="s">
        <v>260</v>
      </c>
      <c r="E89" s="19" t="s">
        <v>339</v>
      </c>
      <c r="F89" s="10">
        <v>42036</v>
      </c>
      <c r="G89" s="10">
        <v>44228</v>
      </c>
      <c r="H89" s="11">
        <v>7</v>
      </c>
      <c r="I89" s="20" t="s">
        <v>259</v>
      </c>
      <c r="J89" s="11" t="s">
        <v>261</v>
      </c>
      <c r="K89" s="11" t="s">
        <v>1869</v>
      </c>
      <c r="L89" s="11">
        <v>2</v>
      </c>
    </row>
    <row r="90" spans="1:12">
      <c r="A90" s="11" t="s">
        <v>78</v>
      </c>
      <c r="D90" s="11" t="s">
        <v>260</v>
      </c>
      <c r="E90" s="19" t="s">
        <v>340</v>
      </c>
      <c r="F90" s="10">
        <v>42036</v>
      </c>
      <c r="G90" s="10">
        <v>44228</v>
      </c>
      <c r="H90" s="11">
        <v>7</v>
      </c>
      <c r="I90" s="20" t="s">
        <v>259</v>
      </c>
      <c r="J90" s="11" t="s">
        <v>261</v>
      </c>
      <c r="K90" s="11" t="s">
        <v>1869</v>
      </c>
      <c r="L90" s="11">
        <v>2</v>
      </c>
    </row>
    <row r="91" spans="1:12">
      <c r="A91" s="11" t="s">
        <v>79</v>
      </c>
      <c r="D91" s="11" t="s">
        <v>260</v>
      </c>
      <c r="E91" s="19" t="s">
        <v>341</v>
      </c>
      <c r="F91" s="10">
        <v>42036</v>
      </c>
      <c r="G91" s="10">
        <v>44228</v>
      </c>
      <c r="H91" s="11">
        <v>7</v>
      </c>
      <c r="I91" s="20" t="s">
        <v>259</v>
      </c>
      <c r="J91" s="11" t="s">
        <v>261</v>
      </c>
      <c r="K91" s="11" t="s">
        <v>1869</v>
      </c>
      <c r="L91" s="11">
        <v>2</v>
      </c>
    </row>
    <row r="92" spans="1:12">
      <c r="A92" s="11" t="s">
        <v>80</v>
      </c>
      <c r="D92" s="11" t="s">
        <v>260</v>
      </c>
      <c r="E92" s="19" t="s">
        <v>342</v>
      </c>
      <c r="F92" s="10">
        <v>42036</v>
      </c>
      <c r="G92" s="10">
        <v>44228</v>
      </c>
      <c r="H92" s="11">
        <v>7</v>
      </c>
      <c r="I92" s="20" t="s">
        <v>259</v>
      </c>
      <c r="J92" s="11" t="s">
        <v>261</v>
      </c>
      <c r="K92" s="11" t="s">
        <v>1869</v>
      </c>
      <c r="L92" s="11">
        <v>2</v>
      </c>
    </row>
    <row r="93" spans="1:12">
      <c r="A93" s="11" t="s">
        <v>81</v>
      </c>
      <c r="D93" s="11" t="s">
        <v>260</v>
      </c>
      <c r="E93" s="19" t="s">
        <v>343</v>
      </c>
      <c r="F93" s="10">
        <v>42036</v>
      </c>
      <c r="G93" s="10">
        <v>44228</v>
      </c>
      <c r="H93" s="11">
        <v>7</v>
      </c>
      <c r="I93" s="20" t="s">
        <v>259</v>
      </c>
      <c r="J93" s="11" t="s">
        <v>261</v>
      </c>
      <c r="K93" s="11" t="s">
        <v>1869</v>
      </c>
      <c r="L93" s="11">
        <v>2</v>
      </c>
    </row>
    <row r="94" spans="1:12">
      <c r="A94" s="11" t="s">
        <v>82</v>
      </c>
      <c r="D94" s="11" t="s">
        <v>260</v>
      </c>
      <c r="E94" s="19" t="s">
        <v>344</v>
      </c>
      <c r="F94" s="10">
        <v>42036</v>
      </c>
      <c r="G94" s="10">
        <v>44228</v>
      </c>
      <c r="H94" s="11">
        <v>7</v>
      </c>
      <c r="I94" s="20" t="s">
        <v>259</v>
      </c>
      <c r="J94" s="11" t="s">
        <v>261</v>
      </c>
      <c r="K94" s="11" t="s">
        <v>1869</v>
      </c>
      <c r="L94" s="11">
        <v>2</v>
      </c>
    </row>
    <row r="95" spans="1:12">
      <c r="A95" s="11" t="s">
        <v>83</v>
      </c>
      <c r="D95" s="11" t="s">
        <v>260</v>
      </c>
      <c r="E95" s="19" t="s">
        <v>345</v>
      </c>
      <c r="F95" s="10">
        <v>42036</v>
      </c>
      <c r="G95" s="10">
        <v>44228</v>
      </c>
      <c r="H95" s="11">
        <v>7</v>
      </c>
      <c r="I95" s="20" t="s">
        <v>259</v>
      </c>
      <c r="J95" s="11" t="s">
        <v>261</v>
      </c>
      <c r="K95" s="11" t="s">
        <v>1869</v>
      </c>
      <c r="L95" s="11">
        <v>2</v>
      </c>
    </row>
    <row r="96" spans="1:12">
      <c r="A96" s="11" t="s">
        <v>84</v>
      </c>
      <c r="D96" s="11" t="s">
        <v>260</v>
      </c>
      <c r="E96" s="19" t="s">
        <v>346</v>
      </c>
      <c r="F96" s="10">
        <v>42036</v>
      </c>
      <c r="G96" s="10">
        <v>44228</v>
      </c>
      <c r="H96" s="11">
        <v>7</v>
      </c>
      <c r="I96" s="20" t="s">
        <v>259</v>
      </c>
      <c r="J96" s="11" t="s">
        <v>261</v>
      </c>
      <c r="K96" s="11" t="s">
        <v>1869</v>
      </c>
      <c r="L96" s="11">
        <v>2</v>
      </c>
    </row>
    <row r="97" spans="1:12">
      <c r="A97" s="11" t="s">
        <v>85</v>
      </c>
      <c r="D97" s="11" t="s">
        <v>260</v>
      </c>
      <c r="E97" s="19" t="s">
        <v>347</v>
      </c>
      <c r="F97" s="10">
        <v>42036</v>
      </c>
      <c r="G97" s="10">
        <v>44228</v>
      </c>
      <c r="H97" s="11">
        <v>7</v>
      </c>
      <c r="I97" s="20" t="s">
        <v>259</v>
      </c>
      <c r="J97" s="11" t="s">
        <v>261</v>
      </c>
      <c r="K97" s="11" t="s">
        <v>1869</v>
      </c>
      <c r="L97" s="11">
        <v>2</v>
      </c>
    </row>
    <row r="98" spans="1:12">
      <c r="A98" s="11" t="s">
        <v>86</v>
      </c>
      <c r="D98" s="11" t="s">
        <v>260</v>
      </c>
      <c r="E98" s="19" t="s">
        <v>348</v>
      </c>
      <c r="F98" s="10">
        <v>42036</v>
      </c>
      <c r="G98" s="10">
        <v>44228</v>
      </c>
      <c r="H98" s="11">
        <v>7</v>
      </c>
      <c r="I98" s="20" t="s">
        <v>259</v>
      </c>
      <c r="J98" s="11" t="s">
        <v>261</v>
      </c>
      <c r="K98" s="11" t="s">
        <v>1869</v>
      </c>
      <c r="L98" s="11">
        <v>2</v>
      </c>
    </row>
    <row r="99" spans="1:12">
      <c r="A99" s="11" t="s">
        <v>87</v>
      </c>
      <c r="D99" s="11" t="s">
        <v>260</v>
      </c>
      <c r="E99" s="19" t="s">
        <v>349</v>
      </c>
      <c r="F99" s="10">
        <v>42036</v>
      </c>
      <c r="G99" s="10">
        <v>44228</v>
      </c>
      <c r="H99" s="11">
        <v>7</v>
      </c>
      <c r="I99" s="20" t="s">
        <v>259</v>
      </c>
      <c r="J99" s="11" t="s">
        <v>261</v>
      </c>
      <c r="K99" s="11" t="s">
        <v>1869</v>
      </c>
      <c r="L99" s="11">
        <v>2</v>
      </c>
    </row>
    <row r="100" spans="1:12">
      <c r="A100" s="11" t="s">
        <v>88</v>
      </c>
      <c r="D100" s="11" t="s">
        <v>260</v>
      </c>
      <c r="E100" s="19" t="s">
        <v>350</v>
      </c>
      <c r="F100" s="10">
        <v>42036</v>
      </c>
      <c r="G100" s="10">
        <v>44228</v>
      </c>
      <c r="H100" s="11">
        <v>7</v>
      </c>
      <c r="I100" s="20" t="s">
        <v>259</v>
      </c>
      <c r="J100" s="11" t="s">
        <v>261</v>
      </c>
      <c r="K100" s="11" t="s">
        <v>1869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351</v>
      </c>
      <c r="F101" s="10">
        <v>42036</v>
      </c>
      <c r="G101" s="10">
        <v>44228</v>
      </c>
      <c r="H101" s="11">
        <v>7</v>
      </c>
      <c r="I101" s="20" t="s">
        <v>259</v>
      </c>
      <c r="J101" s="11" t="s">
        <v>261</v>
      </c>
      <c r="K101" s="11" t="s">
        <v>1869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352</v>
      </c>
      <c r="F102" s="10">
        <v>42036</v>
      </c>
      <c r="G102" s="10">
        <v>44228</v>
      </c>
      <c r="H102" s="11">
        <v>7</v>
      </c>
      <c r="I102" s="20" t="s">
        <v>259</v>
      </c>
      <c r="J102" s="11" t="s">
        <v>261</v>
      </c>
      <c r="K102" s="11" t="s">
        <v>1869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353</v>
      </c>
      <c r="F103" s="10">
        <v>42036</v>
      </c>
      <c r="G103" s="10">
        <v>44228</v>
      </c>
      <c r="H103" s="11">
        <v>7</v>
      </c>
      <c r="I103" s="20" t="s">
        <v>259</v>
      </c>
      <c r="J103" s="11" t="s">
        <v>261</v>
      </c>
      <c r="K103" s="11" t="s">
        <v>1869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354</v>
      </c>
      <c r="F104" s="10">
        <v>42036</v>
      </c>
      <c r="G104" s="10">
        <v>44228</v>
      </c>
      <c r="H104" s="11">
        <v>7</v>
      </c>
      <c r="I104" s="20" t="s">
        <v>259</v>
      </c>
      <c r="J104" s="11" t="s">
        <v>261</v>
      </c>
      <c r="K104" s="11" t="s">
        <v>1869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355</v>
      </c>
      <c r="F105" s="10">
        <v>42036</v>
      </c>
      <c r="G105" s="10">
        <v>44228</v>
      </c>
      <c r="H105" s="11">
        <v>7</v>
      </c>
      <c r="I105" s="20" t="s">
        <v>259</v>
      </c>
      <c r="J105" s="11" t="s">
        <v>261</v>
      </c>
      <c r="K105" s="11" t="s">
        <v>1869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356</v>
      </c>
      <c r="F106" s="10">
        <v>42036</v>
      </c>
      <c r="G106" s="10">
        <v>44228</v>
      </c>
      <c r="H106" s="11">
        <v>7</v>
      </c>
      <c r="I106" s="20" t="s">
        <v>259</v>
      </c>
      <c r="J106" s="11" t="s">
        <v>261</v>
      </c>
      <c r="K106" s="11" t="s">
        <v>1869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357</v>
      </c>
      <c r="F107" s="10">
        <v>42036</v>
      </c>
      <c r="G107" s="10">
        <v>44228</v>
      </c>
      <c r="H107" s="11">
        <v>7</v>
      </c>
      <c r="I107" s="20" t="s">
        <v>259</v>
      </c>
      <c r="J107" s="11" t="s">
        <v>261</v>
      </c>
      <c r="K107" s="11" t="s">
        <v>1869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358</v>
      </c>
      <c r="F108" s="10">
        <v>42036</v>
      </c>
      <c r="G108" s="10">
        <v>44228</v>
      </c>
      <c r="H108" s="11">
        <v>7</v>
      </c>
      <c r="I108" s="20" t="s">
        <v>259</v>
      </c>
      <c r="J108" s="11" t="s">
        <v>261</v>
      </c>
      <c r="K108" s="11" t="s">
        <v>1869</v>
      </c>
      <c r="L108" s="11">
        <v>2</v>
      </c>
    </row>
    <row r="109" spans="1:12">
      <c r="A109" s="11" t="s">
        <v>97</v>
      </c>
      <c r="D109" s="11" t="s">
        <v>260</v>
      </c>
      <c r="E109" s="19" t="s">
        <v>359</v>
      </c>
      <c r="F109" s="10">
        <v>42036</v>
      </c>
      <c r="G109" s="10">
        <v>44228</v>
      </c>
      <c r="H109" s="11">
        <v>7</v>
      </c>
      <c r="I109" s="20" t="s">
        <v>259</v>
      </c>
      <c r="J109" s="11" t="s">
        <v>261</v>
      </c>
      <c r="K109" s="11" t="s">
        <v>1869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360</v>
      </c>
      <c r="F110" s="10">
        <v>42036</v>
      </c>
      <c r="G110" s="10">
        <v>44228</v>
      </c>
      <c r="H110" s="11">
        <v>7</v>
      </c>
      <c r="I110" s="20" t="s">
        <v>259</v>
      </c>
      <c r="J110" s="11" t="s">
        <v>261</v>
      </c>
      <c r="K110" s="11" t="s">
        <v>1869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361</v>
      </c>
      <c r="F111" s="10">
        <v>42036</v>
      </c>
      <c r="G111" s="10">
        <v>44228</v>
      </c>
      <c r="H111" s="11">
        <v>7</v>
      </c>
      <c r="I111" s="20" t="s">
        <v>259</v>
      </c>
      <c r="J111" s="11" t="s">
        <v>261</v>
      </c>
      <c r="K111" s="11" t="s">
        <v>1869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362</v>
      </c>
      <c r="F112" s="10">
        <v>42036</v>
      </c>
      <c r="G112" s="10">
        <v>44228</v>
      </c>
      <c r="H112" s="11">
        <v>7</v>
      </c>
      <c r="I112" s="20" t="s">
        <v>259</v>
      </c>
      <c r="J112" s="11" t="s">
        <v>261</v>
      </c>
      <c r="K112" s="11" t="s">
        <v>1869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363</v>
      </c>
      <c r="F113" s="10">
        <v>42036</v>
      </c>
      <c r="G113" s="10">
        <v>44228</v>
      </c>
      <c r="H113" s="11">
        <v>7</v>
      </c>
      <c r="I113" s="20" t="s">
        <v>259</v>
      </c>
      <c r="J113" s="11" t="s">
        <v>261</v>
      </c>
      <c r="K113" s="11" t="s">
        <v>1869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364</v>
      </c>
      <c r="F114" s="10">
        <v>42036</v>
      </c>
      <c r="G114" s="10">
        <v>44228</v>
      </c>
      <c r="H114" s="11">
        <v>7</v>
      </c>
      <c r="I114" s="20" t="s">
        <v>259</v>
      </c>
      <c r="J114" s="11" t="s">
        <v>261</v>
      </c>
      <c r="K114" s="11" t="s">
        <v>1869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365</v>
      </c>
      <c r="F115" s="10">
        <v>42036</v>
      </c>
      <c r="G115" s="10">
        <v>44228</v>
      </c>
      <c r="H115" s="11">
        <v>7</v>
      </c>
      <c r="I115" s="20" t="s">
        <v>259</v>
      </c>
      <c r="J115" s="11" t="s">
        <v>261</v>
      </c>
      <c r="K115" s="11" t="s">
        <v>1869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366</v>
      </c>
      <c r="F116" s="10">
        <v>42036</v>
      </c>
      <c r="G116" s="10">
        <v>44228</v>
      </c>
      <c r="H116" s="11">
        <v>7</v>
      </c>
      <c r="I116" s="20" t="s">
        <v>259</v>
      </c>
      <c r="J116" s="11" t="s">
        <v>261</v>
      </c>
      <c r="K116" s="11" t="s">
        <v>1869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367</v>
      </c>
      <c r="F117" s="10">
        <v>42036</v>
      </c>
      <c r="G117" s="10">
        <v>44228</v>
      </c>
      <c r="H117" s="11">
        <v>7</v>
      </c>
      <c r="I117" s="20" t="s">
        <v>259</v>
      </c>
      <c r="J117" s="11" t="s">
        <v>261</v>
      </c>
      <c r="K117" s="11" t="s">
        <v>1869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368</v>
      </c>
      <c r="F118" s="10">
        <v>42036</v>
      </c>
      <c r="G118" s="10">
        <v>44228</v>
      </c>
      <c r="H118" s="11">
        <v>7</v>
      </c>
      <c r="I118" s="20" t="s">
        <v>259</v>
      </c>
      <c r="J118" s="11" t="s">
        <v>261</v>
      </c>
      <c r="K118" s="11" t="s">
        <v>1869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369</v>
      </c>
      <c r="F119" s="10">
        <v>42036</v>
      </c>
      <c r="G119" s="10">
        <v>44228</v>
      </c>
      <c r="H119" s="11">
        <v>7</v>
      </c>
      <c r="I119" s="20" t="s">
        <v>259</v>
      </c>
      <c r="J119" s="11" t="s">
        <v>261</v>
      </c>
      <c r="K119" s="11" t="s">
        <v>1869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370</v>
      </c>
      <c r="F120" s="10">
        <v>42036</v>
      </c>
      <c r="G120" s="10">
        <v>44228</v>
      </c>
      <c r="H120" s="11">
        <v>7</v>
      </c>
      <c r="I120" s="20" t="s">
        <v>259</v>
      </c>
      <c r="J120" s="11" t="s">
        <v>261</v>
      </c>
      <c r="K120" s="11" t="s">
        <v>1869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371</v>
      </c>
      <c r="F121" s="10">
        <v>42036</v>
      </c>
      <c r="G121" s="10">
        <v>44228</v>
      </c>
      <c r="H121" s="11">
        <v>7</v>
      </c>
      <c r="I121" s="20" t="s">
        <v>259</v>
      </c>
      <c r="J121" s="11" t="s">
        <v>261</v>
      </c>
      <c r="K121" s="11" t="s">
        <v>1869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372</v>
      </c>
      <c r="F122" s="10">
        <v>42036</v>
      </c>
      <c r="G122" s="10">
        <v>44228</v>
      </c>
      <c r="H122" s="11">
        <v>7</v>
      </c>
      <c r="I122" s="20" t="s">
        <v>259</v>
      </c>
      <c r="J122" s="11" t="s">
        <v>261</v>
      </c>
      <c r="K122" s="11" t="s">
        <v>1869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373</v>
      </c>
      <c r="F123" s="10">
        <v>42036</v>
      </c>
      <c r="G123" s="10">
        <v>44228</v>
      </c>
      <c r="H123" s="11">
        <v>7</v>
      </c>
      <c r="I123" s="20" t="s">
        <v>259</v>
      </c>
      <c r="J123" s="11" t="s">
        <v>261</v>
      </c>
      <c r="K123" s="11" t="s">
        <v>1869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374</v>
      </c>
      <c r="F124" s="10">
        <v>42036</v>
      </c>
      <c r="G124" s="10">
        <v>44228</v>
      </c>
      <c r="H124" s="11">
        <v>7</v>
      </c>
      <c r="I124" s="20" t="s">
        <v>259</v>
      </c>
      <c r="J124" s="11" t="s">
        <v>261</v>
      </c>
      <c r="K124" s="11" t="s">
        <v>1869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375</v>
      </c>
      <c r="F125" s="10">
        <v>42036</v>
      </c>
      <c r="G125" s="10">
        <v>44228</v>
      </c>
      <c r="H125" s="11">
        <v>7</v>
      </c>
      <c r="I125" s="20" t="s">
        <v>259</v>
      </c>
      <c r="J125" s="11" t="s">
        <v>261</v>
      </c>
      <c r="K125" s="11" t="s">
        <v>1869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376</v>
      </c>
      <c r="F126" s="10">
        <v>42036</v>
      </c>
      <c r="G126" s="10">
        <v>44228</v>
      </c>
      <c r="H126" s="11">
        <v>7</v>
      </c>
      <c r="I126" s="20" t="s">
        <v>259</v>
      </c>
      <c r="J126" s="11" t="s">
        <v>261</v>
      </c>
      <c r="K126" s="11" t="s">
        <v>1869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377</v>
      </c>
      <c r="F127" s="10">
        <v>42036</v>
      </c>
      <c r="G127" s="10">
        <v>44228</v>
      </c>
      <c r="H127" s="11">
        <v>7</v>
      </c>
      <c r="I127" s="20" t="s">
        <v>259</v>
      </c>
      <c r="J127" s="11" t="s">
        <v>261</v>
      </c>
      <c r="K127" s="11" t="s">
        <v>1869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378</v>
      </c>
      <c r="F128" s="10">
        <v>42036</v>
      </c>
      <c r="G128" s="10">
        <v>44228</v>
      </c>
      <c r="H128" s="11">
        <v>7</v>
      </c>
      <c r="I128" s="20" t="s">
        <v>259</v>
      </c>
      <c r="J128" s="11" t="s">
        <v>261</v>
      </c>
      <c r="K128" s="11" t="s">
        <v>1869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379</v>
      </c>
      <c r="F129" s="10">
        <v>42036</v>
      </c>
      <c r="G129" s="10">
        <v>44228</v>
      </c>
      <c r="H129" s="11">
        <v>7</v>
      </c>
      <c r="I129" s="20" t="s">
        <v>259</v>
      </c>
      <c r="J129" s="11" t="s">
        <v>261</v>
      </c>
      <c r="K129" s="11" t="s">
        <v>1869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380</v>
      </c>
      <c r="F130" s="10">
        <v>42036</v>
      </c>
      <c r="G130" s="10">
        <v>44228</v>
      </c>
      <c r="H130" s="11">
        <v>7</v>
      </c>
      <c r="I130" s="20" t="s">
        <v>259</v>
      </c>
      <c r="J130" s="11" t="s">
        <v>261</v>
      </c>
      <c r="K130" s="11" t="s">
        <v>1869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381</v>
      </c>
      <c r="F131" s="10">
        <v>42036</v>
      </c>
      <c r="G131" s="10">
        <v>44228</v>
      </c>
      <c r="H131" s="11">
        <v>7</v>
      </c>
      <c r="I131" s="20" t="s">
        <v>259</v>
      </c>
      <c r="J131" s="11" t="s">
        <v>261</v>
      </c>
      <c r="K131" s="11" t="s">
        <v>1869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382</v>
      </c>
      <c r="F132" s="10">
        <v>42036</v>
      </c>
      <c r="G132" s="10">
        <v>44228</v>
      </c>
      <c r="H132" s="11">
        <v>7</v>
      </c>
      <c r="I132" s="20" t="s">
        <v>259</v>
      </c>
      <c r="J132" s="11" t="s">
        <v>261</v>
      </c>
      <c r="K132" s="11" t="s">
        <v>1869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383</v>
      </c>
      <c r="F133" s="10">
        <v>42036</v>
      </c>
      <c r="G133" s="10">
        <v>44228</v>
      </c>
      <c r="H133" s="11">
        <v>7</v>
      </c>
      <c r="I133" s="20" t="s">
        <v>259</v>
      </c>
      <c r="J133" s="11" t="s">
        <v>261</v>
      </c>
      <c r="K133" s="11" t="s">
        <v>1869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384</v>
      </c>
      <c r="F134" s="10">
        <v>42036</v>
      </c>
      <c r="G134" s="10">
        <v>44228</v>
      </c>
      <c r="H134" s="11">
        <v>7</v>
      </c>
      <c r="I134" s="20" t="s">
        <v>259</v>
      </c>
      <c r="J134" s="11" t="s">
        <v>261</v>
      </c>
      <c r="K134" s="11" t="s">
        <v>1869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385</v>
      </c>
      <c r="F135" s="10">
        <v>42036</v>
      </c>
      <c r="G135" s="10">
        <v>44228</v>
      </c>
      <c r="H135" s="11">
        <v>7</v>
      </c>
      <c r="I135" s="20" t="s">
        <v>259</v>
      </c>
      <c r="J135" s="11" t="s">
        <v>261</v>
      </c>
      <c r="K135" s="11" t="s">
        <v>1869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386</v>
      </c>
      <c r="F136" s="10">
        <v>42036</v>
      </c>
      <c r="G136" s="10">
        <v>44228</v>
      </c>
      <c r="H136" s="11">
        <v>7</v>
      </c>
      <c r="I136" s="20" t="s">
        <v>259</v>
      </c>
      <c r="J136" s="11" t="s">
        <v>261</v>
      </c>
      <c r="K136" s="11" t="s">
        <v>1869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387</v>
      </c>
      <c r="F137" s="10">
        <v>42036</v>
      </c>
      <c r="G137" s="10">
        <v>44228</v>
      </c>
      <c r="H137" s="11">
        <v>7</v>
      </c>
      <c r="I137" s="20" t="s">
        <v>259</v>
      </c>
      <c r="J137" s="11" t="s">
        <v>261</v>
      </c>
      <c r="K137" s="11" t="s">
        <v>1869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388</v>
      </c>
      <c r="F138" s="10">
        <v>42036</v>
      </c>
      <c r="G138" s="10">
        <v>44228</v>
      </c>
      <c r="H138" s="11">
        <v>7</v>
      </c>
      <c r="I138" s="20" t="s">
        <v>259</v>
      </c>
      <c r="J138" s="11" t="s">
        <v>261</v>
      </c>
      <c r="K138" s="11" t="s">
        <v>1869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389</v>
      </c>
      <c r="F139" s="10">
        <v>42036</v>
      </c>
      <c r="G139" s="10">
        <v>44228</v>
      </c>
      <c r="H139" s="11">
        <v>7</v>
      </c>
      <c r="I139" s="20" t="s">
        <v>259</v>
      </c>
      <c r="J139" s="11" t="s">
        <v>261</v>
      </c>
      <c r="K139" s="11" t="s">
        <v>1869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390</v>
      </c>
      <c r="F140" s="10">
        <v>42036</v>
      </c>
      <c r="G140" s="10">
        <v>44228</v>
      </c>
      <c r="H140" s="11">
        <v>7</v>
      </c>
      <c r="I140" s="20" t="s">
        <v>259</v>
      </c>
      <c r="J140" s="11" t="s">
        <v>261</v>
      </c>
      <c r="K140" s="11" t="s">
        <v>1869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391</v>
      </c>
      <c r="F141" s="10">
        <v>42036</v>
      </c>
      <c r="G141" s="10">
        <v>44228</v>
      </c>
      <c r="H141" s="11">
        <v>7</v>
      </c>
      <c r="I141" s="20" t="s">
        <v>259</v>
      </c>
      <c r="J141" s="11" t="s">
        <v>261</v>
      </c>
      <c r="K141" s="11" t="s">
        <v>1869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392</v>
      </c>
      <c r="F142" s="10">
        <v>42036</v>
      </c>
      <c r="G142" s="10">
        <v>44228</v>
      </c>
      <c r="H142" s="11">
        <v>7</v>
      </c>
      <c r="I142" s="20" t="s">
        <v>259</v>
      </c>
      <c r="J142" s="11" t="s">
        <v>261</v>
      </c>
      <c r="K142" s="11" t="s">
        <v>1869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393</v>
      </c>
      <c r="F143" s="10">
        <v>42036</v>
      </c>
      <c r="G143" s="10">
        <v>44228</v>
      </c>
      <c r="H143" s="11">
        <v>7</v>
      </c>
      <c r="I143" s="20" t="s">
        <v>259</v>
      </c>
      <c r="J143" s="11" t="s">
        <v>261</v>
      </c>
      <c r="K143" s="11" t="s">
        <v>1869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394</v>
      </c>
      <c r="F144" s="10">
        <v>42036</v>
      </c>
      <c r="G144" s="10">
        <v>44228</v>
      </c>
      <c r="H144" s="11">
        <v>7</v>
      </c>
      <c r="I144" s="20" t="s">
        <v>259</v>
      </c>
      <c r="J144" s="11" t="s">
        <v>261</v>
      </c>
      <c r="K144" s="11" t="s">
        <v>1869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395</v>
      </c>
      <c r="F145" s="10">
        <v>42036</v>
      </c>
      <c r="G145" s="10">
        <v>44228</v>
      </c>
      <c r="H145" s="11">
        <v>7</v>
      </c>
      <c r="I145" s="20" t="s">
        <v>259</v>
      </c>
      <c r="J145" s="11" t="s">
        <v>261</v>
      </c>
      <c r="K145" s="11" t="s">
        <v>1869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396</v>
      </c>
      <c r="F146" s="10">
        <v>42036</v>
      </c>
      <c r="G146" s="10">
        <v>44228</v>
      </c>
      <c r="H146" s="11">
        <v>7</v>
      </c>
      <c r="I146" s="20" t="s">
        <v>259</v>
      </c>
      <c r="J146" s="11" t="s">
        <v>261</v>
      </c>
      <c r="K146" s="11" t="s">
        <v>1869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397</v>
      </c>
      <c r="F147" s="10">
        <v>42036</v>
      </c>
      <c r="G147" s="10">
        <v>44228</v>
      </c>
      <c r="H147" s="11">
        <v>7</v>
      </c>
      <c r="I147" s="20" t="s">
        <v>259</v>
      </c>
      <c r="J147" s="11" t="s">
        <v>261</v>
      </c>
      <c r="K147" s="11" t="s">
        <v>1869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398</v>
      </c>
      <c r="F148" s="10">
        <v>42036</v>
      </c>
      <c r="G148" s="10">
        <v>44228</v>
      </c>
      <c r="H148" s="11">
        <v>7</v>
      </c>
      <c r="I148" s="20" t="s">
        <v>259</v>
      </c>
      <c r="J148" s="11" t="s">
        <v>261</v>
      </c>
      <c r="K148" s="11" t="s">
        <v>1869</v>
      </c>
      <c r="L148" s="11">
        <v>2</v>
      </c>
    </row>
    <row r="149" spans="1:12">
      <c r="A149" s="11" t="s">
        <v>137</v>
      </c>
      <c r="D149" s="11" t="s">
        <v>260</v>
      </c>
      <c r="E149" s="19" t="s">
        <v>399</v>
      </c>
      <c r="F149" s="10">
        <v>42036</v>
      </c>
      <c r="G149" s="10">
        <v>44228</v>
      </c>
      <c r="H149" s="11">
        <v>7</v>
      </c>
      <c r="I149" s="20" t="s">
        <v>259</v>
      </c>
      <c r="J149" s="11" t="s">
        <v>261</v>
      </c>
      <c r="K149" s="11" t="s">
        <v>1869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400</v>
      </c>
      <c r="F150" s="10">
        <v>42036</v>
      </c>
      <c r="G150" s="10">
        <v>44228</v>
      </c>
      <c r="H150" s="11">
        <v>7</v>
      </c>
      <c r="I150" s="20" t="s">
        <v>259</v>
      </c>
      <c r="J150" s="11" t="s">
        <v>261</v>
      </c>
      <c r="K150" s="11" t="s">
        <v>1869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401</v>
      </c>
      <c r="F151" s="10">
        <v>42036</v>
      </c>
      <c r="G151" s="10">
        <v>44228</v>
      </c>
      <c r="H151" s="11">
        <v>7</v>
      </c>
      <c r="I151" s="20" t="s">
        <v>259</v>
      </c>
      <c r="J151" s="11" t="s">
        <v>261</v>
      </c>
      <c r="K151" s="11" t="s">
        <v>1869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402</v>
      </c>
      <c r="F152" s="10">
        <v>42036</v>
      </c>
      <c r="G152" s="10">
        <v>44228</v>
      </c>
      <c r="H152" s="11">
        <v>7</v>
      </c>
      <c r="I152" s="20" t="s">
        <v>259</v>
      </c>
      <c r="J152" s="11" t="s">
        <v>261</v>
      </c>
      <c r="K152" s="11" t="s">
        <v>1869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403</v>
      </c>
      <c r="F153" s="10">
        <v>42036</v>
      </c>
      <c r="G153" s="10">
        <v>44228</v>
      </c>
      <c r="H153" s="11">
        <v>7</v>
      </c>
      <c r="I153" s="20" t="s">
        <v>259</v>
      </c>
      <c r="J153" s="11" t="s">
        <v>261</v>
      </c>
      <c r="K153" s="11" t="s">
        <v>1869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404</v>
      </c>
      <c r="F154" s="10">
        <v>42036</v>
      </c>
      <c r="G154" s="10">
        <v>44228</v>
      </c>
      <c r="H154" s="11">
        <v>7</v>
      </c>
      <c r="I154" s="20" t="s">
        <v>259</v>
      </c>
      <c r="J154" s="11" t="s">
        <v>261</v>
      </c>
      <c r="K154" s="11" t="s">
        <v>1869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405</v>
      </c>
      <c r="F155" s="10">
        <v>42036</v>
      </c>
      <c r="G155" s="10">
        <v>44228</v>
      </c>
      <c r="H155" s="11">
        <v>7</v>
      </c>
      <c r="I155" s="20" t="s">
        <v>259</v>
      </c>
      <c r="J155" s="11" t="s">
        <v>261</v>
      </c>
      <c r="K155" s="11" t="s">
        <v>1869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406</v>
      </c>
      <c r="F156" s="10">
        <v>42036</v>
      </c>
      <c r="G156" s="10">
        <v>44228</v>
      </c>
      <c r="H156" s="11">
        <v>7</v>
      </c>
      <c r="I156" s="20" t="s">
        <v>259</v>
      </c>
      <c r="J156" s="11" t="s">
        <v>261</v>
      </c>
      <c r="K156" s="11" t="s">
        <v>1869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407</v>
      </c>
      <c r="F157" s="10">
        <v>42036</v>
      </c>
      <c r="G157" s="10">
        <v>44228</v>
      </c>
      <c r="H157" s="11">
        <v>7</v>
      </c>
      <c r="I157" s="20" t="s">
        <v>259</v>
      </c>
      <c r="J157" s="11" t="s">
        <v>261</v>
      </c>
      <c r="K157" s="11" t="s">
        <v>1869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408</v>
      </c>
      <c r="F158" s="10">
        <v>42036</v>
      </c>
      <c r="G158" s="10">
        <v>44228</v>
      </c>
      <c r="H158" s="11">
        <v>7</v>
      </c>
      <c r="I158" s="20" t="s">
        <v>259</v>
      </c>
      <c r="J158" s="11" t="s">
        <v>261</v>
      </c>
      <c r="K158" s="11" t="s">
        <v>1869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409</v>
      </c>
      <c r="F159" s="10">
        <v>42036</v>
      </c>
      <c r="G159" s="10">
        <v>44228</v>
      </c>
      <c r="H159" s="11">
        <v>7</v>
      </c>
      <c r="I159" s="20" t="s">
        <v>259</v>
      </c>
      <c r="J159" s="11" t="s">
        <v>261</v>
      </c>
      <c r="K159" s="11" t="s">
        <v>1869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410</v>
      </c>
      <c r="F160" s="10">
        <v>42036</v>
      </c>
      <c r="G160" s="10">
        <v>44228</v>
      </c>
      <c r="H160" s="11">
        <v>7</v>
      </c>
      <c r="I160" s="20" t="s">
        <v>259</v>
      </c>
      <c r="J160" s="11" t="s">
        <v>261</v>
      </c>
      <c r="K160" s="11" t="s">
        <v>1869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411</v>
      </c>
      <c r="F161" s="10">
        <v>42036</v>
      </c>
      <c r="G161" s="10">
        <v>44228</v>
      </c>
      <c r="H161" s="11">
        <v>7</v>
      </c>
      <c r="I161" s="20" t="s">
        <v>259</v>
      </c>
      <c r="J161" s="11" t="s">
        <v>261</v>
      </c>
      <c r="K161" s="11" t="s">
        <v>1869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412</v>
      </c>
      <c r="F162" s="10">
        <v>42036</v>
      </c>
      <c r="G162" s="10">
        <v>44228</v>
      </c>
      <c r="H162" s="11">
        <v>7</v>
      </c>
      <c r="I162" s="20" t="s">
        <v>259</v>
      </c>
      <c r="J162" s="11" t="s">
        <v>261</v>
      </c>
      <c r="K162" s="11" t="s">
        <v>1869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413</v>
      </c>
      <c r="F163" s="10">
        <v>42036</v>
      </c>
      <c r="G163" s="10">
        <v>44228</v>
      </c>
      <c r="H163" s="11">
        <v>7</v>
      </c>
      <c r="I163" s="20" t="s">
        <v>259</v>
      </c>
      <c r="J163" s="11" t="s">
        <v>261</v>
      </c>
      <c r="K163" s="11" t="s">
        <v>1869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414</v>
      </c>
      <c r="F164" s="10">
        <v>42036</v>
      </c>
      <c r="G164" s="10">
        <v>44228</v>
      </c>
      <c r="H164" s="11">
        <v>7</v>
      </c>
      <c r="I164" s="20" t="s">
        <v>259</v>
      </c>
      <c r="J164" s="11" t="s">
        <v>261</v>
      </c>
      <c r="K164" s="11" t="s">
        <v>1869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415</v>
      </c>
      <c r="F165" s="10">
        <v>42036</v>
      </c>
      <c r="G165" s="10">
        <v>44228</v>
      </c>
      <c r="H165" s="11">
        <v>7</v>
      </c>
      <c r="I165" s="20" t="s">
        <v>259</v>
      </c>
      <c r="J165" s="11" t="s">
        <v>261</v>
      </c>
      <c r="K165" s="11" t="s">
        <v>1869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416</v>
      </c>
      <c r="F166" s="10">
        <v>42036</v>
      </c>
      <c r="G166" s="10">
        <v>44228</v>
      </c>
      <c r="H166" s="11">
        <v>7</v>
      </c>
      <c r="I166" s="20" t="s">
        <v>259</v>
      </c>
      <c r="J166" s="11" t="s">
        <v>261</v>
      </c>
      <c r="K166" s="11" t="s">
        <v>1869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417</v>
      </c>
      <c r="F167" s="10">
        <v>42036</v>
      </c>
      <c r="G167" s="10">
        <v>44228</v>
      </c>
      <c r="H167" s="11">
        <v>7</v>
      </c>
      <c r="I167" s="20" t="s">
        <v>259</v>
      </c>
      <c r="J167" s="11" t="s">
        <v>261</v>
      </c>
      <c r="K167" s="11" t="s">
        <v>1869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418</v>
      </c>
      <c r="F168" s="10">
        <v>42036</v>
      </c>
      <c r="G168" s="10">
        <v>44228</v>
      </c>
      <c r="H168" s="11">
        <v>7</v>
      </c>
      <c r="I168" s="20" t="s">
        <v>259</v>
      </c>
      <c r="J168" s="11" t="s">
        <v>261</v>
      </c>
      <c r="K168" s="11" t="s">
        <v>1869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419</v>
      </c>
      <c r="F169" s="10">
        <v>42036</v>
      </c>
      <c r="G169" s="10">
        <v>44228</v>
      </c>
      <c r="H169" s="11">
        <v>7</v>
      </c>
      <c r="I169" s="20" t="s">
        <v>259</v>
      </c>
      <c r="J169" s="11" t="s">
        <v>261</v>
      </c>
      <c r="K169" s="11" t="s">
        <v>1869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420</v>
      </c>
      <c r="F170" s="10">
        <v>42036</v>
      </c>
      <c r="G170" s="10">
        <v>44228</v>
      </c>
      <c r="H170" s="11">
        <v>7</v>
      </c>
      <c r="I170" s="20" t="s">
        <v>259</v>
      </c>
      <c r="J170" s="11" t="s">
        <v>261</v>
      </c>
      <c r="K170" s="11" t="s">
        <v>1869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421</v>
      </c>
      <c r="F171" s="10">
        <v>42036</v>
      </c>
      <c r="G171" s="10">
        <v>44228</v>
      </c>
      <c r="H171" s="11">
        <v>7</v>
      </c>
      <c r="I171" s="20" t="s">
        <v>259</v>
      </c>
      <c r="J171" s="11" t="s">
        <v>261</v>
      </c>
      <c r="K171" s="11" t="s">
        <v>1869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422</v>
      </c>
      <c r="F172" s="10">
        <v>42036</v>
      </c>
      <c r="G172" s="10">
        <v>44228</v>
      </c>
      <c r="H172" s="11">
        <v>7</v>
      </c>
      <c r="I172" s="20" t="s">
        <v>259</v>
      </c>
      <c r="J172" s="11" t="s">
        <v>261</v>
      </c>
      <c r="K172" s="11" t="s">
        <v>1869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423</v>
      </c>
      <c r="F173" s="10">
        <v>42036</v>
      </c>
      <c r="G173" s="10">
        <v>44228</v>
      </c>
      <c r="H173" s="11">
        <v>7</v>
      </c>
      <c r="I173" s="20" t="s">
        <v>259</v>
      </c>
      <c r="J173" s="11" t="s">
        <v>261</v>
      </c>
      <c r="K173" s="11" t="s">
        <v>1869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424</v>
      </c>
      <c r="F174" s="10">
        <v>42036</v>
      </c>
      <c r="G174" s="10">
        <v>44228</v>
      </c>
      <c r="H174" s="11">
        <v>7</v>
      </c>
      <c r="I174" s="20" t="s">
        <v>259</v>
      </c>
      <c r="J174" s="11" t="s">
        <v>261</v>
      </c>
      <c r="K174" s="11" t="s">
        <v>1869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425</v>
      </c>
      <c r="F175" s="10">
        <v>42036</v>
      </c>
      <c r="G175" s="10">
        <v>44228</v>
      </c>
      <c r="H175" s="11">
        <v>7</v>
      </c>
      <c r="I175" s="20" t="s">
        <v>259</v>
      </c>
      <c r="J175" s="11" t="s">
        <v>261</v>
      </c>
      <c r="K175" s="11" t="s">
        <v>1869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426</v>
      </c>
      <c r="F176" s="10">
        <v>42036</v>
      </c>
      <c r="G176" s="10">
        <v>44228</v>
      </c>
      <c r="H176" s="11">
        <v>7</v>
      </c>
      <c r="I176" s="20" t="s">
        <v>259</v>
      </c>
      <c r="J176" s="11" t="s">
        <v>261</v>
      </c>
      <c r="K176" s="11" t="s">
        <v>1869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427</v>
      </c>
      <c r="F177" s="10">
        <v>42036</v>
      </c>
      <c r="G177" s="10">
        <v>44228</v>
      </c>
      <c r="H177" s="11">
        <v>7</v>
      </c>
      <c r="I177" s="20" t="s">
        <v>259</v>
      </c>
      <c r="J177" s="11" t="s">
        <v>261</v>
      </c>
      <c r="K177" s="11" t="s">
        <v>1869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428</v>
      </c>
      <c r="F178" s="10">
        <v>42036</v>
      </c>
      <c r="G178" s="10">
        <v>44228</v>
      </c>
      <c r="H178" s="11">
        <v>7</v>
      </c>
      <c r="I178" s="20" t="s">
        <v>259</v>
      </c>
      <c r="J178" s="11" t="s">
        <v>261</v>
      </c>
      <c r="K178" s="11" t="s">
        <v>1869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429</v>
      </c>
      <c r="F179" s="10">
        <v>42036</v>
      </c>
      <c r="G179" s="10">
        <v>44228</v>
      </c>
      <c r="H179" s="11">
        <v>7</v>
      </c>
      <c r="I179" s="20" t="s">
        <v>259</v>
      </c>
      <c r="J179" s="11" t="s">
        <v>261</v>
      </c>
      <c r="K179" s="11" t="s">
        <v>1869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430</v>
      </c>
      <c r="F180" s="10">
        <v>42036</v>
      </c>
      <c r="G180" s="10">
        <v>44228</v>
      </c>
      <c r="H180" s="11">
        <v>7</v>
      </c>
      <c r="I180" s="20" t="s">
        <v>259</v>
      </c>
      <c r="J180" s="11" t="s">
        <v>261</v>
      </c>
      <c r="K180" s="11" t="s">
        <v>1869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431</v>
      </c>
      <c r="F181" s="10">
        <v>42036</v>
      </c>
      <c r="G181" s="10">
        <v>44228</v>
      </c>
      <c r="H181" s="11">
        <v>7</v>
      </c>
      <c r="I181" s="20" t="s">
        <v>259</v>
      </c>
      <c r="J181" s="11" t="s">
        <v>261</v>
      </c>
      <c r="K181" s="11" t="s">
        <v>1869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432</v>
      </c>
      <c r="F182" s="10">
        <v>42036</v>
      </c>
      <c r="G182" s="10">
        <v>44228</v>
      </c>
      <c r="H182" s="11">
        <v>7</v>
      </c>
      <c r="I182" s="20" t="s">
        <v>259</v>
      </c>
      <c r="J182" s="11" t="s">
        <v>261</v>
      </c>
      <c r="K182" s="11" t="s">
        <v>1869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433</v>
      </c>
      <c r="F183" s="10">
        <v>42036</v>
      </c>
      <c r="G183" s="10">
        <v>44228</v>
      </c>
      <c r="H183" s="11">
        <v>7</v>
      </c>
      <c r="I183" s="20" t="s">
        <v>259</v>
      </c>
      <c r="J183" s="11" t="s">
        <v>261</v>
      </c>
      <c r="K183" s="11" t="s">
        <v>1869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434</v>
      </c>
      <c r="F184" s="10">
        <v>42036</v>
      </c>
      <c r="G184" s="10">
        <v>44228</v>
      </c>
      <c r="H184" s="11">
        <v>7</v>
      </c>
      <c r="I184" s="20" t="s">
        <v>259</v>
      </c>
      <c r="J184" s="11" t="s">
        <v>261</v>
      </c>
      <c r="K184" s="11" t="s">
        <v>1869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435</v>
      </c>
      <c r="F185" s="10">
        <v>42036</v>
      </c>
      <c r="G185" s="10">
        <v>44228</v>
      </c>
      <c r="H185" s="11">
        <v>7</v>
      </c>
      <c r="I185" s="20" t="s">
        <v>259</v>
      </c>
      <c r="J185" s="11" t="s">
        <v>261</v>
      </c>
      <c r="K185" s="11" t="s">
        <v>1869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436</v>
      </c>
      <c r="F186" s="10">
        <v>42036</v>
      </c>
      <c r="G186" s="10">
        <v>44228</v>
      </c>
      <c r="H186" s="11">
        <v>7</v>
      </c>
      <c r="I186" s="20" t="s">
        <v>259</v>
      </c>
      <c r="J186" s="11" t="s">
        <v>261</v>
      </c>
      <c r="K186" s="11" t="s">
        <v>1869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437</v>
      </c>
      <c r="F187" s="10">
        <v>42036</v>
      </c>
      <c r="G187" s="10">
        <v>44228</v>
      </c>
      <c r="H187" s="11">
        <v>7</v>
      </c>
      <c r="I187" s="20" t="s">
        <v>259</v>
      </c>
      <c r="J187" s="11" t="s">
        <v>261</v>
      </c>
      <c r="K187" s="11" t="s">
        <v>1869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438</v>
      </c>
      <c r="F188" s="10">
        <v>42036</v>
      </c>
      <c r="G188" s="10">
        <v>44228</v>
      </c>
      <c r="H188" s="11">
        <v>7</v>
      </c>
      <c r="I188" s="20" t="s">
        <v>259</v>
      </c>
      <c r="J188" s="11" t="s">
        <v>261</v>
      </c>
      <c r="K188" s="11" t="s">
        <v>1869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439</v>
      </c>
      <c r="F189" s="10">
        <v>42036</v>
      </c>
      <c r="G189" s="10">
        <v>44228</v>
      </c>
      <c r="H189" s="11">
        <v>7</v>
      </c>
      <c r="I189" s="20" t="s">
        <v>259</v>
      </c>
      <c r="J189" s="11" t="s">
        <v>261</v>
      </c>
      <c r="K189" s="11" t="s">
        <v>1869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440</v>
      </c>
      <c r="F190" s="10">
        <v>42036</v>
      </c>
      <c r="G190" s="10">
        <v>44228</v>
      </c>
      <c r="H190" s="11">
        <v>7</v>
      </c>
      <c r="I190" s="20" t="s">
        <v>259</v>
      </c>
      <c r="J190" s="11" t="s">
        <v>261</v>
      </c>
      <c r="K190" s="11" t="s">
        <v>1869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441</v>
      </c>
      <c r="F191" s="10">
        <v>42036</v>
      </c>
      <c r="G191" s="10">
        <v>44228</v>
      </c>
      <c r="H191" s="11">
        <v>7</v>
      </c>
      <c r="I191" s="20" t="s">
        <v>259</v>
      </c>
      <c r="J191" s="11" t="s">
        <v>261</v>
      </c>
      <c r="K191" s="11" t="s">
        <v>1869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442</v>
      </c>
      <c r="F192" s="10">
        <v>42036</v>
      </c>
      <c r="G192" s="10">
        <v>44228</v>
      </c>
      <c r="H192" s="11">
        <v>7</v>
      </c>
      <c r="I192" s="20" t="s">
        <v>259</v>
      </c>
      <c r="J192" s="11" t="s">
        <v>261</v>
      </c>
      <c r="K192" s="11" t="s">
        <v>1869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443</v>
      </c>
      <c r="F193" s="10">
        <v>42036</v>
      </c>
      <c r="G193" s="10">
        <v>44228</v>
      </c>
      <c r="H193" s="11">
        <v>7</v>
      </c>
      <c r="I193" s="20" t="s">
        <v>259</v>
      </c>
      <c r="J193" s="11" t="s">
        <v>261</v>
      </c>
      <c r="K193" s="11" t="s">
        <v>1869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444</v>
      </c>
      <c r="F194" s="10">
        <v>42036</v>
      </c>
      <c r="G194" s="10">
        <v>44228</v>
      </c>
      <c r="H194" s="11">
        <v>7</v>
      </c>
      <c r="I194" s="20" t="s">
        <v>259</v>
      </c>
      <c r="J194" s="11" t="s">
        <v>261</v>
      </c>
      <c r="K194" s="11" t="s">
        <v>1869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445</v>
      </c>
      <c r="F195" s="10">
        <v>42036</v>
      </c>
      <c r="G195" s="10">
        <v>44228</v>
      </c>
      <c r="H195" s="11">
        <v>7</v>
      </c>
      <c r="I195" s="20" t="s">
        <v>259</v>
      </c>
      <c r="J195" s="11" t="s">
        <v>261</v>
      </c>
      <c r="K195" s="11" t="s">
        <v>1869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446</v>
      </c>
      <c r="F196" s="10">
        <v>42036</v>
      </c>
      <c r="G196" s="10">
        <v>44228</v>
      </c>
      <c r="H196" s="11">
        <v>7</v>
      </c>
      <c r="I196" s="20" t="s">
        <v>259</v>
      </c>
      <c r="J196" s="11" t="s">
        <v>261</v>
      </c>
      <c r="K196" s="11" t="s">
        <v>1869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447</v>
      </c>
      <c r="F197" s="10">
        <v>42036</v>
      </c>
      <c r="G197" s="10">
        <v>44228</v>
      </c>
      <c r="H197" s="11">
        <v>7</v>
      </c>
      <c r="I197" s="20" t="s">
        <v>259</v>
      </c>
      <c r="J197" s="11" t="s">
        <v>261</v>
      </c>
      <c r="K197" s="11" t="s">
        <v>1869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448</v>
      </c>
      <c r="F198" s="10">
        <v>42036</v>
      </c>
      <c r="G198" s="10">
        <v>44228</v>
      </c>
      <c r="H198" s="11">
        <v>7</v>
      </c>
      <c r="I198" s="20" t="s">
        <v>259</v>
      </c>
      <c r="J198" s="11" t="s">
        <v>261</v>
      </c>
      <c r="K198" s="11" t="s">
        <v>1869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449</v>
      </c>
      <c r="F199" s="10">
        <v>42036</v>
      </c>
      <c r="G199" s="10">
        <v>44228</v>
      </c>
      <c r="H199" s="11">
        <v>7</v>
      </c>
      <c r="I199" s="20" t="s">
        <v>259</v>
      </c>
      <c r="J199" s="11" t="s">
        <v>261</v>
      </c>
      <c r="K199" s="11" t="s">
        <v>1869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450</v>
      </c>
      <c r="F200" s="10">
        <v>42036</v>
      </c>
      <c r="G200" s="10">
        <v>44228</v>
      </c>
      <c r="H200" s="11">
        <v>7</v>
      </c>
      <c r="I200" s="20" t="s">
        <v>259</v>
      </c>
      <c r="J200" s="11" t="s">
        <v>261</v>
      </c>
      <c r="K200" s="11" t="s">
        <v>1869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451</v>
      </c>
      <c r="F201" s="10">
        <v>42036</v>
      </c>
      <c r="G201" s="10">
        <v>44228</v>
      </c>
      <c r="H201" s="11">
        <v>7</v>
      </c>
      <c r="I201" s="20" t="s">
        <v>259</v>
      </c>
      <c r="J201" s="11" t="s">
        <v>261</v>
      </c>
      <c r="K201" s="11" t="s">
        <v>1869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452</v>
      </c>
      <c r="F202" s="10">
        <v>42036</v>
      </c>
      <c r="G202" s="10">
        <v>44228</v>
      </c>
      <c r="H202" s="11">
        <v>7</v>
      </c>
      <c r="I202" s="20" t="s">
        <v>259</v>
      </c>
      <c r="J202" s="11" t="s">
        <v>261</v>
      </c>
      <c r="K202" s="11" t="s">
        <v>1869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453</v>
      </c>
      <c r="F203" s="10">
        <v>42036</v>
      </c>
      <c r="G203" s="10">
        <v>44228</v>
      </c>
      <c r="H203" s="11">
        <v>7</v>
      </c>
      <c r="I203" s="20" t="s">
        <v>259</v>
      </c>
      <c r="J203" s="11" t="s">
        <v>261</v>
      </c>
      <c r="K203" s="11" t="s">
        <v>1869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454</v>
      </c>
      <c r="F204" s="10">
        <v>42036</v>
      </c>
      <c r="G204" s="10">
        <v>44228</v>
      </c>
      <c r="H204" s="11">
        <v>7</v>
      </c>
      <c r="I204" s="20" t="s">
        <v>259</v>
      </c>
      <c r="J204" s="11" t="s">
        <v>261</v>
      </c>
      <c r="K204" s="11" t="s">
        <v>1869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455</v>
      </c>
      <c r="F205" s="10">
        <v>42036</v>
      </c>
      <c r="G205" s="10">
        <v>44228</v>
      </c>
      <c r="H205" s="11">
        <v>7</v>
      </c>
      <c r="I205" s="20" t="s">
        <v>259</v>
      </c>
      <c r="J205" s="11" t="s">
        <v>261</v>
      </c>
      <c r="K205" s="11" t="s">
        <v>1869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456</v>
      </c>
      <c r="F206" s="10">
        <v>42036</v>
      </c>
      <c r="G206" s="10">
        <v>44228</v>
      </c>
      <c r="H206" s="11">
        <v>7</v>
      </c>
      <c r="I206" s="20" t="s">
        <v>259</v>
      </c>
      <c r="J206" s="11" t="s">
        <v>261</v>
      </c>
      <c r="K206" s="11" t="s">
        <v>1869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457</v>
      </c>
      <c r="F207" s="10">
        <v>42036</v>
      </c>
      <c r="G207" s="10">
        <v>44228</v>
      </c>
      <c r="H207" s="11">
        <v>7</v>
      </c>
      <c r="I207" s="20" t="s">
        <v>259</v>
      </c>
      <c r="J207" s="11" t="s">
        <v>261</v>
      </c>
      <c r="K207" s="11" t="s">
        <v>1869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458</v>
      </c>
      <c r="F208" s="10">
        <v>42036</v>
      </c>
      <c r="G208" s="10">
        <v>44228</v>
      </c>
      <c r="H208" s="11">
        <v>7</v>
      </c>
      <c r="I208" s="20" t="s">
        <v>259</v>
      </c>
      <c r="J208" s="11" t="s">
        <v>261</v>
      </c>
      <c r="K208" s="11" t="s">
        <v>1869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459</v>
      </c>
      <c r="F209" s="10">
        <v>42036</v>
      </c>
      <c r="G209" s="10">
        <v>44228</v>
      </c>
      <c r="H209" s="11">
        <v>7</v>
      </c>
      <c r="I209" s="20" t="s">
        <v>259</v>
      </c>
      <c r="J209" s="11" t="s">
        <v>261</v>
      </c>
      <c r="K209" s="11" t="s">
        <v>1869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460</v>
      </c>
      <c r="F210" s="10">
        <v>42036</v>
      </c>
      <c r="G210" s="10">
        <v>44228</v>
      </c>
      <c r="H210" s="11">
        <v>7</v>
      </c>
      <c r="I210" s="20" t="s">
        <v>259</v>
      </c>
      <c r="J210" s="11" t="s">
        <v>261</v>
      </c>
      <c r="K210" s="11" t="s">
        <v>1869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461</v>
      </c>
      <c r="F211" s="10">
        <v>42036</v>
      </c>
      <c r="G211" s="10">
        <v>44228</v>
      </c>
      <c r="H211" s="11">
        <v>7</v>
      </c>
      <c r="I211" s="20" t="s">
        <v>259</v>
      </c>
      <c r="J211" s="11" t="s">
        <v>261</v>
      </c>
      <c r="K211" s="11" t="s">
        <v>1869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462</v>
      </c>
      <c r="F212" s="10">
        <v>42036</v>
      </c>
      <c r="G212" s="10">
        <v>44228</v>
      </c>
      <c r="H212" s="11">
        <v>7</v>
      </c>
      <c r="I212" s="20" t="s">
        <v>259</v>
      </c>
      <c r="J212" s="11" t="s">
        <v>261</v>
      </c>
      <c r="K212" s="11" t="s">
        <v>1869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463</v>
      </c>
      <c r="F213" s="10">
        <v>42036</v>
      </c>
      <c r="G213" s="10">
        <v>44228</v>
      </c>
      <c r="H213" s="11">
        <v>7</v>
      </c>
      <c r="I213" s="20" t="s">
        <v>259</v>
      </c>
      <c r="J213" s="11" t="s">
        <v>261</v>
      </c>
      <c r="K213" s="11" t="s">
        <v>1869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464</v>
      </c>
      <c r="F214" s="10">
        <v>42036</v>
      </c>
      <c r="G214" s="10">
        <v>44228</v>
      </c>
      <c r="H214" s="11">
        <v>7</v>
      </c>
      <c r="I214" s="20" t="s">
        <v>259</v>
      </c>
      <c r="J214" s="11" t="s">
        <v>261</v>
      </c>
      <c r="K214" s="11" t="s">
        <v>1869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465</v>
      </c>
      <c r="F215" s="10">
        <v>42036</v>
      </c>
      <c r="G215" s="10">
        <v>44228</v>
      </c>
      <c r="H215" s="11">
        <v>7</v>
      </c>
      <c r="I215" s="20" t="s">
        <v>259</v>
      </c>
      <c r="J215" s="11" t="s">
        <v>261</v>
      </c>
      <c r="K215" s="11" t="s">
        <v>1869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466</v>
      </c>
      <c r="F216" s="10">
        <v>42036</v>
      </c>
      <c r="G216" s="10">
        <v>44228</v>
      </c>
      <c r="H216" s="11">
        <v>7</v>
      </c>
      <c r="I216" s="20" t="s">
        <v>259</v>
      </c>
      <c r="J216" s="11" t="s">
        <v>261</v>
      </c>
      <c r="K216" s="11" t="s">
        <v>1869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467</v>
      </c>
      <c r="F217" s="10">
        <v>42036</v>
      </c>
      <c r="G217" s="10">
        <v>44228</v>
      </c>
      <c r="H217" s="11">
        <v>7</v>
      </c>
      <c r="I217" s="20" t="s">
        <v>259</v>
      </c>
      <c r="J217" s="11" t="s">
        <v>261</v>
      </c>
      <c r="K217" s="11" t="s">
        <v>1869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468</v>
      </c>
      <c r="F218" s="10">
        <v>42036</v>
      </c>
      <c r="G218" s="10">
        <v>44228</v>
      </c>
      <c r="H218" s="11">
        <v>7</v>
      </c>
      <c r="I218" s="20" t="s">
        <v>259</v>
      </c>
      <c r="J218" s="11" t="s">
        <v>261</v>
      </c>
      <c r="K218" s="11" t="s">
        <v>1869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469</v>
      </c>
      <c r="F219" s="10">
        <v>42036</v>
      </c>
      <c r="G219" s="10">
        <v>44228</v>
      </c>
      <c r="H219" s="11">
        <v>7</v>
      </c>
      <c r="I219" s="20" t="s">
        <v>259</v>
      </c>
      <c r="J219" s="11" t="s">
        <v>261</v>
      </c>
      <c r="K219" s="11" t="s">
        <v>1869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470</v>
      </c>
      <c r="F220" s="10">
        <v>42036</v>
      </c>
      <c r="G220" s="10">
        <v>44228</v>
      </c>
      <c r="H220" s="11">
        <v>7</v>
      </c>
      <c r="I220" s="20" t="s">
        <v>259</v>
      </c>
      <c r="J220" s="11" t="s">
        <v>261</v>
      </c>
      <c r="K220" s="11" t="s">
        <v>1869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471</v>
      </c>
      <c r="F221" s="10">
        <v>42036</v>
      </c>
      <c r="G221" s="10">
        <v>44228</v>
      </c>
      <c r="H221" s="11">
        <v>7</v>
      </c>
      <c r="I221" s="20" t="s">
        <v>259</v>
      </c>
      <c r="J221" s="11" t="s">
        <v>261</v>
      </c>
      <c r="K221" s="11" t="s">
        <v>1869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472</v>
      </c>
      <c r="F222" s="10">
        <v>42036</v>
      </c>
      <c r="G222" s="10">
        <v>44228</v>
      </c>
      <c r="H222" s="11">
        <v>7</v>
      </c>
      <c r="I222" s="20" t="s">
        <v>259</v>
      </c>
      <c r="J222" s="11" t="s">
        <v>261</v>
      </c>
      <c r="K222" s="11" t="s">
        <v>1869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473</v>
      </c>
      <c r="F223" s="10">
        <v>42036</v>
      </c>
      <c r="G223" s="10">
        <v>44228</v>
      </c>
      <c r="H223" s="11">
        <v>7</v>
      </c>
      <c r="I223" s="20" t="s">
        <v>259</v>
      </c>
      <c r="J223" s="11" t="s">
        <v>261</v>
      </c>
      <c r="K223" s="11" t="s">
        <v>1869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474</v>
      </c>
      <c r="F224" s="10">
        <v>42036</v>
      </c>
      <c r="G224" s="10">
        <v>44228</v>
      </c>
      <c r="H224" s="11">
        <v>7</v>
      </c>
      <c r="I224" s="20" t="s">
        <v>259</v>
      </c>
      <c r="J224" s="11" t="s">
        <v>261</v>
      </c>
      <c r="K224" s="11" t="s">
        <v>1869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475</v>
      </c>
      <c r="F225" s="10">
        <v>42036</v>
      </c>
      <c r="G225" s="10">
        <v>44228</v>
      </c>
      <c r="H225" s="11">
        <v>7</v>
      </c>
      <c r="I225" s="20" t="s">
        <v>259</v>
      </c>
      <c r="J225" s="11" t="s">
        <v>261</v>
      </c>
      <c r="K225" s="11" t="s">
        <v>1869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476</v>
      </c>
      <c r="F226" s="10">
        <v>42036</v>
      </c>
      <c r="G226" s="10">
        <v>44228</v>
      </c>
      <c r="H226" s="11">
        <v>7</v>
      </c>
      <c r="I226" s="20" t="s">
        <v>259</v>
      </c>
      <c r="J226" s="11" t="s">
        <v>261</v>
      </c>
      <c r="K226" s="11" t="s">
        <v>1869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477</v>
      </c>
      <c r="F227" s="10">
        <v>42036</v>
      </c>
      <c r="G227" s="10">
        <v>44228</v>
      </c>
      <c r="H227" s="11">
        <v>7</v>
      </c>
      <c r="I227" s="20" t="s">
        <v>259</v>
      </c>
      <c r="J227" s="11" t="s">
        <v>261</v>
      </c>
      <c r="K227" s="11" t="s">
        <v>1869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478</v>
      </c>
      <c r="F228" s="10">
        <v>42036</v>
      </c>
      <c r="G228" s="10">
        <v>44228</v>
      </c>
      <c r="H228" s="11">
        <v>7</v>
      </c>
      <c r="I228" s="20" t="s">
        <v>259</v>
      </c>
      <c r="J228" s="11" t="s">
        <v>261</v>
      </c>
      <c r="K228" s="11" t="s">
        <v>1869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479</v>
      </c>
      <c r="F229" s="10">
        <v>42036</v>
      </c>
      <c r="G229" s="10">
        <v>44228</v>
      </c>
      <c r="H229" s="11">
        <v>7</v>
      </c>
      <c r="I229" s="20" t="s">
        <v>259</v>
      </c>
      <c r="J229" s="11" t="s">
        <v>261</v>
      </c>
      <c r="K229" s="11" t="s">
        <v>1869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480</v>
      </c>
      <c r="F230" s="10">
        <v>42036</v>
      </c>
      <c r="G230" s="10">
        <v>44228</v>
      </c>
      <c r="H230" s="11">
        <v>7</v>
      </c>
      <c r="I230" s="20" t="s">
        <v>259</v>
      </c>
      <c r="J230" s="11" t="s">
        <v>261</v>
      </c>
      <c r="K230" s="11" t="s">
        <v>1869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481</v>
      </c>
      <c r="F231" s="10">
        <v>42036</v>
      </c>
      <c r="G231" s="10">
        <v>44228</v>
      </c>
      <c r="H231" s="11">
        <v>7</v>
      </c>
      <c r="I231" s="20" t="s">
        <v>259</v>
      </c>
      <c r="J231" s="11" t="s">
        <v>261</v>
      </c>
      <c r="K231" s="11" t="s">
        <v>1869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482</v>
      </c>
      <c r="F232" s="10">
        <v>42036</v>
      </c>
      <c r="G232" s="10">
        <v>44228</v>
      </c>
      <c r="H232" s="11">
        <v>7</v>
      </c>
      <c r="I232" s="20" t="s">
        <v>259</v>
      </c>
      <c r="J232" s="11" t="s">
        <v>261</v>
      </c>
      <c r="K232" s="11" t="s">
        <v>1869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483</v>
      </c>
      <c r="F233" s="10">
        <v>42036</v>
      </c>
      <c r="G233" s="10">
        <v>44228</v>
      </c>
      <c r="H233" s="11">
        <v>7</v>
      </c>
      <c r="I233" s="20" t="s">
        <v>259</v>
      </c>
      <c r="J233" s="11" t="s">
        <v>261</v>
      </c>
      <c r="K233" s="11" t="s">
        <v>1869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484</v>
      </c>
      <c r="F234" s="10">
        <v>42036</v>
      </c>
      <c r="G234" s="10">
        <v>44228</v>
      </c>
      <c r="H234" s="11">
        <v>7</v>
      </c>
      <c r="I234" s="20" t="s">
        <v>259</v>
      </c>
      <c r="J234" s="11" t="s">
        <v>261</v>
      </c>
      <c r="K234" s="11" t="s">
        <v>1869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485</v>
      </c>
      <c r="F235" s="10">
        <v>42036</v>
      </c>
      <c r="G235" s="10">
        <v>44228</v>
      </c>
      <c r="H235" s="11">
        <v>7</v>
      </c>
      <c r="I235" s="20" t="s">
        <v>259</v>
      </c>
      <c r="J235" s="11" t="s">
        <v>261</v>
      </c>
      <c r="K235" s="11" t="s">
        <v>1869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486</v>
      </c>
      <c r="F236" s="10">
        <v>42036</v>
      </c>
      <c r="G236" s="10">
        <v>44228</v>
      </c>
      <c r="H236" s="11">
        <v>7</v>
      </c>
      <c r="I236" s="20" t="s">
        <v>259</v>
      </c>
      <c r="J236" s="11" t="s">
        <v>261</v>
      </c>
      <c r="K236" s="11" t="s">
        <v>1869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487</v>
      </c>
      <c r="F237" s="10">
        <v>42036</v>
      </c>
      <c r="G237" s="10">
        <v>44228</v>
      </c>
      <c r="H237" s="11">
        <v>7</v>
      </c>
      <c r="I237" s="20" t="s">
        <v>259</v>
      </c>
      <c r="J237" s="11" t="s">
        <v>261</v>
      </c>
      <c r="K237" s="11" t="s">
        <v>1869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488</v>
      </c>
      <c r="F238" s="10">
        <v>42036</v>
      </c>
      <c r="G238" s="10">
        <v>44228</v>
      </c>
      <c r="H238" s="11">
        <v>7</v>
      </c>
      <c r="I238" s="20" t="s">
        <v>259</v>
      </c>
      <c r="J238" s="11" t="s">
        <v>261</v>
      </c>
      <c r="K238" s="11" t="s">
        <v>1869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489</v>
      </c>
      <c r="F239" s="10">
        <v>42036</v>
      </c>
      <c r="G239" s="10">
        <v>44228</v>
      </c>
      <c r="H239" s="11">
        <v>7</v>
      </c>
      <c r="I239" s="20" t="s">
        <v>259</v>
      </c>
      <c r="J239" s="11" t="s">
        <v>261</v>
      </c>
      <c r="K239" s="11" t="s">
        <v>1869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490</v>
      </c>
      <c r="F240" s="10">
        <v>42036</v>
      </c>
      <c r="G240" s="10">
        <v>44228</v>
      </c>
      <c r="H240" s="11">
        <v>7</v>
      </c>
      <c r="I240" s="20" t="s">
        <v>259</v>
      </c>
      <c r="J240" s="11" t="s">
        <v>261</v>
      </c>
      <c r="K240" s="11" t="s">
        <v>1869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491</v>
      </c>
      <c r="F241" s="10">
        <v>42036</v>
      </c>
      <c r="G241" s="10">
        <v>44228</v>
      </c>
      <c r="H241" s="11">
        <v>7</v>
      </c>
      <c r="I241" s="20" t="s">
        <v>259</v>
      </c>
      <c r="J241" s="11" t="s">
        <v>261</v>
      </c>
      <c r="K241" s="11" t="s">
        <v>1869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492</v>
      </c>
      <c r="F242" s="10">
        <v>42036</v>
      </c>
      <c r="G242" s="10">
        <v>44228</v>
      </c>
      <c r="H242" s="11">
        <v>7</v>
      </c>
      <c r="I242" s="20" t="s">
        <v>259</v>
      </c>
      <c r="J242" s="11" t="s">
        <v>261</v>
      </c>
      <c r="K242" s="11" t="s">
        <v>1869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493</v>
      </c>
      <c r="F243" s="10">
        <v>42036</v>
      </c>
      <c r="G243" s="10">
        <v>44228</v>
      </c>
      <c r="H243" s="11">
        <v>7</v>
      </c>
      <c r="I243" s="20" t="s">
        <v>259</v>
      </c>
      <c r="J243" s="11" t="s">
        <v>261</v>
      </c>
      <c r="K243" s="11" t="s">
        <v>1869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494</v>
      </c>
      <c r="F244" s="10">
        <v>42036</v>
      </c>
      <c r="G244" s="10">
        <v>44228</v>
      </c>
      <c r="H244" s="11">
        <v>7</v>
      </c>
      <c r="I244" s="20" t="s">
        <v>259</v>
      </c>
      <c r="J244" s="11" t="s">
        <v>261</v>
      </c>
      <c r="K244" s="11" t="s">
        <v>1869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495</v>
      </c>
      <c r="F245" s="10">
        <v>42036</v>
      </c>
      <c r="G245" s="10">
        <v>44228</v>
      </c>
      <c r="H245" s="11">
        <v>7</v>
      </c>
      <c r="I245" s="20" t="s">
        <v>259</v>
      </c>
      <c r="J245" s="11" t="s">
        <v>261</v>
      </c>
      <c r="K245" s="11" t="s">
        <v>1869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496</v>
      </c>
      <c r="F246" s="10">
        <v>42036</v>
      </c>
      <c r="G246" s="10">
        <v>44228</v>
      </c>
      <c r="H246" s="11">
        <v>7</v>
      </c>
      <c r="I246" s="20" t="s">
        <v>259</v>
      </c>
      <c r="J246" s="11" t="s">
        <v>261</v>
      </c>
      <c r="K246" s="11" t="s">
        <v>1869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497</v>
      </c>
      <c r="F247" s="10">
        <v>42036</v>
      </c>
      <c r="G247" s="10">
        <v>44228</v>
      </c>
      <c r="H247" s="11">
        <v>7</v>
      </c>
      <c r="I247" s="20" t="s">
        <v>259</v>
      </c>
      <c r="J247" s="11" t="s">
        <v>261</v>
      </c>
      <c r="K247" s="11" t="s">
        <v>1869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498</v>
      </c>
      <c r="F248" s="10">
        <v>42036</v>
      </c>
      <c r="G248" s="10">
        <v>44228</v>
      </c>
      <c r="H248" s="11">
        <v>7</v>
      </c>
      <c r="I248" s="20" t="s">
        <v>259</v>
      </c>
      <c r="J248" s="11" t="s">
        <v>261</v>
      </c>
      <c r="K248" s="11" t="s">
        <v>1869</v>
      </c>
      <c r="L248" s="11">
        <v>2</v>
      </c>
    </row>
    <row r="249" spans="1:12">
      <c r="A249" s="11" t="s">
        <v>237</v>
      </c>
      <c r="D249" s="11" t="s">
        <v>260</v>
      </c>
      <c r="E249" s="19" t="s">
        <v>499</v>
      </c>
      <c r="F249" s="10">
        <v>42036</v>
      </c>
      <c r="G249" s="10">
        <v>44228</v>
      </c>
      <c r="H249" s="11">
        <v>7</v>
      </c>
      <c r="I249" s="20" t="s">
        <v>259</v>
      </c>
      <c r="J249" s="11" t="s">
        <v>261</v>
      </c>
      <c r="K249" s="11" t="s">
        <v>1869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500</v>
      </c>
      <c r="F250" s="10">
        <v>42036</v>
      </c>
      <c r="G250" s="10">
        <v>44228</v>
      </c>
      <c r="H250" s="11">
        <v>7</v>
      </c>
      <c r="I250" s="20" t="s">
        <v>259</v>
      </c>
      <c r="J250" s="11" t="s">
        <v>261</v>
      </c>
      <c r="K250" s="11" t="s">
        <v>1869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501</v>
      </c>
      <c r="F251" s="10">
        <v>42036</v>
      </c>
      <c r="G251" s="10">
        <v>44228</v>
      </c>
      <c r="H251" s="11">
        <v>7</v>
      </c>
      <c r="I251" s="20" t="s">
        <v>259</v>
      </c>
      <c r="J251" s="11" t="s">
        <v>261</v>
      </c>
      <c r="K251" s="11" t="s">
        <v>1869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502</v>
      </c>
      <c r="F252" s="10">
        <v>42036</v>
      </c>
      <c r="G252" s="10">
        <v>44228</v>
      </c>
      <c r="H252" s="11">
        <v>7</v>
      </c>
      <c r="I252" s="20" t="s">
        <v>259</v>
      </c>
      <c r="J252" s="11" t="s">
        <v>261</v>
      </c>
      <c r="K252" s="11" t="s">
        <v>1869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503</v>
      </c>
      <c r="F253" s="10">
        <v>42036</v>
      </c>
      <c r="G253" s="10">
        <v>44228</v>
      </c>
      <c r="H253" s="11">
        <v>7</v>
      </c>
      <c r="I253" s="20" t="s">
        <v>259</v>
      </c>
      <c r="J253" s="11" t="s">
        <v>261</v>
      </c>
      <c r="K253" s="11" t="s">
        <v>1869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504</v>
      </c>
      <c r="F254" s="10">
        <v>42036</v>
      </c>
      <c r="G254" s="10">
        <v>44228</v>
      </c>
      <c r="H254" s="11">
        <v>7</v>
      </c>
      <c r="I254" s="20" t="s">
        <v>259</v>
      </c>
      <c r="J254" s="11" t="s">
        <v>261</v>
      </c>
      <c r="K254" s="11" t="s">
        <v>1869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505</v>
      </c>
      <c r="F255" s="10">
        <v>42036</v>
      </c>
      <c r="G255" s="10">
        <v>44228</v>
      </c>
      <c r="H255" s="11">
        <v>7</v>
      </c>
      <c r="I255" s="20" t="s">
        <v>259</v>
      </c>
      <c r="J255" s="11" t="s">
        <v>261</v>
      </c>
      <c r="K255" s="11" t="s">
        <v>1869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506</v>
      </c>
      <c r="F256" s="10">
        <v>42036</v>
      </c>
      <c r="G256" s="10">
        <v>44228</v>
      </c>
      <c r="H256" s="11">
        <v>7</v>
      </c>
      <c r="I256" s="20" t="s">
        <v>259</v>
      </c>
      <c r="J256" s="11" t="s">
        <v>261</v>
      </c>
      <c r="K256" s="11" t="s">
        <v>1869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507</v>
      </c>
      <c r="F257" s="10">
        <v>42036</v>
      </c>
      <c r="G257" s="10">
        <v>44228</v>
      </c>
      <c r="H257" s="11">
        <v>7</v>
      </c>
      <c r="I257" s="20" t="s">
        <v>259</v>
      </c>
      <c r="J257" s="11" t="s">
        <v>261</v>
      </c>
      <c r="K257" s="11" t="s">
        <v>1869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508</v>
      </c>
      <c r="F258" s="10">
        <v>42036</v>
      </c>
      <c r="G258" s="10">
        <v>44228</v>
      </c>
      <c r="H258" s="11">
        <v>7</v>
      </c>
      <c r="I258" s="20" t="s">
        <v>259</v>
      </c>
      <c r="J258" s="11" t="s">
        <v>261</v>
      </c>
      <c r="K258" s="11" t="s">
        <v>1869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509</v>
      </c>
      <c r="F259" s="10">
        <v>42036</v>
      </c>
      <c r="G259" s="10">
        <v>44228</v>
      </c>
      <c r="H259" s="11">
        <v>7</v>
      </c>
      <c r="I259" s="20" t="s">
        <v>259</v>
      </c>
      <c r="J259" s="11" t="s">
        <v>261</v>
      </c>
      <c r="K259" s="11" t="s">
        <v>1869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510</v>
      </c>
      <c r="F260" s="10">
        <v>42036</v>
      </c>
      <c r="G260" s="10">
        <v>44228</v>
      </c>
      <c r="H260" s="11">
        <v>7</v>
      </c>
      <c r="I260" s="20" t="s">
        <v>259</v>
      </c>
      <c r="J260" s="11" t="s">
        <v>261</v>
      </c>
      <c r="K260" s="11" t="s">
        <v>1869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511</v>
      </c>
      <c r="F261" s="10">
        <v>42036</v>
      </c>
      <c r="G261" s="10">
        <v>44228</v>
      </c>
      <c r="H261" s="11">
        <v>7</v>
      </c>
      <c r="I261" s="20" t="s">
        <v>259</v>
      </c>
      <c r="J261" s="11" t="s">
        <v>261</v>
      </c>
      <c r="K261" s="11" t="s">
        <v>1869</v>
      </c>
      <c r="L261" s="11">
        <v>2</v>
      </c>
    </row>
    <row r="262" spans="1:12">
      <c r="A262" s="11" t="s">
        <v>512</v>
      </c>
      <c r="D262" s="11" t="s">
        <v>260</v>
      </c>
      <c r="E262" s="19" t="s">
        <v>762</v>
      </c>
      <c r="F262" s="10">
        <v>42036</v>
      </c>
      <c r="G262" s="10">
        <v>44228</v>
      </c>
      <c r="H262" s="11">
        <v>7</v>
      </c>
      <c r="I262" s="20" t="s">
        <v>259</v>
      </c>
      <c r="J262" s="11" t="s">
        <v>261</v>
      </c>
      <c r="K262" s="11" t="s">
        <v>1869</v>
      </c>
      <c r="L262" s="11">
        <v>2</v>
      </c>
    </row>
    <row r="263" spans="1:12">
      <c r="A263" s="11" t="s">
        <v>513</v>
      </c>
      <c r="D263" s="11" t="s">
        <v>260</v>
      </c>
      <c r="E263" s="19" t="s">
        <v>763</v>
      </c>
      <c r="F263" s="10">
        <v>42036</v>
      </c>
      <c r="G263" s="10">
        <v>44228</v>
      </c>
      <c r="H263" s="11">
        <v>7</v>
      </c>
      <c r="I263" s="20" t="s">
        <v>259</v>
      </c>
      <c r="J263" s="11" t="s">
        <v>261</v>
      </c>
      <c r="K263" s="11" t="s">
        <v>1869</v>
      </c>
      <c r="L263" s="11">
        <v>2</v>
      </c>
    </row>
    <row r="264" spans="1:12">
      <c r="A264" s="11" t="s">
        <v>514</v>
      </c>
      <c r="D264" s="11" t="s">
        <v>260</v>
      </c>
      <c r="E264" s="19" t="s">
        <v>764</v>
      </c>
      <c r="F264" s="10">
        <v>42036</v>
      </c>
      <c r="G264" s="10">
        <v>44228</v>
      </c>
      <c r="H264" s="11">
        <v>7</v>
      </c>
      <c r="I264" s="20" t="s">
        <v>259</v>
      </c>
      <c r="J264" s="11" t="s">
        <v>261</v>
      </c>
      <c r="K264" s="11" t="s">
        <v>1869</v>
      </c>
      <c r="L264" s="11">
        <v>2</v>
      </c>
    </row>
    <row r="265" spans="1:12">
      <c r="A265" s="11" t="s">
        <v>515</v>
      </c>
      <c r="D265" s="11" t="s">
        <v>260</v>
      </c>
      <c r="E265" s="19" t="s">
        <v>765</v>
      </c>
      <c r="F265" s="10">
        <v>42036</v>
      </c>
      <c r="G265" s="10">
        <v>44228</v>
      </c>
      <c r="H265" s="11">
        <v>7</v>
      </c>
      <c r="I265" s="20" t="s">
        <v>259</v>
      </c>
      <c r="J265" s="11" t="s">
        <v>261</v>
      </c>
      <c r="K265" s="11" t="s">
        <v>1869</v>
      </c>
      <c r="L265" s="11">
        <v>2</v>
      </c>
    </row>
    <row r="266" spans="1:12">
      <c r="A266" s="11" t="s">
        <v>516</v>
      </c>
      <c r="D266" s="11" t="s">
        <v>260</v>
      </c>
      <c r="E266" s="19" t="s">
        <v>766</v>
      </c>
      <c r="F266" s="10">
        <v>42036</v>
      </c>
      <c r="G266" s="10">
        <v>44228</v>
      </c>
      <c r="H266" s="11">
        <v>7</v>
      </c>
      <c r="I266" s="20" t="s">
        <v>259</v>
      </c>
      <c r="J266" s="11" t="s">
        <v>261</v>
      </c>
      <c r="K266" s="11" t="s">
        <v>1869</v>
      </c>
      <c r="L266" s="11">
        <v>2</v>
      </c>
    </row>
    <row r="267" spans="1:12">
      <c r="A267" s="11" t="s">
        <v>517</v>
      </c>
      <c r="D267" s="11" t="s">
        <v>260</v>
      </c>
      <c r="E267" s="19" t="s">
        <v>767</v>
      </c>
      <c r="F267" s="10">
        <v>42036</v>
      </c>
      <c r="G267" s="10">
        <v>44228</v>
      </c>
      <c r="H267" s="11">
        <v>7</v>
      </c>
      <c r="I267" s="20" t="s">
        <v>259</v>
      </c>
      <c r="J267" s="11" t="s">
        <v>261</v>
      </c>
      <c r="K267" s="11" t="s">
        <v>1869</v>
      </c>
      <c r="L267" s="11">
        <v>2</v>
      </c>
    </row>
    <row r="268" spans="1:12">
      <c r="A268" s="11" t="s">
        <v>518</v>
      </c>
      <c r="D268" s="11" t="s">
        <v>260</v>
      </c>
      <c r="E268" s="19" t="s">
        <v>768</v>
      </c>
      <c r="F268" s="10">
        <v>42036</v>
      </c>
      <c r="G268" s="10">
        <v>44228</v>
      </c>
      <c r="H268" s="11">
        <v>7</v>
      </c>
      <c r="I268" s="20" t="s">
        <v>259</v>
      </c>
      <c r="J268" s="11" t="s">
        <v>261</v>
      </c>
      <c r="K268" s="11" t="s">
        <v>1869</v>
      </c>
      <c r="L268" s="11">
        <v>2</v>
      </c>
    </row>
    <row r="269" spans="1:12">
      <c r="A269" s="11" t="s">
        <v>519</v>
      </c>
      <c r="D269" s="11" t="s">
        <v>260</v>
      </c>
      <c r="E269" s="19" t="s">
        <v>769</v>
      </c>
      <c r="F269" s="10">
        <v>42036</v>
      </c>
      <c r="G269" s="10">
        <v>44228</v>
      </c>
      <c r="H269" s="11">
        <v>7</v>
      </c>
      <c r="I269" s="20" t="s">
        <v>259</v>
      </c>
      <c r="J269" s="11" t="s">
        <v>261</v>
      </c>
      <c r="K269" s="11" t="s">
        <v>1869</v>
      </c>
      <c r="L269" s="11">
        <v>2</v>
      </c>
    </row>
    <row r="270" spans="1:12">
      <c r="A270" s="11" t="s">
        <v>520</v>
      </c>
      <c r="D270" s="11" t="s">
        <v>260</v>
      </c>
      <c r="E270" s="19" t="s">
        <v>770</v>
      </c>
      <c r="F270" s="10">
        <v>42036</v>
      </c>
      <c r="G270" s="10">
        <v>44228</v>
      </c>
      <c r="H270" s="11">
        <v>7</v>
      </c>
      <c r="I270" s="20" t="s">
        <v>259</v>
      </c>
      <c r="J270" s="11" t="s">
        <v>261</v>
      </c>
      <c r="K270" s="11" t="s">
        <v>1869</v>
      </c>
      <c r="L270" s="11">
        <v>2</v>
      </c>
    </row>
    <row r="271" spans="1:12">
      <c r="A271" s="11" t="s">
        <v>521</v>
      </c>
      <c r="D271" s="11" t="s">
        <v>260</v>
      </c>
      <c r="E271" s="19" t="s">
        <v>771</v>
      </c>
      <c r="F271" s="10">
        <v>42036</v>
      </c>
      <c r="G271" s="10">
        <v>44228</v>
      </c>
      <c r="H271" s="11">
        <v>7</v>
      </c>
      <c r="I271" s="20" t="s">
        <v>259</v>
      </c>
      <c r="J271" s="11" t="s">
        <v>261</v>
      </c>
      <c r="K271" s="11" t="s">
        <v>1869</v>
      </c>
      <c r="L271" s="11">
        <v>2</v>
      </c>
    </row>
    <row r="272" spans="1:12">
      <c r="A272" s="11" t="s">
        <v>522</v>
      </c>
      <c r="D272" s="11" t="s">
        <v>260</v>
      </c>
      <c r="E272" s="19" t="s">
        <v>772</v>
      </c>
      <c r="F272" s="10">
        <v>42036</v>
      </c>
      <c r="G272" s="10">
        <v>44228</v>
      </c>
      <c r="H272" s="11">
        <v>7</v>
      </c>
      <c r="I272" s="20" t="s">
        <v>259</v>
      </c>
      <c r="J272" s="11" t="s">
        <v>261</v>
      </c>
      <c r="K272" s="11" t="s">
        <v>1869</v>
      </c>
      <c r="L272" s="11">
        <v>2</v>
      </c>
    </row>
    <row r="273" spans="1:12">
      <c r="A273" s="11" t="s">
        <v>523</v>
      </c>
      <c r="D273" s="11" t="s">
        <v>260</v>
      </c>
      <c r="E273" s="19" t="s">
        <v>773</v>
      </c>
      <c r="F273" s="10">
        <v>42036</v>
      </c>
      <c r="G273" s="10">
        <v>44228</v>
      </c>
      <c r="H273" s="11">
        <v>7</v>
      </c>
      <c r="I273" s="20" t="s">
        <v>259</v>
      </c>
      <c r="J273" s="11" t="s">
        <v>261</v>
      </c>
      <c r="K273" s="11" t="s">
        <v>1869</v>
      </c>
      <c r="L273" s="11">
        <v>2</v>
      </c>
    </row>
    <row r="274" spans="1:12">
      <c r="A274" s="11" t="s">
        <v>524</v>
      </c>
      <c r="D274" s="11" t="s">
        <v>260</v>
      </c>
      <c r="E274" s="19" t="s">
        <v>774</v>
      </c>
      <c r="F274" s="10">
        <v>42036</v>
      </c>
      <c r="G274" s="10">
        <v>44228</v>
      </c>
      <c r="H274" s="11">
        <v>7</v>
      </c>
      <c r="I274" s="20" t="s">
        <v>259</v>
      </c>
      <c r="J274" s="11" t="s">
        <v>261</v>
      </c>
      <c r="K274" s="11" t="s">
        <v>1869</v>
      </c>
      <c r="L274" s="11">
        <v>2</v>
      </c>
    </row>
    <row r="275" spans="1:12">
      <c r="A275" s="11" t="s">
        <v>525</v>
      </c>
      <c r="D275" s="11" t="s">
        <v>260</v>
      </c>
      <c r="E275" s="19" t="s">
        <v>775</v>
      </c>
      <c r="F275" s="10">
        <v>42036</v>
      </c>
      <c r="G275" s="10">
        <v>44228</v>
      </c>
      <c r="H275" s="11">
        <v>7</v>
      </c>
      <c r="I275" s="20" t="s">
        <v>259</v>
      </c>
      <c r="J275" s="11" t="s">
        <v>261</v>
      </c>
      <c r="K275" s="11" t="s">
        <v>1869</v>
      </c>
      <c r="L275" s="11">
        <v>2</v>
      </c>
    </row>
    <row r="276" spans="1:12">
      <c r="A276" s="11" t="s">
        <v>526</v>
      </c>
      <c r="D276" s="11" t="s">
        <v>260</v>
      </c>
      <c r="E276" s="19" t="s">
        <v>776</v>
      </c>
      <c r="F276" s="10">
        <v>42036</v>
      </c>
      <c r="G276" s="10">
        <v>44228</v>
      </c>
      <c r="H276" s="11">
        <v>7</v>
      </c>
      <c r="I276" s="20" t="s">
        <v>259</v>
      </c>
      <c r="J276" s="11" t="s">
        <v>261</v>
      </c>
      <c r="K276" s="11" t="s">
        <v>1869</v>
      </c>
      <c r="L276" s="11">
        <v>2</v>
      </c>
    </row>
    <row r="277" spans="1:12">
      <c r="A277" s="11" t="s">
        <v>527</v>
      </c>
      <c r="D277" s="11" t="s">
        <v>260</v>
      </c>
      <c r="E277" s="19" t="s">
        <v>777</v>
      </c>
      <c r="F277" s="10">
        <v>42036</v>
      </c>
      <c r="G277" s="10">
        <v>44228</v>
      </c>
      <c r="H277" s="11">
        <v>7</v>
      </c>
      <c r="I277" s="20" t="s">
        <v>259</v>
      </c>
      <c r="J277" s="11" t="s">
        <v>261</v>
      </c>
      <c r="K277" s="11" t="s">
        <v>1869</v>
      </c>
      <c r="L277" s="11">
        <v>2</v>
      </c>
    </row>
    <row r="278" spans="1:12">
      <c r="A278" s="11" t="s">
        <v>528</v>
      </c>
      <c r="D278" s="11" t="s">
        <v>260</v>
      </c>
      <c r="E278" s="19" t="s">
        <v>778</v>
      </c>
      <c r="F278" s="10">
        <v>42036</v>
      </c>
      <c r="G278" s="10">
        <v>44228</v>
      </c>
      <c r="H278" s="11">
        <v>7</v>
      </c>
      <c r="I278" s="20" t="s">
        <v>259</v>
      </c>
      <c r="J278" s="11" t="s">
        <v>261</v>
      </c>
      <c r="K278" s="11" t="s">
        <v>1869</v>
      </c>
      <c r="L278" s="11">
        <v>2</v>
      </c>
    </row>
    <row r="279" spans="1:12">
      <c r="A279" s="11" t="s">
        <v>529</v>
      </c>
      <c r="D279" s="11" t="s">
        <v>260</v>
      </c>
      <c r="E279" s="19" t="s">
        <v>779</v>
      </c>
      <c r="F279" s="10">
        <v>42036</v>
      </c>
      <c r="G279" s="10">
        <v>44228</v>
      </c>
      <c r="H279" s="11">
        <v>7</v>
      </c>
      <c r="I279" s="20" t="s">
        <v>259</v>
      </c>
      <c r="J279" s="11" t="s">
        <v>261</v>
      </c>
      <c r="K279" s="11" t="s">
        <v>1869</v>
      </c>
      <c r="L279" s="11">
        <v>2</v>
      </c>
    </row>
    <row r="280" spans="1:12">
      <c r="A280" s="11" t="s">
        <v>530</v>
      </c>
      <c r="D280" s="11" t="s">
        <v>260</v>
      </c>
      <c r="E280" s="19" t="s">
        <v>780</v>
      </c>
      <c r="F280" s="10">
        <v>42036</v>
      </c>
      <c r="G280" s="10">
        <v>44228</v>
      </c>
      <c r="H280" s="11">
        <v>7</v>
      </c>
      <c r="I280" s="20" t="s">
        <v>259</v>
      </c>
      <c r="J280" s="11" t="s">
        <v>261</v>
      </c>
      <c r="K280" s="11" t="s">
        <v>1869</v>
      </c>
      <c r="L280" s="11">
        <v>2</v>
      </c>
    </row>
    <row r="281" spans="1:12">
      <c r="A281" s="11" t="s">
        <v>531</v>
      </c>
      <c r="D281" s="11" t="s">
        <v>260</v>
      </c>
      <c r="E281" s="19" t="s">
        <v>781</v>
      </c>
      <c r="F281" s="10">
        <v>42036</v>
      </c>
      <c r="G281" s="10">
        <v>44228</v>
      </c>
      <c r="H281" s="11">
        <v>7</v>
      </c>
      <c r="I281" s="20" t="s">
        <v>259</v>
      </c>
      <c r="J281" s="11" t="s">
        <v>261</v>
      </c>
      <c r="K281" s="11" t="s">
        <v>1869</v>
      </c>
      <c r="L281" s="11">
        <v>2</v>
      </c>
    </row>
    <row r="282" spans="1:12">
      <c r="A282" s="11" t="s">
        <v>532</v>
      </c>
      <c r="D282" s="11" t="s">
        <v>260</v>
      </c>
      <c r="E282" s="19" t="s">
        <v>782</v>
      </c>
      <c r="F282" s="10">
        <v>42036</v>
      </c>
      <c r="G282" s="10">
        <v>44228</v>
      </c>
      <c r="H282" s="11">
        <v>7</v>
      </c>
      <c r="I282" s="20" t="s">
        <v>259</v>
      </c>
      <c r="J282" s="11" t="s">
        <v>261</v>
      </c>
      <c r="K282" s="11" t="s">
        <v>1869</v>
      </c>
      <c r="L282" s="11">
        <v>2</v>
      </c>
    </row>
    <row r="283" spans="1:12">
      <c r="A283" s="11" t="s">
        <v>533</v>
      </c>
      <c r="D283" s="11" t="s">
        <v>260</v>
      </c>
      <c r="E283" s="19" t="s">
        <v>783</v>
      </c>
      <c r="F283" s="10">
        <v>42036</v>
      </c>
      <c r="G283" s="10">
        <v>44228</v>
      </c>
      <c r="H283" s="11">
        <v>7</v>
      </c>
      <c r="I283" s="20" t="s">
        <v>259</v>
      </c>
      <c r="J283" s="11" t="s">
        <v>261</v>
      </c>
      <c r="K283" s="11" t="s">
        <v>1869</v>
      </c>
      <c r="L283" s="11">
        <v>2</v>
      </c>
    </row>
    <row r="284" spans="1:12">
      <c r="A284" s="11" t="s">
        <v>534</v>
      </c>
      <c r="D284" s="11" t="s">
        <v>260</v>
      </c>
      <c r="E284" s="19" t="s">
        <v>784</v>
      </c>
      <c r="F284" s="10">
        <v>42036</v>
      </c>
      <c r="G284" s="10">
        <v>44228</v>
      </c>
      <c r="H284" s="11">
        <v>7</v>
      </c>
      <c r="I284" s="20" t="s">
        <v>259</v>
      </c>
      <c r="J284" s="11" t="s">
        <v>261</v>
      </c>
      <c r="K284" s="11" t="s">
        <v>1869</v>
      </c>
      <c r="L284" s="11">
        <v>2</v>
      </c>
    </row>
    <row r="285" spans="1:12">
      <c r="A285" s="11" t="s">
        <v>535</v>
      </c>
      <c r="D285" s="11" t="s">
        <v>260</v>
      </c>
      <c r="E285" s="19" t="s">
        <v>785</v>
      </c>
      <c r="F285" s="10">
        <v>42036</v>
      </c>
      <c r="G285" s="10">
        <v>44228</v>
      </c>
      <c r="H285" s="11">
        <v>7</v>
      </c>
      <c r="I285" s="20" t="s">
        <v>259</v>
      </c>
      <c r="J285" s="11" t="s">
        <v>261</v>
      </c>
      <c r="K285" s="11" t="s">
        <v>1869</v>
      </c>
      <c r="L285" s="11">
        <v>2</v>
      </c>
    </row>
    <row r="286" spans="1:12">
      <c r="A286" s="11" t="s">
        <v>536</v>
      </c>
      <c r="D286" s="11" t="s">
        <v>260</v>
      </c>
      <c r="E286" s="19" t="s">
        <v>786</v>
      </c>
      <c r="F286" s="10">
        <v>42036</v>
      </c>
      <c r="G286" s="10">
        <v>44228</v>
      </c>
      <c r="H286" s="11">
        <v>7</v>
      </c>
      <c r="I286" s="20" t="s">
        <v>259</v>
      </c>
      <c r="J286" s="11" t="s">
        <v>261</v>
      </c>
      <c r="K286" s="11" t="s">
        <v>1869</v>
      </c>
      <c r="L286" s="11">
        <v>2</v>
      </c>
    </row>
    <row r="287" spans="1:12">
      <c r="A287" s="11" t="s">
        <v>537</v>
      </c>
      <c r="D287" s="11" t="s">
        <v>260</v>
      </c>
      <c r="E287" s="19" t="s">
        <v>787</v>
      </c>
      <c r="F287" s="10">
        <v>42036</v>
      </c>
      <c r="G287" s="10">
        <v>44228</v>
      </c>
      <c r="H287" s="11">
        <v>7</v>
      </c>
      <c r="I287" s="20" t="s">
        <v>259</v>
      </c>
      <c r="J287" s="11" t="s">
        <v>261</v>
      </c>
      <c r="K287" s="11" t="s">
        <v>1869</v>
      </c>
      <c r="L287" s="11">
        <v>2</v>
      </c>
    </row>
    <row r="288" spans="1:12">
      <c r="A288" s="11" t="s">
        <v>538</v>
      </c>
      <c r="D288" s="11" t="s">
        <v>260</v>
      </c>
      <c r="E288" s="19" t="s">
        <v>788</v>
      </c>
      <c r="F288" s="10">
        <v>42036</v>
      </c>
      <c r="G288" s="10">
        <v>44228</v>
      </c>
      <c r="H288" s="11">
        <v>7</v>
      </c>
      <c r="I288" s="20" t="s">
        <v>259</v>
      </c>
      <c r="J288" s="11" t="s">
        <v>261</v>
      </c>
      <c r="K288" s="11" t="s">
        <v>1869</v>
      </c>
      <c r="L288" s="11">
        <v>2</v>
      </c>
    </row>
    <row r="289" spans="1:12">
      <c r="A289" s="11" t="s">
        <v>539</v>
      </c>
      <c r="D289" s="11" t="s">
        <v>260</v>
      </c>
      <c r="E289" s="19" t="s">
        <v>789</v>
      </c>
      <c r="F289" s="10">
        <v>42036</v>
      </c>
      <c r="G289" s="10">
        <v>44228</v>
      </c>
      <c r="H289" s="11">
        <v>7</v>
      </c>
      <c r="I289" s="20" t="s">
        <v>259</v>
      </c>
      <c r="J289" s="11" t="s">
        <v>261</v>
      </c>
      <c r="K289" s="11" t="s">
        <v>1869</v>
      </c>
      <c r="L289" s="11">
        <v>2</v>
      </c>
    </row>
    <row r="290" spans="1:12">
      <c r="A290" s="11" t="s">
        <v>540</v>
      </c>
      <c r="D290" s="11" t="s">
        <v>260</v>
      </c>
      <c r="E290" s="19" t="s">
        <v>790</v>
      </c>
      <c r="F290" s="10">
        <v>42036</v>
      </c>
      <c r="G290" s="10">
        <v>44228</v>
      </c>
      <c r="H290" s="11">
        <v>7</v>
      </c>
      <c r="I290" s="20" t="s">
        <v>259</v>
      </c>
      <c r="J290" s="11" t="s">
        <v>261</v>
      </c>
      <c r="K290" s="11" t="s">
        <v>1869</v>
      </c>
      <c r="L290" s="11">
        <v>2</v>
      </c>
    </row>
    <row r="291" spans="1:12">
      <c r="A291" s="11" t="s">
        <v>541</v>
      </c>
      <c r="D291" s="11" t="s">
        <v>260</v>
      </c>
      <c r="E291" s="19" t="s">
        <v>791</v>
      </c>
      <c r="F291" s="10">
        <v>42036</v>
      </c>
      <c r="G291" s="10">
        <v>44228</v>
      </c>
      <c r="H291" s="11">
        <v>7</v>
      </c>
      <c r="I291" s="20" t="s">
        <v>259</v>
      </c>
      <c r="J291" s="11" t="s">
        <v>261</v>
      </c>
      <c r="K291" s="11" t="s">
        <v>1869</v>
      </c>
      <c r="L291" s="11">
        <v>2</v>
      </c>
    </row>
    <row r="292" spans="1:12">
      <c r="A292" s="11" t="s">
        <v>542</v>
      </c>
      <c r="D292" s="11" t="s">
        <v>260</v>
      </c>
      <c r="E292" s="19" t="s">
        <v>792</v>
      </c>
      <c r="F292" s="10">
        <v>42036</v>
      </c>
      <c r="G292" s="10">
        <v>44228</v>
      </c>
      <c r="H292" s="11">
        <v>7</v>
      </c>
      <c r="I292" s="20" t="s">
        <v>259</v>
      </c>
      <c r="J292" s="11" t="s">
        <v>261</v>
      </c>
      <c r="K292" s="11" t="s">
        <v>1869</v>
      </c>
      <c r="L292" s="11">
        <v>2</v>
      </c>
    </row>
    <row r="293" spans="1:12">
      <c r="A293" s="11" t="s">
        <v>543</v>
      </c>
      <c r="D293" s="11" t="s">
        <v>260</v>
      </c>
      <c r="E293" s="19" t="s">
        <v>793</v>
      </c>
      <c r="F293" s="10">
        <v>42036</v>
      </c>
      <c r="G293" s="10">
        <v>44228</v>
      </c>
      <c r="H293" s="11">
        <v>7</v>
      </c>
      <c r="I293" s="20" t="s">
        <v>259</v>
      </c>
      <c r="J293" s="11" t="s">
        <v>261</v>
      </c>
      <c r="K293" s="11" t="s">
        <v>1869</v>
      </c>
      <c r="L293" s="11">
        <v>2</v>
      </c>
    </row>
    <row r="294" spans="1:12">
      <c r="A294" s="11" t="s">
        <v>544</v>
      </c>
      <c r="D294" s="11" t="s">
        <v>260</v>
      </c>
      <c r="E294" s="19" t="s">
        <v>794</v>
      </c>
      <c r="F294" s="10">
        <v>42036</v>
      </c>
      <c r="G294" s="10">
        <v>44228</v>
      </c>
      <c r="H294" s="11">
        <v>7</v>
      </c>
      <c r="I294" s="20" t="s">
        <v>259</v>
      </c>
      <c r="J294" s="11" t="s">
        <v>261</v>
      </c>
      <c r="K294" s="11" t="s">
        <v>1869</v>
      </c>
      <c r="L294" s="11">
        <v>2</v>
      </c>
    </row>
    <row r="295" spans="1:12">
      <c r="A295" s="11" t="s">
        <v>545</v>
      </c>
      <c r="D295" s="11" t="s">
        <v>260</v>
      </c>
      <c r="E295" s="19" t="s">
        <v>795</v>
      </c>
      <c r="F295" s="10">
        <v>42036</v>
      </c>
      <c r="G295" s="10">
        <v>44228</v>
      </c>
      <c r="H295" s="11">
        <v>7</v>
      </c>
      <c r="I295" s="20" t="s">
        <v>259</v>
      </c>
      <c r="J295" s="11" t="s">
        <v>261</v>
      </c>
      <c r="K295" s="11" t="s">
        <v>1869</v>
      </c>
      <c r="L295" s="11">
        <v>2</v>
      </c>
    </row>
    <row r="296" spans="1:12">
      <c r="A296" s="11" t="s">
        <v>546</v>
      </c>
      <c r="D296" s="11" t="s">
        <v>260</v>
      </c>
      <c r="E296" s="19" t="s">
        <v>796</v>
      </c>
      <c r="F296" s="10">
        <v>42036</v>
      </c>
      <c r="G296" s="10">
        <v>44228</v>
      </c>
      <c r="H296" s="11">
        <v>7</v>
      </c>
      <c r="I296" s="20" t="s">
        <v>259</v>
      </c>
      <c r="J296" s="11" t="s">
        <v>261</v>
      </c>
      <c r="K296" s="11" t="s">
        <v>1869</v>
      </c>
      <c r="L296" s="11">
        <v>2</v>
      </c>
    </row>
    <row r="297" spans="1:12">
      <c r="A297" s="11" t="s">
        <v>547</v>
      </c>
      <c r="D297" s="11" t="s">
        <v>260</v>
      </c>
      <c r="E297" s="19" t="s">
        <v>797</v>
      </c>
      <c r="F297" s="10">
        <v>42036</v>
      </c>
      <c r="G297" s="10">
        <v>44228</v>
      </c>
      <c r="H297" s="11">
        <v>7</v>
      </c>
      <c r="I297" s="20" t="s">
        <v>259</v>
      </c>
      <c r="J297" s="11" t="s">
        <v>261</v>
      </c>
      <c r="K297" s="11" t="s">
        <v>1869</v>
      </c>
      <c r="L297" s="11">
        <v>2</v>
      </c>
    </row>
    <row r="298" spans="1:12">
      <c r="A298" s="11" t="s">
        <v>548</v>
      </c>
      <c r="D298" s="11" t="s">
        <v>260</v>
      </c>
      <c r="E298" s="19" t="s">
        <v>798</v>
      </c>
      <c r="F298" s="10">
        <v>42036</v>
      </c>
      <c r="G298" s="10">
        <v>44228</v>
      </c>
      <c r="H298" s="11">
        <v>7</v>
      </c>
      <c r="I298" s="20" t="s">
        <v>259</v>
      </c>
      <c r="J298" s="11" t="s">
        <v>261</v>
      </c>
      <c r="K298" s="11" t="s">
        <v>1869</v>
      </c>
      <c r="L298" s="11">
        <v>2</v>
      </c>
    </row>
    <row r="299" spans="1:12">
      <c r="A299" s="11" t="s">
        <v>549</v>
      </c>
      <c r="D299" s="11" t="s">
        <v>260</v>
      </c>
      <c r="E299" s="19" t="s">
        <v>799</v>
      </c>
      <c r="F299" s="10">
        <v>42036</v>
      </c>
      <c r="G299" s="10">
        <v>44228</v>
      </c>
      <c r="H299" s="11">
        <v>7</v>
      </c>
      <c r="I299" s="20" t="s">
        <v>259</v>
      </c>
      <c r="J299" s="11" t="s">
        <v>261</v>
      </c>
      <c r="K299" s="11" t="s">
        <v>1869</v>
      </c>
      <c r="L299" s="11">
        <v>2</v>
      </c>
    </row>
    <row r="300" spans="1:12">
      <c r="A300" s="11" t="s">
        <v>550</v>
      </c>
      <c r="D300" s="11" t="s">
        <v>260</v>
      </c>
      <c r="E300" s="19" t="s">
        <v>800</v>
      </c>
      <c r="F300" s="10">
        <v>42036</v>
      </c>
      <c r="G300" s="10">
        <v>44228</v>
      </c>
      <c r="H300" s="11">
        <v>7</v>
      </c>
      <c r="I300" s="20" t="s">
        <v>259</v>
      </c>
      <c r="J300" s="11" t="s">
        <v>261</v>
      </c>
      <c r="K300" s="11" t="s">
        <v>1869</v>
      </c>
      <c r="L300" s="11">
        <v>2</v>
      </c>
    </row>
    <row r="301" spans="1:12">
      <c r="A301" s="11" t="s">
        <v>551</v>
      </c>
      <c r="D301" s="11" t="s">
        <v>260</v>
      </c>
      <c r="E301" s="19" t="s">
        <v>801</v>
      </c>
      <c r="F301" s="10">
        <v>42036</v>
      </c>
      <c r="G301" s="10">
        <v>44228</v>
      </c>
      <c r="H301" s="11">
        <v>7</v>
      </c>
      <c r="I301" s="20" t="s">
        <v>259</v>
      </c>
      <c r="J301" s="11" t="s">
        <v>261</v>
      </c>
      <c r="K301" s="11" t="s">
        <v>1869</v>
      </c>
      <c r="L301" s="11">
        <v>2</v>
      </c>
    </row>
    <row r="302" spans="1:12">
      <c r="A302" s="11" t="s">
        <v>552</v>
      </c>
      <c r="D302" s="11" t="s">
        <v>260</v>
      </c>
      <c r="E302" s="19" t="s">
        <v>802</v>
      </c>
      <c r="F302" s="10">
        <v>42036</v>
      </c>
      <c r="G302" s="10">
        <v>44228</v>
      </c>
      <c r="H302" s="11">
        <v>7</v>
      </c>
      <c r="I302" s="20" t="s">
        <v>259</v>
      </c>
      <c r="J302" s="11" t="s">
        <v>261</v>
      </c>
      <c r="K302" s="11" t="s">
        <v>1869</v>
      </c>
      <c r="L302" s="11">
        <v>2</v>
      </c>
    </row>
    <row r="303" spans="1:12">
      <c r="A303" s="11" t="s">
        <v>553</v>
      </c>
      <c r="D303" s="11" t="s">
        <v>260</v>
      </c>
      <c r="E303" s="19" t="s">
        <v>803</v>
      </c>
      <c r="F303" s="10">
        <v>42036</v>
      </c>
      <c r="G303" s="10">
        <v>44228</v>
      </c>
      <c r="H303" s="11">
        <v>7</v>
      </c>
      <c r="I303" s="20" t="s">
        <v>259</v>
      </c>
      <c r="J303" s="11" t="s">
        <v>261</v>
      </c>
      <c r="K303" s="11" t="s">
        <v>1869</v>
      </c>
      <c r="L303" s="11">
        <v>2</v>
      </c>
    </row>
    <row r="304" spans="1:12">
      <c r="A304" s="11" t="s">
        <v>554</v>
      </c>
      <c r="D304" s="11" t="s">
        <v>260</v>
      </c>
      <c r="E304" s="19" t="s">
        <v>804</v>
      </c>
      <c r="F304" s="10">
        <v>42036</v>
      </c>
      <c r="G304" s="10">
        <v>44228</v>
      </c>
      <c r="H304" s="11">
        <v>7</v>
      </c>
      <c r="I304" s="20" t="s">
        <v>259</v>
      </c>
      <c r="J304" s="11" t="s">
        <v>261</v>
      </c>
      <c r="K304" s="11" t="s">
        <v>1869</v>
      </c>
      <c r="L304" s="11">
        <v>2</v>
      </c>
    </row>
    <row r="305" spans="1:12">
      <c r="A305" s="11" t="s">
        <v>555</v>
      </c>
      <c r="D305" s="11" t="s">
        <v>260</v>
      </c>
      <c r="E305" s="19" t="s">
        <v>805</v>
      </c>
      <c r="F305" s="10">
        <v>42036</v>
      </c>
      <c r="G305" s="10">
        <v>44228</v>
      </c>
      <c r="H305" s="11">
        <v>7</v>
      </c>
      <c r="I305" s="20" t="s">
        <v>259</v>
      </c>
      <c r="J305" s="11" t="s">
        <v>261</v>
      </c>
      <c r="K305" s="11" t="s">
        <v>1869</v>
      </c>
      <c r="L305" s="11">
        <v>2</v>
      </c>
    </row>
    <row r="306" spans="1:12">
      <c r="A306" s="11" t="s">
        <v>556</v>
      </c>
      <c r="D306" s="11" t="s">
        <v>260</v>
      </c>
      <c r="E306" s="19" t="s">
        <v>806</v>
      </c>
      <c r="F306" s="10">
        <v>42036</v>
      </c>
      <c r="G306" s="10">
        <v>44228</v>
      </c>
      <c r="H306" s="11">
        <v>7</v>
      </c>
      <c r="I306" s="20" t="s">
        <v>259</v>
      </c>
      <c r="J306" s="11" t="s">
        <v>261</v>
      </c>
      <c r="K306" s="11" t="s">
        <v>1869</v>
      </c>
      <c r="L306" s="11">
        <v>2</v>
      </c>
    </row>
    <row r="307" spans="1:12">
      <c r="A307" s="11" t="s">
        <v>557</v>
      </c>
      <c r="D307" s="11" t="s">
        <v>260</v>
      </c>
      <c r="E307" s="19" t="s">
        <v>807</v>
      </c>
      <c r="F307" s="10">
        <v>42036</v>
      </c>
      <c r="G307" s="10">
        <v>44228</v>
      </c>
      <c r="H307" s="11">
        <v>7</v>
      </c>
      <c r="I307" s="20" t="s">
        <v>259</v>
      </c>
      <c r="J307" s="11" t="s">
        <v>261</v>
      </c>
      <c r="K307" s="11" t="s">
        <v>1869</v>
      </c>
      <c r="L307" s="11">
        <v>2</v>
      </c>
    </row>
    <row r="308" spans="1:12">
      <c r="A308" s="11" t="s">
        <v>558</v>
      </c>
      <c r="D308" s="11" t="s">
        <v>260</v>
      </c>
      <c r="E308" s="19" t="s">
        <v>808</v>
      </c>
      <c r="F308" s="10">
        <v>42036</v>
      </c>
      <c r="G308" s="10">
        <v>44228</v>
      </c>
      <c r="H308" s="11">
        <v>7</v>
      </c>
      <c r="I308" s="20" t="s">
        <v>259</v>
      </c>
      <c r="J308" s="11" t="s">
        <v>261</v>
      </c>
      <c r="K308" s="11" t="s">
        <v>1869</v>
      </c>
      <c r="L308" s="11">
        <v>2</v>
      </c>
    </row>
    <row r="309" spans="1:12">
      <c r="A309" s="11" t="s">
        <v>559</v>
      </c>
      <c r="D309" s="11" t="s">
        <v>260</v>
      </c>
      <c r="E309" s="19" t="s">
        <v>809</v>
      </c>
      <c r="F309" s="10">
        <v>42036</v>
      </c>
      <c r="G309" s="10">
        <v>44228</v>
      </c>
      <c r="H309" s="11">
        <v>7</v>
      </c>
      <c r="I309" s="20" t="s">
        <v>259</v>
      </c>
      <c r="J309" s="11" t="s">
        <v>261</v>
      </c>
      <c r="K309" s="11" t="s">
        <v>1869</v>
      </c>
      <c r="L309" s="11">
        <v>2</v>
      </c>
    </row>
    <row r="310" spans="1:12">
      <c r="A310" s="11" t="s">
        <v>560</v>
      </c>
      <c r="D310" s="11" t="s">
        <v>260</v>
      </c>
      <c r="E310" s="19" t="s">
        <v>810</v>
      </c>
      <c r="F310" s="10">
        <v>42036</v>
      </c>
      <c r="G310" s="10">
        <v>44228</v>
      </c>
      <c r="H310" s="11">
        <v>7</v>
      </c>
      <c r="I310" s="20" t="s">
        <v>259</v>
      </c>
      <c r="J310" s="11" t="s">
        <v>261</v>
      </c>
      <c r="K310" s="11" t="s">
        <v>1869</v>
      </c>
      <c r="L310" s="11">
        <v>2</v>
      </c>
    </row>
    <row r="311" spans="1:12">
      <c r="A311" s="11" t="s">
        <v>561</v>
      </c>
      <c r="D311" s="11" t="s">
        <v>260</v>
      </c>
      <c r="E311" s="19" t="s">
        <v>811</v>
      </c>
      <c r="F311" s="10">
        <v>42036</v>
      </c>
      <c r="G311" s="10">
        <v>44228</v>
      </c>
      <c r="H311" s="11">
        <v>7</v>
      </c>
      <c r="I311" s="20" t="s">
        <v>259</v>
      </c>
      <c r="J311" s="11" t="s">
        <v>261</v>
      </c>
      <c r="K311" s="11" t="s">
        <v>1869</v>
      </c>
      <c r="L311" s="11">
        <v>2</v>
      </c>
    </row>
    <row r="312" spans="1:12">
      <c r="A312" s="11" t="s">
        <v>562</v>
      </c>
      <c r="D312" s="11" t="s">
        <v>260</v>
      </c>
      <c r="E312" s="19" t="s">
        <v>812</v>
      </c>
      <c r="F312" s="10">
        <v>42036</v>
      </c>
      <c r="G312" s="10">
        <v>44228</v>
      </c>
      <c r="H312" s="11">
        <v>7</v>
      </c>
      <c r="I312" s="20" t="s">
        <v>259</v>
      </c>
      <c r="J312" s="11" t="s">
        <v>261</v>
      </c>
      <c r="K312" s="11" t="s">
        <v>1869</v>
      </c>
      <c r="L312" s="11">
        <v>2</v>
      </c>
    </row>
    <row r="313" spans="1:12">
      <c r="A313" s="11" t="s">
        <v>563</v>
      </c>
      <c r="D313" s="11" t="s">
        <v>260</v>
      </c>
      <c r="E313" s="19" t="s">
        <v>813</v>
      </c>
      <c r="F313" s="10">
        <v>42036</v>
      </c>
      <c r="G313" s="10">
        <v>44228</v>
      </c>
      <c r="H313" s="11">
        <v>7</v>
      </c>
      <c r="I313" s="20" t="s">
        <v>259</v>
      </c>
      <c r="J313" s="11" t="s">
        <v>261</v>
      </c>
      <c r="K313" s="11" t="s">
        <v>1869</v>
      </c>
      <c r="L313" s="11">
        <v>2</v>
      </c>
    </row>
    <row r="314" spans="1:12">
      <c r="A314" s="11" t="s">
        <v>564</v>
      </c>
      <c r="D314" s="11" t="s">
        <v>260</v>
      </c>
      <c r="E314" s="19" t="s">
        <v>814</v>
      </c>
      <c r="F314" s="10">
        <v>42036</v>
      </c>
      <c r="G314" s="10">
        <v>44228</v>
      </c>
      <c r="H314" s="11">
        <v>7</v>
      </c>
      <c r="I314" s="20" t="s">
        <v>259</v>
      </c>
      <c r="J314" s="11" t="s">
        <v>261</v>
      </c>
      <c r="K314" s="11" t="s">
        <v>1869</v>
      </c>
      <c r="L314" s="11">
        <v>2</v>
      </c>
    </row>
    <row r="315" spans="1:12">
      <c r="A315" s="11" t="s">
        <v>565</v>
      </c>
      <c r="D315" s="11" t="s">
        <v>260</v>
      </c>
      <c r="E315" s="19" t="s">
        <v>815</v>
      </c>
      <c r="F315" s="10">
        <v>42036</v>
      </c>
      <c r="G315" s="10">
        <v>44228</v>
      </c>
      <c r="H315" s="11">
        <v>7</v>
      </c>
      <c r="I315" s="20" t="s">
        <v>259</v>
      </c>
      <c r="J315" s="11" t="s">
        <v>261</v>
      </c>
      <c r="K315" s="11" t="s">
        <v>1869</v>
      </c>
      <c r="L315" s="11">
        <v>2</v>
      </c>
    </row>
    <row r="316" spans="1:12">
      <c r="A316" s="11" t="s">
        <v>566</v>
      </c>
      <c r="D316" s="11" t="s">
        <v>260</v>
      </c>
      <c r="E316" s="19" t="s">
        <v>816</v>
      </c>
      <c r="F316" s="10">
        <v>42036</v>
      </c>
      <c r="G316" s="10">
        <v>44228</v>
      </c>
      <c r="H316" s="11">
        <v>7</v>
      </c>
      <c r="I316" s="20" t="s">
        <v>259</v>
      </c>
      <c r="J316" s="11" t="s">
        <v>261</v>
      </c>
      <c r="K316" s="11" t="s">
        <v>1869</v>
      </c>
      <c r="L316" s="11">
        <v>2</v>
      </c>
    </row>
    <row r="317" spans="1:12">
      <c r="A317" s="11" t="s">
        <v>567</v>
      </c>
      <c r="D317" s="11" t="s">
        <v>260</v>
      </c>
      <c r="E317" s="19" t="s">
        <v>817</v>
      </c>
      <c r="F317" s="10">
        <v>42036</v>
      </c>
      <c r="G317" s="10">
        <v>44228</v>
      </c>
      <c r="H317" s="11">
        <v>7</v>
      </c>
      <c r="I317" s="20" t="s">
        <v>259</v>
      </c>
      <c r="J317" s="11" t="s">
        <v>261</v>
      </c>
      <c r="K317" s="11" t="s">
        <v>1869</v>
      </c>
      <c r="L317" s="11">
        <v>2</v>
      </c>
    </row>
    <row r="318" spans="1:12">
      <c r="A318" s="11" t="s">
        <v>568</v>
      </c>
      <c r="D318" s="11" t="s">
        <v>260</v>
      </c>
      <c r="E318" s="19" t="s">
        <v>818</v>
      </c>
      <c r="F318" s="10">
        <v>42036</v>
      </c>
      <c r="G318" s="10">
        <v>44228</v>
      </c>
      <c r="H318" s="11">
        <v>7</v>
      </c>
      <c r="I318" s="20" t="s">
        <v>259</v>
      </c>
      <c r="J318" s="11" t="s">
        <v>261</v>
      </c>
      <c r="K318" s="11" t="s">
        <v>1869</v>
      </c>
      <c r="L318" s="11">
        <v>2</v>
      </c>
    </row>
    <row r="319" spans="1:12">
      <c r="A319" s="11" t="s">
        <v>569</v>
      </c>
      <c r="D319" s="11" t="s">
        <v>260</v>
      </c>
      <c r="E319" s="19" t="s">
        <v>819</v>
      </c>
      <c r="F319" s="10">
        <v>42036</v>
      </c>
      <c r="G319" s="10">
        <v>44228</v>
      </c>
      <c r="H319" s="11">
        <v>7</v>
      </c>
      <c r="I319" s="20" t="s">
        <v>259</v>
      </c>
      <c r="J319" s="11" t="s">
        <v>261</v>
      </c>
      <c r="K319" s="11" t="s">
        <v>1869</v>
      </c>
      <c r="L319" s="11">
        <v>2</v>
      </c>
    </row>
    <row r="320" spans="1:12">
      <c r="A320" s="11" t="s">
        <v>570</v>
      </c>
      <c r="D320" s="11" t="s">
        <v>260</v>
      </c>
      <c r="E320" s="19" t="s">
        <v>820</v>
      </c>
      <c r="F320" s="10">
        <v>42036</v>
      </c>
      <c r="G320" s="10">
        <v>44228</v>
      </c>
      <c r="H320" s="11">
        <v>7</v>
      </c>
      <c r="I320" s="20" t="s">
        <v>259</v>
      </c>
      <c r="J320" s="11" t="s">
        <v>261</v>
      </c>
      <c r="K320" s="11" t="s">
        <v>1869</v>
      </c>
      <c r="L320" s="11">
        <v>2</v>
      </c>
    </row>
    <row r="321" spans="1:12">
      <c r="A321" s="11" t="s">
        <v>571</v>
      </c>
      <c r="D321" s="11" t="s">
        <v>260</v>
      </c>
      <c r="E321" s="19" t="s">
        <v>821</v>
      </c>
      <c r="F321" s="10">
        <v>42036</v>
      </c>
      <c r="G321" s="10">
        <v>44228</v>
      </c>
      <c r="H321" s="11">
        <v>7</v>
      </c>
      <c r="I321" s="20" t="s">
        <v>259</v>
      </c>
      <c r="J321" s="11" t="s">
        <v>261</v>
      </c>
      <c r="K321" s="11" t="s">
        <v>1869</v>
      </c>
      <c r="L321" s="11">
        <v>2</v>
      </c>
    </row>
    <row r="322" spans="1:12">
      <c r="A322" s="11" t="s">
        <v>572</v>
      </c>
      <c r="D322" s="11" t="s">
        <v>260</v>
      </c>
      <c r="E322" s="19" t="s">
        <v>822</v>
      </c>
      <c r="F322" s="10">
        <v>42036</v>
      </c>
      <c r="G322" s="10">
        <v>44228</v>
      </c>
      <c r="H322" s="11">
        <v>7</v>
      </c>
      <c r="I322" s="20" t="s">
        <v>259</v>
      </c>
      <c r="J322" s="11" t="s">
        <v>261</v>
      </c>
      <c r="K322" s="11" t="s">
        <v>1869</v>
      </c>
      <c r="L322" s="11">
        <v>2</v>
      </c>
    </row>
    <row r="323" spans="1:12">
      <c r="A323" s="11" t="s">
        <v>573</v>
      </c>
      <c r="D323" s="11" t="s">
        <v>260</v>
      </c>
      <c r="E323" s="19" t="s">
        <v>823</v>
      </c>
      <c r="F323" s="10">
        <v>42036</v>
      </c>
      <c r="G323" s="10">
        <v>44228</v>
      </c>
      <c r="H323" s="11">
        <v>7</v>
      </c>
      <c r="I323" s="20" t="s">
        <v>259</v>
      </c>
      <c r="J323" s="11" t="s">
        <v>261</v>
      </c>
      <c r="K323" s="11" t="s">
        <v>1869</v>
      </c>
      <c r="L323" s="11">
        <v>2</v>
      </c>
    </row>
    <row r="324" spans="1:12">
      <c r="A324" s="11" t="s">
        <v>574</v>
      </c>
      <c r="D324" s="11" t="s">
        <v>260</v>
      </c>
      <c r="E324" s="19" t="s">
        <v>824</v>
      </c>
      <c r="F324" s="10">
        <v>42036</v>
      </c>
      <c r="G324" s="10">
        <v>44228</v>
      </c>
      <c r="H324" s="11">
        <v>7</v>
      </c>
      <c r="I324" s="20" t="s">
        <v>259</v>
      </c>
      <c r="J324" s="11" t="s">
        <v>261</v>
      </c>
      <c r="K324" s="11" t="s">
        <v>1869</v>
      </c>
      <c r="L324" s="11">
        <v>2</v>
      </c>
    </row>
    <row r="325" spans="1:12">
      <c r="A325" s="11" t="s">
        <v>575</v>
      </c>
      <c r="D325" s="11" t="s">
        <v>260</v>
      </c>
      <c r="E325" s="19" t="s">
        <v>825</v>
      </c>
      <c r="F325" s="10">
        <v>42036</v>
      </c>
      <c r="G325" s="10">
        <v>44228</v>
      </c>
      <c r="H325" s="11">
        <v>7</v>
      </c>
      <c r="I325" s="20" t="s">
        <v>259</v>
      </c>
      <c r="J325" s="11" t="s">
        <v>261</v>
      </c>
      <c r="K325" s="11" t="s">
        <v>1869</v>
      </c>
      <c r="L325" s="11">
        <v>2</v>
      </c>
    </row>
    <row r="326" spans="1:12">
      <c r="A326" s="11" t="s">
        <v>576</v>
      </c>
      <c r="D326" s="11" t="s">
        <v>260</v>
      </c>
      <c r="E326" s="19" t="s">
        <v>826</v>
      </c>
      <c r="F326" s="10">
        <v>42036</v>
      </c>
      <c r="G326" s="10">
        <v>44228</v>
      </c>
      <c r="H326" s="11">
        <v>7</v>
      </c>
      <c r="I326" s="20" t="s">
        <v>259</v>
      </c>
      <c r="J326" s="11" t="s">
        <v>261</v>
      </c>
      <c r="K326" s="11" t="s">
        <v>1869</v>
      </c>
      <c r="L326" s="11">
        <v>2</v>
      </c>
    </row>
    <row r="327" spans="1:12">
      <c r="A327" s="11" t="s">
        <v>577</v>
      </c>
      <c r="D327" s="11" t="s">
        <v>260</v>
      </c>
      <c r="E327" s="19" t="s">
        <v>827</v>
      </c>
      <c r="F327" s="10">
        <v>42036</v>
      </c>
      <c r="G327" s="10">
        <v>44228</v>
      </c>
      <c r="H327" s="11">
        <v>7</v>
      </c>
      <c r="I327" s="20" t="s">
        <v>259</v>
      </c>
      <c r="J327" s="11" t="s">
        <v>261</v>
      </c>
      <c r="K327" s="11" t="s">
        <v>1869</v>
      </c>
      <c r="L327" s="11">
        <v>2</v>
      </c>
    </row>
    <row r="328" spans="1:12">
      <c r="A328" s="11" t="s">
        <v>578</v>
      </c>
      <c r="D328" s="11" t="s">
        <v>260</v>
      </c>
      <c r="E328" s="19" t="s">
        <v>828</v>
      </c>
      <c r="F328" s="10">
        <v>42036</v>
      </c>
      <c r="G328" s="10">
        <v>44228</v>
      </c>
      <c r="H328" s="11">
        <v>7</v>
      </c>
      <c r="I328" s="20" t="s">
        <v>259</v>
      </c>
      <c r="J328" s="11" t="s">
        <v>261</v>
      </c>
      <c r="K328" s="11" t="s">
        <v>1869</v>
      </c>
      <c r="L328" s="11">
        <v>2</v>
      </c>
    </row>
    <row r="329" spans="1:12">
      <c r="A329" s="11" t="s">
        <v>579</v>
      </c>
      <c r="D329" s="11" t="s">
        <v>260</v>
      </c>
      <c r="E329" s="19" t="s">
        <v>829</v>
      </c>
      <c r="F329" s="10">
        <v>42036</v>
      </c>
      <c r="G329" s="10">
        <v>44228</v>
      </c>
      <c r="H329" s="11">
        <v>7</v>
      </c>
      <c r="I329" s="20" t="s">
        <v>259</v>
      </c>
      <c r="J329" s="11" t="s">
        <v>261</v>
      </c>
      <c r="K329" s="11" t="s">
        <v>1869</v>
      </c>
      <c r="L329" s="11">
        <v>2</v>
      </c>
    </row>
    <row r="330" spans="1:12">
      <c r="A330" s="11" t="s">
        <v>580</v>
      </c>
      <c r="D330" s="11" t="s">
        <v>260</v>
      </c>
      <c r="E330" s="19" t="s">
        <v>830</v>
      </c>
      <c r="F330" s="10">
        <v>42036</v>
      </c>
      <c r="G330" s="10">
        <v>44228</v>
      </c>
      <c r="H330" s="11">
        <v>7</v>
      </c>
      <c r="I330" s="20" t="s">
        <v>259</v>
      </c>
      <c r="J330" s="11" t="s">
        <v>261</v>
      </c>
      <c r="K330" s="11" t="s">
        <v>1869</v>
      </c>
      <c r="L330" s="11">
        <v>2</v>
      </c>
    </row>
    <row r="331" spans="1:12">
      <c r="A331" s="11" t="s">
        <v>581</v>
      </c>
      <c r="D331" s="11" t="s">
        <v>260</v>
      </c>
      <c r="E331" s="19" t="s">
        <v>831</v>
      </c>
      <c r="F331" s="10">
        <v>42036</v>
      </c>
      <c r="G331" s="10">
        <v>44228</v>
      </c>
      <c r="H331" s="11">
        <v>7</v>
      </c>
      <c r="I331" s="20" t="s">
        <v>259</v>
      </c>
      <c r="J331" s="11" t="s">
        <v>261</v>
      </c>
      <c r="K331" s="11" t="s">
        <v>1869</v>
      </c>
      <c r="L331" s="11">
        <v>2</v>
      </c>
    </row>
    <row r="332" spans="1:12">
      <c r="A332" s="11" t="s">
        <v>582</v>
      </c>
      <c r="D332" s="11" t="s">
        <v>260</v>
      </c>
      <c r="E332" s="19" t="s">
        <v>832</v>
      </c>
      <c r="F332" s="10">
        <v>42036</v>
      </c>
      <c r="G332" s="10">
        <v>44228</v>
      </c>
      <c r="H332" s="11">
        <v>7</v>
      </c>
      <c r="I332" s="20" t="s">
        <v>259</v>
      </c>
      <c r="J332" s="11" t="s">
        <v>261</v>
      </c>
      <c r="K332" s="11" t="s">
        <v>1869</v>
      </c>
      <c r="L332" s="11">
        <v>2</v>
      </c>
    </row>
    <row r="333" spans="1:12">
      <c r="A333" s="11" t="s">
        <v>583</v>
      </c>
      <c r="D333" s="11" t="s">
        <v>260</v>
      </c>
      <c r="E333" s="19" t="s">
        <v>833</v>
      </c>
      <c r="F333" s="10">
        <v>42036</v>
      </c>
      <c r="G333" s="10">
        <v>44228</v>
      </c>
      <c r="H333" s="11">
        <v>7</v>
      </c>
      <c r="I333" s="20" t="s">
        <v>259</v>
      </c>
      <c r="J333" s="11" t="s">
        <v>261</v>
      </c>
      <c r="K333" s="11" t="s">
        <v>1869</v>
      </c>
      <c r="L333" s="11">
        <v>2</v>
      </c>
    </row>
    <row r="334" spans="1:12">
      <c r="A334" s="11" t="s">
        <v>584</v>
      </c>
      <c r="D334" s="11" t="s">
        <v>260</v>
      </c>
      <c r="E334" s="19" t="s">
        <v>834</v>
      </c>
      <c r="F334" s="10">
        <v>42036</v>
      </c>
      <c r="G334" s="10">
        <v>44228</v>
      </c>
      <c r="H334" s="11">
        <v>7</v>
      </c>
      <c r="I334" s="20" t="s">
        <v>259</v>
      </c>
      <c r="J334" s="11" t="s">
        <v>261</v>
      </c>
      <c r="K334" s="11" t="s">
        <v>1869</v>
      </c>
      <c r="L334" s="11">
        <v>2</v>
      </c>
    </row>
    <row r="335" spans="1:12">
      <c r="A335" s="11" t="s">
        <v>585</v>
      </c>
      <c r="D335" s="11" t="s">
        <v>260</v>
      </c>
      <c r="E335" s="19" t="s">
        <v>835</v>
      </c>
      <c r="F335" s="10">
        <v>42036</v>
      </c>
      <c r="G335" s="10">
        <v>44228</v>
      </c>
      <c r="H335" s="11">
        <v>7</v>
      </c>
      <c r="I335" s="20" t="s">
        <v>259</v>
      </c>
      <c r="J335" s="11" t="s">
        <v>261</v>
      </c>
      <c r="K335" s="11" t="s">
        <v>1869</v>
      </c>
      <c r="L335" s="11">
        <v>2</v>
      </c>
    </row>
    <row r="336" spans="1:12">
      <c r="A336" s="11" t="s">
        <v>586</v>
      </c>
      <c r="D336" s="11" t="s">
        <v>260</v>
      </c>
      <c r="E336" s="19" t="s">
        <v>836</v>
      </c>
      <c r="F336" s="10">
        <v>42036</v>
      </c>
      <c r="G336" s="10">
        <v>44228</v>
      </c>
      <c r="H336" s="11">
        <v>7</v>
      </c>
      <c r="I336" s="20" t="s">
        <v>259</v>
      </c>
      <c r="J336" s="11" t="s">
        <v>261</v>
      </c>
      <c r="K336" s="11" t="s">
        <v>1869</v>
      </c>
      <c r="L336" s="11">
        <v>2</v>
      </c>
    </row>
    <row r="337" spans="1:12">
      <c r="A337" s="11" t="s">
        <v>587</v>
      </c>
      <c r="D337" s="11" t="s">
        <v>260</v>
      </c>
      <c r="E337" s="19" t="s">
        <v>837</v>
      </c>
      <c r="F337" s="10">
        <v>42036</v>
      </c>
      <c r="G337" s="10">
        <v>44228</v>
      </c>
      <c r="H337" s="11">
        <v>7</v>
      </c>
      <c r="I337" s="20" t="s">
        <v>259</v>
      </c>
      <c r="J337" s="11" t="s">
        <v>261</v>
      </c>
      <c r="K337" s="11" t="s">
        <v>1869</v>
      </c>
      <c r="L337" s="11">
        <v>2</v>
      </c>
    </row>
    <row r="338" spans="1:12">
      <c r="A338" s="11" t="s">
        <v>588</v>
      </c>
      <c r="D338" s="11" t="s">
        <v>260</v>
      </c>
      <c r="E338" s="19" t="s">
        <v>838</v>
      </c>
      <c r="F338" s="10">
        <v>42036</v>
      </c>
      <c r="G338" s="10">
        <v>44228</v>
      </c>
      <c r="H338" s="11">
        <v>7</v>
      </c>
      <c r="I338" s="20" t="s">
        <v>259</v>
      </c>
      <c r="J338" s="11" t="s">
        <v>261</v>
      </c>
      <c r="K338" s="11" t="s">
        <v>1869</v>
      </c>
      <c r="L338" s="11">
        <v>2</v>
      </c>
    </row>
    <row r="339" spans="1:12">
      <c r="A339" s="11" t="s">
        <v>589</v>
      </c>
      <c r="D339" s="11" t="s">
        <v>260</v>
      </c>
      <c r="E339" s="19" t="s">
        <v>839</v>
      </c>
      <c r="F339" s="10">
        <v>42036</v>
      </c>
      <c r="G339" s="10">
        <v>44228</v>
      </c>
      <c r="H339" s="11">
        <v>7</v>
      </c>
      <c r="I339" s="20" t="s">
        <v>259</v>
      </c>
      <c r="J339" s="11" t="s">
        <v>261</v>
      </c>
      <c r="K339" s="11" t="s">
        <v>1869</v>
      </c>
      <c r="L339" s="11">
        <v>2</v>
      </c>
    </row>
    <row r="340" spans="1:12">
      <c r="A340" s="11" t="s">
        <v>590</v>
      </c>
      <c r="D340" s="11" t="s">
        <v>260</v>
      </c>
      <c r="E340" s="19" t="s">
        <v>840</v>
      </c>
      <c r="F340" s="10">
        <v>42036</v>
      </c>
      <c r="G340" s="10">
        <v>44228</v>
      </c>
      <c r="H340" s="11">
        <v>7</v>
      </c>
      <c r="I340" s="20" t="s">
        <v>259</v>
      </c>
      <c r="J340" s="11" t="s">
        <v>261</v>
      </c>
      <c r="K340" s="11" t="s">
        <v>1869</v>
      </c>
      <c r="L340" s="11">
        <v>2</v>
      </c>
    </row>
    <row r="341" spans="1:12">
      <c r="A341" s="11" t="s">
        <v>591</v>
      </c>
      <c r="D341" s="11" t="s">
        <v>260</v>
      </c>
      <c r="E341" s="19" t="s">
        <v>841</v>
      </c>
      <c r="F341" s="10">
        <v>42036</v>
      </c>
      <c r="G341" s="10">
        <v>44228</v>
      </c>
      <c r="H341" s="11">
        <v>7</v>
      </c>
      <c r="I341" s="20" t="s">
        <v>259</v>
      </c>
      <c r="J341" s="11" t="s">
        <v>261</v>
      </c>
      <c r="K341" s="11" t="s">
        <v>1869</v>
      </c>
      <c r="L341" s="11">
        <v>2</v>
      </c>
    </row>
    <row r="342" spans="1:12">
      <c r="A342" s="11" t="s">
        <v>592</v>
      </c>
      <c r="D342" s="11" t="s">
        <v>260</v>
      </c>
      <c r="E342" s="19" t="s">
        <v>842</v>
      </c>
      <c r="F342" s="10">
        <v>42036</v>
      </c>
      <c r="G342" s="10">
        <v>44228</v>
      </c>
      <c r="H342" s="11">
        <v>7</v>
      </c>
      <c r="I342" s="20" t="s">
        <v>259</v>
      </c>
      <c r="J342" s="11" t="s">
        <v>261</v>
      </c>
      <c r="K342" s="11" t="s">
        <v>1869</v>
      </c>
      <c r="L342" s="11">
        <v>2</v>
      </c>
    </row>
    <row r="343" spans="1:12">
      <c r="A343" s="11" t="s">
        <v>593</v>
      </c>
      <c r="D343" s="11" t="s">
        <v>260</v>
      </c>
      <c r="E343" s="19" t="s">
        <v>843</v>
      </c>
      <c r="F343" s="10">
        <v>42036</v>
      </c>
      <c r="G343" s="10">
        <v>44228</v>
      </c>
      <c r="H343" s="11">
        <v>7</v>
      </c>
      <c r="I343" s="20" t="s">
        <v>259</v>
      </c>
      <c r="J343" s="11" t="s">
        <v>261</v>
      </c>
      <c r="K343" s="11" t="s">
        <v>1869</v>
      </c>
      <c r="L343" s="11">
        <v>2</v>
      </c>
    </row>
    <row r="344" spans="1:12">
      <c r="A344" s="11" t="s">
        <v>594</v>
      </c>
      <c r="D344" s="11" t="s">
        <v>260</v>
      </c>
      <c r="E344" s="19" t="s">
        <v>844</v>
      </c>
      <c r="F344" s="10">
        <v>42036</v>
      </c>
      <c r="G344" s="10">
        <v>44228</v>
      </c>
      <c r="H344" s="11">
        <v>7</v>
      </c>
      <c r="I344" s="20" t="s">
        <v>259</v>
      </c>
      <c r="J344" s="11" t="s">
        <v>261</v>
      </c>
      <c r="K344" s="11" t="s">
        <v>1869</v>
      </c>
      <c r="L344" s="11">
        <v>2</v>
      </c>
    </row>
    <row r="345" spans="1:12">
      <c r="A345" s="11" t="s">
        <v>595</v>
      </c>
      <c r="D345" s="11" t="s">
        <v>260</v>
      </c>
      <c r="E345" s="19" t="s">
        <v>845</v>
      </c>
      <c r="F345" s="10">
        <v>42036</v>
      </c>
      <c r="G345" s="10">
        <v>44228</v>
      </c>
      <c r="H345" s="11">
        <v>7</v>
      </c>
      <c r="I345" s="20" t="s">
        <v>259</v>
      </c>
      <c r="J345" s="11" t="s">
        <v>261</v>
      </c>
      <c r="K345" s="11" t="s">
        <v>1869</v>
      </c>
      <c r="L345" s="11">
        <v>2</v>
      </c>
    </row>
    <row r="346" spans="1:12">
      <c r="A346" s="11" t="s">
        <v>596</v>
      </c>
      <c r="D346" s="11" t="s">
        <v>260</v>
      </c>
      <c r="E346" s="19" t="s">
        <v>846</v>
      </c>
      <c r="F346" s="10">
        <v>42036</v>
      </c>
      <c r="G346" s="10">
        <v>44228</v>
      </c>
      <c r="H346" s="11">
        <v>7</v>
      </c>
      <c r="I346" s="20" t="s">
        <v>259</v>
      </c>
      <c r="J346" s="11" t="s">
        <v>261</v>
      </c>
      <c r="K346" s="11" t="s">
        <v>1869</v>
      </c>
      <c r="L346" s="11">
        <v>2</v>
      </c>
    </row>
    <row r="347" spans="1:12">
      <c r="A347" s="11" t="s">
        <v>597</v>
      </c>
      <c r="D347" s="11" t="s">
        <v>260</v>
      </c>
      <c r="E347" s="19" t="s">
        <v>847</v>
      </c>
      <c r="F347" s="10">
        <v>42036</v>
      </c>
      <c r="G347" s="10">
        <v>44228</v>
      </c>
      <c r="H347" s="11">
        <v>7</v>
      </c>
      <c r="I347" s="20" t="s">
        <v>259</v>
      </c>
      <c r="J347" s="11" t="s">
        <v>261</v>
      </c>
      <c r="K347" s="11" t="s">
        <v>1869</v>
      </c>
      <c r="L347" s="11">
        <v>2</v>
      </c>
    </row>
    <row r="348" spans="1:12">
      <c r="A348" s="11" t="s">
        <v>598</v>
      </c>
      <c r="D348" s="11" t="s">
        <v>260</v>
      </c>
      <c r="E348" s="19" t="s">
        <v>848</v>
      </c>
      <c r="F348" s="10">
        <v>42036</v>
      </c>
      <c r="G348" s="10">
        <v>44228</v>
      </c>
      <c r="H348" s="11">
        <v>7</v>
      </c>
      <c r="I348" s="20" t="s">
        <v>259</v>
      </c>
      <c r="J348" s="11" t="s">
        <v>261</v>
      </c>
      <c r="K348" s="11" t="s">
        <v>1869</v>
      </c>
      <c r="L348" s="11">
        <v>2</v>
      </c>
    </row>
    <row r="349" spans="1:12">
      <c r="A349" s="11" t="s">
        <v>599</v>
      </c>
      <c r="D349" s="11" t="s">
        <v>260</v>
      </c>
      <c r="E349" s="19" t="s">
        <v>849</v>
      </c>
      <c r="F349" s="10">
        <v>42036</v>
      </c>
      <c r="G349" s="10">
        <v>44228</v>
      </c>
      <c r="H349" s="11">
        <v>7</v>
      </c>
      <c r="I349" s="20" t="s">
        <v>259</v>
      </c>
      <c r="J349" s="11" t="s">
        <v>261</v>
      </c>
      <c r="K349" s="11" t="s">
        <v>1869</v>
      </c>
      <c r="L349" s="11">
        <v>2</v>
      </c>
    </row>
    <row r="350" spans="1:12">
      <c r="A350" s="11" t="s">
        <v>600</v>
      </c>
      <c r="D350" s="11" t="s">
        <v>260</v>
      </c>
      <c r="E350" s="19" t="s">
        <v>850</v>
      </c>
      <c r="F350" s="10">
        <v>42036</v>
      </c>
      <c r="G350" s="10">
        <v>44228</v>
      </c>
      <c r="H350" s="11">
        <v>7</v>
      </c>
      <c r="I350" s="20" t="s">
        <v>259</v>
      </c>
      <c r="J350" s="11" t="s">
        <v>261</v>
      </c>
      <c r="K350" s="11" t="s">
        <v>1869</v>
      </c>
      <c r="L350" s="11">
        <v>2</v>
      </c>
    </row>
    <row r="351" spans="1:12">
      <c r="A351" s="11" t="s">
        <v>601</v>
      </c>
      <c r="D351" s="11" t="s">
        <v>260</v>
      </c>
      <c r="E351" s="19" t="s">
        <v>851</v>
      </c>
      <c r="F351" s="10">
        <v>42036</v>
      </c>
      <c r="G351" s="10">
        <v>44228</v>
      </c>
      <c r="H351" s="11">
        <v>7</v>
      </c>
      <c r="I351" s="20" t="s">
        <v>259</v>
      </c>
      <c r="J351" s="11" t="s">
        <v>261</v>
      </c>
      <c r="K351" s="11" t="s">
        <v>1869</v>
      </c>
      <c r="L351" s="11">
        <v>2</v>
      </c>
    </row>
    <row r="352" spans="1:12">
      <c r="A352" s="11" t="s">
        <v>602</v>
      </c>
      <c r="D352" s="11" t="s">
        <v>260</v>
      </c>
      <c r="E352" s="19" t="s">
        <v>852</v>
      </c>
      <c r="F352" s="10">
        <v>42036</v>
      </c>
      <c r="G352" s="10">
        <v>44228</v>
      </c>
      <c r="H352" s="11">
        <v>7</v>
      </c>
      <c r="I352" s="20" t="s">
        <v>259</v>
      </c>
      <c r="J352" s="11" t="s">
        <v>261</v>
      </c>
      <c r="K352" s="11" t="s">
        <v>1869</v>
      </c>
      <c r="L352" s="11">
        <v>2</v>
      </c>
    </row>
    <row r="353" spans="1:12">
      <c r="A353" s="11" t="s">
        <v>603</v>
      </c>
      <c r="D353" s="11" t="s">
        <v>260</v>
      </c>
      <c r="E353" s="19" t="s">
        <v>853</v>
      </c>
      <c r="F353" s="10">
        <v>42036</v>
      </c>
      <c r="G353" s="10">
        <v>44228</v>
      </c>
      <c r="H353" s="11">
        <v>7</v>
      </c>
      <c r="I353" s="20" t="s">
        <v>259</v>
      </c>
      <c r="J353" s="11" t="s">
        <v>261</v>
      </c>
      <c r="K353" s="11" t="s">
        <v>1869</v>
      </c>
      <c r="L353" s="11">
        <v>2</v>
      </c>
    </row>
    <row r="354" spans="1:12">
      <c r="A354" s="11" t="s">
        <v>604</v>
      </c>
      <c r="D354" s="11" t="s">
        <v>260</v>
      </c>
      <c r="E354" s="19" t="s">
        <v>854</v>
      </c>
      <c r="F354" s="10">
        <v>42036</v>
      </c>
      <c r="G354" s="10">
        <v>44228</v>
      </c>
      <c r="H354" s="11">
        <v>7</v>
      </c>
      <c r="I354" s="20" t="s">
        <v>259</v>
      </c>
      <c r="J354" s="11" t="s">
        <v>261</v>
      </c>
      <c r="K354" s="11" t="s">
        <v>1869</v>
      </c>
      <c r="L354" s="11">
        <v>2</v>
      </c>
    </row>
    <row r="355" spans="1:12">
      <c r="A355" s="11" t="s">
        <v>605</v>
      </c>
      <c r="D355" s="11" t="s">
        <v>260</v>
      </c>
      <c r="E355" s="19" t="s">
        <v>855</v>
      </c>
      <c r="F355" s="10">
        <v>42036</v>
      </c>
      <c r="G355" s="10">
        <v>44228</v>
      </c>
      <c r="H355" s="11">
        <v>7</v>
      </c>
      <c r="I355" s="20" t="s">
        <v>259</v>
      </c>
      <c r="J355" s="11" t="s">
        <v>261</v>
      </c>
      <c r="K355" s="11" t="s">
        <v>1869</v>
      </c>
      <c r="L355" s="11">
        <v>2</v>
      </c>
    </row>
    <row r="356" spans="1:12">
      <c r="A356" s="11" t="s">
        <v>606</v>
      </c>
      <c r="D356" s="11" t="s">
        <v>260</v>
      </c>
      <c r="E356" s="19" t="s">
        <v>856</v>
      </c>
      <c r="F356" s="10">
        <v>42036</v>
      </c>
      <c r="G356" s="10">
        <v>44228</v>
      </c>
      <c r="H356" s="11">
        <v>7</v>
      </c>
      <c r="I356" s="20" t="s">
        <v>259</v>
      </c>
      <c r="J356" s="11" t="s">
        <v>261</v>
      </c>
      <c r="K356" s="11" t="s">
        <v>1869</v>
      </c>
      <c r="L356" s="11">
        <v>2</v>
      </c>
    </row>
    <row r="357" spans="1:12">
      <c r="A357" s="11" t="s">
        <v>607</v>
      </c>
      <c r="D357" s="11" t="s">
        <v>260</v>
      </c>
      <c r="E357" s="19" t="s">
        <v>857</v>
      </c>
      <c r="F357" s="10">
        <v>42036</v>
      </c>
      <c r="G357" s="10">
        <v>44228</v>
      </c>
      <c r="H357" s="11">
        <v>7</v>
      </c>
      <c r="I357" s="20" t="s">
        <v>259</v>
      </c>
      <c r="J357" s="11" t="s">
        <v>261</v>
      </c>
      <c r="K357" s="11" t="s">
        <v>1869</v>
      </c>
      <c r="L357" s="11">
        <v>2</v>
      </c>
    </row>
    <row r="358" spans="1:12">
      <c r="A358" s="11" t="s">
        <v>608</v>
      </c>
      <c r="D358" s="11" t="s">
        <v>260</v>
      </c>
      <c r="E358" s="19" t="s">
        <v>858</v>
      </c>
      <c r="F358" s="10">
        <v>42036</v>
      </c>
      <c r="G358" s="10">
        <v>44228</v>
      </c>
      <c r="H358" s="11">
        <v>7</v>
      </c>
      <c r="I358" s="20" t="s">
        <v>259</v>
      </c>
      <c r="J358" s="11" t="s">
        <v>261</v>
      </c>
      <c r="K358" s="11" t="s">
        <v>1869</v>
      </c>
      <c r="L358" s="11">
        <v>2</v>
      </c>
    </row>
    <row r="359" spans="1:12">
      <c r="A359" s="11" t="s">
        <v>609</v>
      </c>
      <c r="D359" s="11" t="s">
        <v>260</v>
      </c>
      <c r="E359" s="19" t="s">
        <v>859</v>
      </c>
      <c r="F359" s="10">
        <v>42036</v>
      </c>
      <c r="G359" s="10">
        <v>44228</v>
      </c>
      <c r="H359" s="11">
        <v>7</v>
      </c>
      <c r="I359" s="20" t="s">
        <v>259</v>
      </c>
      <c r="J359" s="11" t="s">
        <v>261</v>
      </c>
      <c r="K359" s="11" t="s">
        <v>1869</v>
      </c>
      <c r="L359" s="11">
        <v>2</v>
      </c>
    </row>
    <row r="360" spans="1:12">
      <c r="A360" s="11" t="s">
        <v>610</v>
      </c>
      <c r="D360" s="11" t="s">
        <v>260</v>
      </c>
      <c r="E360" s="19" t="s">
        <v>860</v>
      </c>
      <c r="F360" s="10">
        <v>42036</v>
      </c>
      <c r="G360" s="10">
        <v>44228</v>
      </c>
      <c r="H360" s="11">
        <v>7</v>
      </c>
      <c r="I360" s="20" t="s">
        <v>259</v>
      </c>
      <c r="J360" s="11" t="s">
        <v>261</v>
      </c>
      <c r="K360" s="11" t="s">
        <v>1869</v>
      </c>
      <c r="L360" s="11">
        <v>2</v>
      </c>
    </row>
    <row r="361" spans="1:12">
      <c r="A361" s="11" t="s">
        <v>611</v>
      </c>
      <c r="D361" s="11" t="s">
        <v>260</v>
      </c>
      <c r="E361" s="19" t="s">
        <v>861</v>
      </c>
      <c r="F361" s="10">
        <v>42036</v>
      </c>
      <c r="G361" s="10">
        <v>44228</v>
      </c>
      <c r="H361" s="11">
        <v>7</v>
      </c>
      <c r="I361" s="20" t="s">
        <v>259</v>
      </c>
      <c r="J361" s="11" t="s">
        <v>261</v>
      </c>
      <c r="K361" s="11" t="s">
        <v>1869</v>
      </c>
      <c r="L361" s="11">
        <v>2</v>
      </c>
    </row>
    <row r="362" spans="1:12">
      <c r="A362" s="11" t="s">
        <v>612</v>
      </c>
      <c r="D362" s="11" t="s">
        <v>260</v>
      </c>
      <c r="E362" s="19" t="s">
        <v>862</v>
      </c>
      <c r="F362" s="10">
        <v>42036</v>
      </c>
      <c r="G362" s="10">
        <v>44228</v>
      </c>
      <c r="H362" s="11">
        <v>7</v>
      </c>
      <c r="I362" s="20" t="s">
        <v>259</v>
      </c>
      <c r="J362" s="11" t="s">
        <v>261</v>
      </c>
      <c r="K362" s="11" t="s">
        <v>1869</v>
      </c>
      <c r="L362" s="11">
        <v>2</v>
      </c>
    </row>
    <row r="363" spans="1:12">
      <c r="A363" s="11" t="s">
        <v>613</v>
      </c>
      <c r="D363" s="11" t="s">
        <v>260</v>
      </c>
      <c r="E363" s="19" t="s">
        <v>863</v>
      </c>
      <c r="F363" s="10">
        <v>42036</v>
      </c>
      <c r="G363" s="10">
        <v>44228</v>
      </c>
      <c r="H363" s="11">
        <v>7</v>
      </c>
      <c r="I363" s="20" t="s">
        <v>259</v>
      </c>
      <c r="J363" s="11" t="s">
        <v>261</v>
      </c>
      <c r="K363" s="11" t="s">
        <v>1869</v>
      </c>
      <c r="L363" s="11">
        <v>2</v>
      </c>
    </row>
    <row r="364" spans="1:12">
      <c r="A364" s="11" t="s">
        <v>614</v>
      </c>
      <c r="D364" s="11" t="s">
        <v>260</v>
      </c>
      <c r="E364" s="19" t="s">
        <v>864</v>
      </c>
      <c r="F364" s="10">
        <v>42036</v>
      </c>
      <c r="G364" s="10">
        <v>44228</v>
      </c>
      <c r="H364" s="11">
        <v>7</v>
      </c>
      <c r="I364" s="20" t="s">
        <v>259</v>
      </c>
      <c r="J364" s="11" t="s">
        <v>261</v>
      </c>
      <c r="K364" s="11" t="s">
        <v>1869</v>
      </c>
      <c r="L364" s="11">
        <v>2</v>
      </c>
    </row>
    <row r="365" spans="1:12">
      <c r="A365" s="11" t="s">
        <v>615</v>
      </c>
      <c r="D365" s="11" t="s">
        <v>260</v>
      </c>
      <c r="E365" s="19" t="s">
        <v>865</v>
      </c>
      <c r="F365" s="10">
        <v>42036</v>
      </c>
      <c r="G365" s="10">
        <v>44228</v>
      </c>
      <c r="H365" s="11">
        <v>7</v>
      </c>
      <c r="I365" s="20" t="s">
        <v>259</v>
      </c>
      <c r="J365" s="11" t="s">
        <v>261</v>
      </c>
      <c r="K365" s="11" t="s">
        <v>1869</v>
      </c>
      <c r="L365" s="11">
        <v>2</v>
      </c>
    </row>
    <row r="366" spans="1:12">
      <c r="A366" s="11" t="s">
        <v>616</v>
      </c>
      <c r="D366" s="11" t="s">
        <v>260</v>
      </c>
      <c r="E366" s="19" t="s">
        <v>866</v>
      </c>
      <c r="F366" s="10">
        <v>42036</v>
      </c>
      <c r="G366" s="10">
        <v>44228</v>
      </c>
      <c r="H366" s="11">
        <v>7</v>
      </c>
      <c r="I366" s="20" t="s">
        <v>259</v>
      </c>
      <c r="J366" s="11" t="s">
        <v>261</v>
      </c>
      <c r="K366" s="11" t="s">
        <v>1869</v>
      </c>
      <c r="L366" s="11">
        <v>2</v>
      </c>
    </row>
    <row r="367" spans="1:12">
      <c r="A367" s="11" t="s">
        <v>617</v>
      </c>
      <c r="D367" s="11" t="s">
        <v>260</v>
      </c>
      <c r="E367" s="19" t="s">
        <v>867</v>
      </c>
      <c r="F367" s="10">
        <v>42036</v>
      </c>
      <c r="G367" s="10">
        <v>44228</v>
      </c>
      <c r="H367" s="11">
        <v>7</v>
      </c>
      <c r="I367" s="20" t="s">
        <v>259</v>
      </c>
      <c r="J367" s="11" t="s">
        <v>261</v>
      </c>
      <c r="K367" s="11" t="s">
        <v>1869</v>
      </c>
      <c r="L367" s="11">
        <v>2</v>
      </c>
    </row>
    <row r="368" spans="1:12">
      <c r="A368" s="11" t="s">
        <v>618</v>
      </c>
      <c r="D368" s="11" t="s">
        <v>260</v>
      </c>
      <c r="E368" s="19" t="s">
        <v>868</v>
      </c>
      <c r="F368" s="10">
        <v>42036</v>
      </c>
      <c r="G368" s="10">
        <v>44228</v>
      </c>
      <c r="H368" s="11">
        <v>7</v>
      </c>
      <c r="I368" s="20" t="s">
        <v>259</v>
      </c>
      <c r="J368" s="11" t="s">
        <v>261</v>
      </c>
      <c r="K368" s="11" t="s">
        <v>1869</v>
      </c>
      <c r="L368" s="11">
        <v>2</v>
      </c>
    </row>
    <row r="369" spans="1:12">
      <c r="A369" s="11" t="s">
        <v>619</v>
      </c>
      <c r="D369" s="11" t="s">
        <v>260</v>
      </c>
      <c r="E369" s="19" t="s">
        <v>869</v>
      </c>
      <c r="F369" s="10">
        <v>42036</v>
      </c>
      <c r="G369" s="10">
        <v>44228</v>
      </c>
      <c r="H369" s="11">
        <v>7</v>
      </c>
      <c r="I369" s="20" t="s">
        <v>259</v>
      </c>
      <c r="J369" s="11" t="s">
        <v>261</v>
      </c>
      <c r="K369" s="11" t="s">
        <v>1869</v>
      </c>
      <c r="L369" s="11">
        <v>2</v>
      </c>
    </row>
    <row r="370" spans="1:12">
      <c r="A370" s="11" t="s">
        <v>620</v>
      </c>
      <c r="D370" s="11" t="s">
        <v>260</v>
      </c>
      <c r="E370" s="19" t="s">
        <v>870</v>
      </c>
      <c r="F370" s="10">
        <v>42036</v>
      </c>
      <c r="G370" s="10">
        <v>44228</v>
      </c>
      <c r="H370" s="11">
        <v>7</v>
      </c>
      <c r="I370" s="20" t="s">
        <v>259</v>
      </c>
      <c r="J370" s="11" t="s">
        <v>261</v>
      </c>
      <c r="K370" s="11" t="s">
        <v>1869</v>
      </c>
      <c r="L370" s="11">
        <v>2</v>
      </c>
    </row>
    <row r="371" spans="1:12">
      <c r="A371" s="11" t="s">
        <v>621</v>
      </c>
      <c r="D371" s="11" t="s">
        <v>260</v>
      </c>
      <c r="E371" s="19" t="s">
        <v>871</v>
      </c>
      <c r="F371" s="10">
        <v>42036</v>
      </c>
      <c r="G371" s="10">
        <v>44228</v>
      </c>
      <c r="H371" s="11">
        <v>7</v>
      </c>
      <c r="I371" s="20" t="s">
        <v>259</v>
      </c>
      <c r="J371" s="11" t="s">
        <v>261</v>
      </c>
      <c r="K371" s="11" t="s">
        <v>1869</v>
      </c>
      <c r="L371" s="11">
        <v>2</v>
      </c>
    </row>
    <row r="372" spans="1:12">
      <c r="A372" s="11" t="s">
        <v>622</v>
      </c>
      <c r="D372" s="11" t="s">
        <v>260</v>
      </c>
      <c r="E372" s="19" t="s">
        <v>872</v>
      </c>
      <c r="F372" s="10">
        <v>42036</v>
      </c>
      <c r="G372" s="10">
        <v>44228</v>
      </c>
      <c r="H372" s="11">
        <v>7</v>
      </c>
      <c r="I372" s="20" t="s">
        <v>259</v>
      </c>
      <c r="J372" s="11" t="s">
        <v>261</v>
      </c>
      <c r="K372" s="11" t="s">
        <v>1869</v>
      </c>
      <c r="L372" s="11">
        <v>2</v>
      </c>
    </row>
    <row r="373" spans="1:12">
      <c r="A373" s="11" t="s">
        <v>623</v>
      </c>
      <c r="D373" s="11" t="s">
        <v>260</v>
      </c>
      <c r="E373" s="19" t="s">
        <v>873</v>
      </c>
      <c r="F373" s="10">
        <v>42036</v>
      </c>
      <c r="G373" s="10">
        <v>44228</v>
      </c>
      <c r="H373" s="11">
        <v>7</v>
      </c>
      <c r="I373" s="20" t="s">
        <v>259</v>
      </c>
      <c r="J373" s="11" t="s">
        <v>261</v>
      </c>
      <c r="K373" s="11" t="s">
        <v>1869</v>
      </c>
      <c r="L373" s="11">
        <v>2</v>
      </c>
    </row>
    <row r="374" spans="1:12">
      <c r="A374" s="11" t="s">
        <v>624</v>
      </c>
      <c r="D374" s="11" t="s">
        <v>260</v>
      </c>
      <c r="E374" s="19" t="s">
        <v>874</v>
      </c>
      <c r="F374" s="10">
        <v>42036</v>
      </c>
      <c r="G374" s="10">
        <v>44228</v>
      </c>
      <c r="H374" s="11">
        <v>7</v>
      </c>
      <c r="I374" s="20" t="s">
        <v>259</v>
      </c>
      <c r="J374" s="11" t="s">
        <v>261</v>
      </c>
      <c r="K374" s="11" t="s">
        <v>1869</v>
      </c>
      <c r="L374" s="11">
        <v>2</v>
      </c>
    </row>
    <row r="375" spans="1:12">
      <c r="A375" s="11" t="s">
        <v>625</v>
      </c>
      <c r="D375" s="11" t="s">
        <v>260</v>
      </c>
      <c r="E375" s="19" t="s">
        <v>875</v>
      </c>
      <c r="F375" s="10">
        <v>42036</v>
      </c>
      <c r="G375" s="10">
        <v>44228</v>
      </c>
      <c r="H375" s="11">
        <v>7</v>
      </c>
      <c r="I375" s="20" t="s">
        <v>259</v>
      </c>
      <c r="J375" s="11" t="s">
        <v>261</v>
      </c>
      <c r="K375" s="11" t="s">
        <v>1869</v>
      </c>
      <c r="L375" s="11">
        <v>2</v>
      </c>
    </row>
    <row r="376" spans="1:12">
      <c r="A376" s="11" t="s">
        <v>626</v>
      </c>
      <c r="D376" s="11" t="s">
        <v>260</v>
      </c>
      <c r="E376" s="19" t="s">
        <v>876</v>
      </c>
      <c r="F376" s="10">
        <v>42036</v>
      </c>
      <c r="G376" s="10">
        <v>44228</v>
      </c>
      <c r="H376" s="11">
        <v>7</v>
      </c>
      <c r="I376" s="20" t="s">
        <v>259</v>
      </c>
      <c r="J376" s="11" t="s">
        <v>261</v>
      </c>
      <c r="K376" s="11" t="s">
        <v>1869</v>
      </c>
      <c r="L376" s="11">
        <v>2</v>
      </c>
    </row>
    <row r="377" spans="1:12">
      <c r="A377" s="11" t="s">
        <v>627</v>
      </c>
      <c r="D377" s="11" t="s">
        <v>260</v>
      </c>
      <c r="E377" s="19" t="s">
        <v>877</v>
      </c>
      <c r="F377" s="10">
        <v>42036</v>
      </c>
      <c r="G377" s="10">
        <v>44228</v>
      </c>
      <c r="H377" s="11">
        <v>7</v>
      </c>
      <c r="I377" s="20" t="s">
        <v>259</v>
      </c>
      <c r="J377" s="11" t="s">
        <v>261</v>
      </c>
      <c r="K377" s="11" t="s">
        <v>1869</v>
      </c>
      <c r="L377" s="11">
        <v>2</v>
      </c>
    </row>
    <row r="378" spans="1:12">
      <c r="A378" s="11" t="s">
        <v>628</v>
      </c>
      <c r="D378" s="11" t="s">
        <v>260</v>
      </c>
      <c r="E378" s="19" t="s">
        <v>878</v>
      </c>
      <c r="F378" s="10">
        <v>42036</v>
      </c>
      <c r="G378" s="10">
        <v>44228</v>
      </c>
      <c r="H378" s="11">
        <v>7</v>
      </c>
      <c r="I378" s="20" t="s">
        <v>259</v>
      </c>
      <c r="J378" s="11" t="s">
        <v>261</v>
      </c>
      <c r="K378" s="11" t="s">
        <v>1869</v>
      </c>
      <c r="L378" s="11">
        <v>2</v>
      </c>
    </row>
    <row r="379" spans="1:12">
      <c r="A379" s="11" t="s">
        <v>629</v>
      </c>
      <c r="D379" s="11" t="s">
        <v>260</v>
      </c>
      <c r="E379" s="19" t="s">
        <v>879</v>
      </c>
      <c r="F379" s="10">
        <v>42036</v>
      </c>
      <c r="G379" s="10">
        <v>44228</v>
      </c>
      <c r="H379" s="11">
        <v>7</v>
      </c>
      <c r="I379" s="20" t="s">
        <v>259</v>
      </c>
      <c r="J379" s="11" t="s">
        <v>261</v>
      </c>
      <c r="K379" s="11" t="s">
        <v>1869</v>
      </c>
      <c r="L379" s="11">
        <v>2</v>
      </c>
    </row>
    <row r="380" spans="1:12">
      <c r="A380" s="11" t="s">
        <v>630</v>
      </c>
      <c r="D380" s="11" t="s">
        <v>260</v>
      </c>
      <c r="E380" s="19" t="s">
        <v>880</v>
      </c>
      <c r="F380" s="10">
        <v>42036</v>
      </c>
      <c r="G380" s="10">
        <v>44228</v>
      </c>
      <c r="H380" s="11">
        <v>7</v>
      </c>
      <c r="I380" s="20" t="s">
        <v>259</v>
      </c>
      <c r="J380" s="11" t="s">
        <v>261</v>
      </c>
      <c r="K380" s="11" t="s">
        <v>1869</v>
      </c>
      <c r="L380" s="11">
        <v>2</v>
      </c>
    </row>
    <row r="381" spans="1:12">
      <c r="A381" s="11" t="s">
        <v>631</v>
      </c>
      <c r="D381" s="11" t="s">
        <v>260</v>
      </c>
      <c r="E381" s="19" t="s">
        <v>881</v>
      </c>
      <c r="F381" s="10">
        <v>42036</v>
      </c>
      <c r="G381" s="10">
        <v>44228</v>
      </c>
      <c r="H381" s="11">
        <v>7</v>
      </c>
      <c r="I381" s="20" t="s">
        <v>259</v>
      </c>
      <c r="J381" s="11" t="s">
        <v>261</v>
      </c>
      <c r="K381" s="11" t="s">
        <v>1869</v>
      </c>
      <c r="L381" s="11">
        <v>2</v>
      </c>
    </row>
    <row r="382" spans="1:12">
      <c r="A382" s="11" t="s">
        <v>632</v>
      </c>
      <c r="D382" s="11" t="s">
        <v>260</v>
      </c>
      <c r="E382" s="19" t="s">
        <v>882</v>
      </c>
      <c r="F382" s="10">
        <v>42036</v>
      </c>
      <c r="G382" s="10">
        <v>44228</v>
      </c>
      <c r="H382" s="11">
        <v>7</v>
      </c>
      <c r="I382" s="20" t="s">
        <v>259</v>
      </c>
      <c r="J382" s="11" t="s">
        <v>261</v>
      </c>
      <c r="K382" s="11" t="s">
        <v>1869</v>
      </c>
      <c r="L382" s="11">
        <v>2</v>
      </c>
    </row>
    <row r="383" spans="1:12">
      <c r="A383" s="11" t="s">
        <v>633</v>
      </c>
      <c r="D383" s="11" t="s">
        <v>260</v>
      </c>
      <c r="E383" s="19" t="s">
        <v>883</v>
      </c>
      <c r="F383" s="10">
        <v>42036</v>
      </c>
      <c r="G383" s="10">
        <v>44228</v>
      </c>
      <c r="H383" s="11">
        <v>7</v>
      </c>
      <c r="I383" s="20" t="s">
        <v>259</v>
      </c>
      <c r="J383" s="11" t="s">
        <v>261</v>
      </c>
      <c r="K383" s="11" t="s">
        <v>1869</v>
      </c>
      <c r="L383" s="11">
        <v>2</v>
      </c>
    </row>
    <row r="384" spans="1:12">
      <c r="A384" s="11" t="s">
        <v>634</v>
      </c>
      <c r="D384" s="11" t="s">
        <v>260</v>
      </c>
      <c r="E384" s="19" t="s">
        <v>884</v>
      </c>
      <c r="F384" s="10">
        <v>42036</v>
      </c>
      <c r="G384" s="10">
        <v>44228</v>
      </c>
      <c r="H384" s="11">
        <v>7</v>
      </c>
      <c r="I384" s="20" t="s">
        <v>259</v>
      </c>
      <c r="J384" s="11" t="s">
        <v>261</v>
      </c>
      <c r="K384" s="11" t="s">
        <v>1869</v>
      </c>
      <c r="L384" s="11">
        <v>2</v>
      </c>
    </row>
    <row r="385" spans="1:12">
      <c r="A385" s="11" t="s">
        <v>635</v>
      </c>
      <c r="D385" s="11" t="s">
        <v>260</v>
      </c>
      <c r="E385" s="19" t="s">
        <v>885</v>
      </c>
      <c r="F385" s="10">
        <v>42036</v>
      </c>
      <c r="G385" s="10">
        <v>44228</v>
      </c>
      <c r="H385" s="11">
        <v>7</v>
      </c>
      <c r="I385" s="20" t="s">
        <v>259</v>
      </c>
      <c r="J385" s="11" t="s">
        <v>261</v>
      </c>
      <c r="K385" s="11" t="s">
        <v>1869</v>
      </c>
      <c r="L385" s="11">
        <v>2</v>
      </c>
    </row>
    <row r="386" spans="1:12">
      <c r="A386" s="11" t="s">
        <v>636</v>
      </c>
      <c r="D386" s="11" t="s">
        <v>260</v>
      </c>
      <c r="E386" s="19" t="s">
        <v>886</v>
      </c>
      <c r="F386" s="10">
        <v>42036</v>
      </c>
      <c r="G386" s="10">
        <v>44228</v>
      </c>
      <c r="H386" s="11">
        <v>7</v>
      </c>
      <c r="I386" s="20" t="s">
        <v>259</v>
      </c>
      <c r="J386" s="11" t="s">
        <v>261</v>
      </c>
      <c r="K386" s="11" t="s">
        <v>1869</v>
      </c>
      <c r="L386" s="11">
        <v>2</v>
      </c>
    </row>
    <row r="387" spans="1:12">
      <c r="A387" s="11" t="s">
        <v>637</v>
      </c>
      <c r="D387" s="11" t="s">
        <v>260</v>
      </c>
      <c r="E387" s="19" t="s">
        <v>887</v>
      </c>
      <c r="F387" s="10">
        <v>42036</v>
      </c>
      <c r="G387" s="10">
        <v>44228</v>
      </c>
      <c r="H387" s="11">
        <v>7</v>
      </c>
      <c r="I387" s="20" t="s">
        <v>259</v>
      </c>
      <c r="J387" s="11" t="s">
        <v>261</v>
      </c>
      <c r="K387" s="11" t="s">
        <v>1869</v>
      </c>
      <c r="L387" s="11">
        <v>2</v>
      </c>
    </row>
    <row r="388" spans="1:12">
      <c r="A388" s="11" t="s">
        <v>638</v>
      </c>
      <c r="D388" s="11" t="s">
        <v>260</v>
      </c>
      <c r="E388" s="19" t="s">
        <v>888</v>
      </c>
      <c r="F388" s="10">
        <v>42036</v>
      </c>
      <c r="G388" s="10">
        <v>44228</v>
      </c>
      <c r="H388" s="11">
        <v>7</v>
      </c>
      <c r="I388" s="20" t="s">
        <v>259</v>
      </c>
      <c r="J388" s="11" t="s">
        <v>261</v>
      </c>
      <c r="K388" s="11" t="s">
        <v>1869</v>
      </c>
      <c r="L388" s="11">
        <v>2</v>
      </c>
    </row>
    <row r="389" spans="1:12">
      <c r="A389" s="11" t="s">
        <v>639</v>
      </c>
      <c r="D389" s="11" t="s">
        <v>260</v>
      </c>
      <c r="E389" s="19" t="s">
        <v>889</v>
      </c>
      <c r="F389" s="10">
        <v>42036</v>
      </c>
      <c r="G389" s="10">
        <v>44228</v>
      </c>
      <c r="H389" s="11">
        <v>7</v>
      </c>
      <c r="I389" s="20" t="s">
        <v>259</v>
      </c>
      <c r="J389" s="11" t="s">
        <v>261</v>
      </c>
      <c r="K389" s="11" t="s">
        <v>1869</v>
      </c>
      <c r="L389" s="11">
        <v>2</v>
      </c>
    </row>
    <row r="390" spans="1:12">
      <c r="A390" s="11" t="s">
        <v>640</v>
      </c>
      <c r="D390" s="11" t="s">
        <v>260</v>
      </c>
      <c r="E390" s="19" t="s">
        <v>890</v>
      </c>
      <c r="F390" s="10">
        <v>42036</v>
      </c>
      <c r="G390" s="10">
        <v>44228</v>
      </c>
      <c r="H390" s="11">
        <v>7</v>
      </c>
      <c r="I390" s="20" t="s">
        <v>259</v>
      </c>
      <c r="J390" s="11" t="s">
        <v>261</v>
      </c>
      <c r="K390" s="11" t="s">
        <v>1869</v>
      </c>
      <c r="L390" s="11">
        <v>2</v>
      </c>
    </row>
    <row r="391" spans="1:12">
      <c r="A391" s="11" t="s">
        <v>641</v>
      </c>
      <c r="D391" s="11" t="s">
        <v>260</v>
      </c>
      <c r="E391" s="19" t="s">
        <v>891</v>
      </c>
      <c r="F391" s="10">
        <v>42036</v>
      </c>
      <c r="G391" s="10">
        <v>44228</v>
      </c>
      <c r="H391" s="11">
        <v>7</v>
      </c>
      <c r="I391" s="20" t="s">
        <v>259</v>
      </c>
      <c r="J391" s="11" t="s">
        <v>261</v>
      </c>
      <c r="K391" s="11" t="s">
        <v>1869</v>
      </c>
      <c r="L391" s="11">
        <v>2</v>
      </c>
    </row>
    <row r="392" spans="1:12">
      <c r="A392" s="11" t="s">
        <v>642</v>
      </c>
      <c r="D392" s="11" t="s">
        <v>260</v>
      </c>
      <c r="E392" s="19" t="s">
        <v>892</v>
      </c>
      <c r="F392" s="10">
        <v>42036</v>
      </c>
      <c r="G392" s="10">
        <v>44228</v>
      </c>
      <c r="H392" s="11">
        <v>7</v>
      </c>
      <c r="I392" s="20" t="s">
        <v>259</v>
      </c>
      <c r="J392" s="11" t="s">
        <v>261</v>
      </c>
      <c r="K392" s="11" t="s">
        <v>1869</v>
      </c>
      <c r="L392" s="11">
        <v>2</v>
      </c>
    </row>
    <row r="393" spans="1:12">
      <c r="A393" s="11" t="s">
        <v>643</v>
      </c>
      <c r="D393" s="11" t="s">
        <v>260</v>
      </c>
      <c r="E393" s="19" t="s">
        <v>893</v>
      </c>
      <c r="F393" s="10">
        <v>42036</v>
      </c>
      <c r="G393" s="10">
        <v>44228</v>
      </c>
      <c r="H393" s="11">
        <v>7</v>
      </c>
      <c r="I393" s="20" t="s">
        <v>259</v>
      </c>
      <c r="J393" s="11" t="s">
        <v>261</v>
      </c>
      <c r="K393" s="11" t="s">
        <v>1869</v>
      </c>
      <c r="L393" s="11">
        <v>2</v>
      </c>
    </row>
    <row r="394" spans="1:12">
      <c r="A394" s="11" t="s">
        <v>644</v>
      </c>
      <c r="D394" s="11" t="s">
        <v>260</v>
      </c>
      <c r="E394" s="19" t="s">
        <v>894</v>
      </c>
      <c r="F394" s="10">
        <v>42036</v>
      </c>
      <c r="G394" s="10">
        <v>44228</v>
      </c>
      <c r="H394" s="11">
        <v>7</v>
      </c>
      <c r="I394" s="20" t="s">
        <v>259</v>
      </c>
      <c r="J394" s="11" t="s">
        <v>261</v>
      </c>
      <c r="K394" s="11" t="s">
        <v>1869</v>
      </c>
      <c r="L394" s="11">
        <v>2</v>
      </c>
    </row>
    <row r="395" spans="1:12">
      <c r="A395" s="11" t="s">
        <v>645</v>
      </c>
      <c r="D395" s="11" t="s">
        <v>260</v>
      </c>
      <c r="E395" s="19" t="s">
        <v>895</v>
      </c>
      <c r="F395" s="10">
        <v>42036</v>
      </c>
      <c r="G395" s="10">
        <v>44228</v>
      </c>
      <c r="H395" s="11">
        <v>7</v>
      </c>
      <c r="I395" s="20" t="s">
        <v>259</v>
      </c>
      <c r="J395" s="11" t="s">
        <v>261</v>
      </c>
      <c r="K395" s="11" t="s">
        <v>1869</v>
      </c>
      <c r="L395" s="11">
        <v>2</v>
      </c>
    </row>
    <row r="396" spans="1:12">
      <c r="A396" s="11" t="s">
        <v>646</v>
      </c>
      <c r="D396" s="11" t="s">
        <v>260</v>
      </c>
      <c r="E396" s="19" t="s">
        <v>896</v>
      </c>
      <c r="F396" s="10">
        <v>42036</v>
      </c>
      <c r="G396" s="10">
        <v>44228</v>
      </c>
      <c r="H396" s="11">
        <v>7</v>
      </c>
      <c r="I396" s="20" t="s">
        <v>259</v>
      </c>
      <c r="J396" s="11" t="s">
        <v>261</v>
      </c>
      <c r="K396" s="11" t="s">
        <v>1869</v>
      </c>
      <c r="L396" s="11">
        <v>2</v>
      </c>
    </row>
    <row r="397" spans="1:12">
      <c r="A397" s="11" t="s">
        <v>647</v>
      </c>
      <c r="D397" s="11" t="s">
        <v>260</v>
      </c>
      <c r="E397" s="19" t="s">
        <v>897</v>
      </c>
      <c r="F397" s="10">
        <v>42036</v>
      </c>
      <c r="G397" s="10">
        <v>44228</v>
      </c>
      <c r="H397" s="11">
        <v>7</v>
      </c>
      <c r="I397" s="20" t="s">
        <v>259</v>
      </c>
      <c r="J397" s="11" t="s">
        <v>261</v>
      </c>
      <c r="K397" s="11" t="s">
        <v>1869</v>
      </c>
      <c r="L397" s="11">
        <v>2</v>
      </c>
    </row>
    <row r="398" spans="1:12">
      <c r="A398" s="11" t="s">
        <v>648</v>
      </c>
      <c r="D398" s="11" t="s">
        <v>260</v>
      </c>
      <c r="E398" s="19" t="s">
        <v>898</v>
      </c>
      <c r="F398" s="10">
        <v>42036</v>
      </c>
      <c r="G398" s="10">
        <v>44228</v>
      </c>
      <c r="H398" s="11">
        <v>7</v>
      </c>
      <c r="I398" s="20" t="s">
        <v>259</v>
      </c>
      <c r="J398" s="11" t="s">
        <v>261</v>
      </c>
      <c r="K398" s="11" t="s">
        <v>1869</v>
      </c>
      <c r="L398" s="11">
        <v>2</v>
      </c>
    </row>
    <row r="399" spans="1:12">
      <c r="A399" s="11" t="s">
        <v>649</v>
      </c>
      <c r="D399" s="11" t="s">
        <v>260</v>
      </c>
      <c r="E399" s="19" t="s">
        <v>899</v>
      </c>
      <c r="F399" s="10">
        <v>42036</v>
      </c>
      <c r="G399" s="10">
        <v>44228</v>
      </c>
      <c r="H399" s="11">
        <v>7</v>
      </c>
      <c r="I399" s="20" t="s">
        <v>259</v>
      </c>
      <c r="J399" s="11" t="s">
        <v>261</v>
      </c>
      <c r="K399" s="11" t="s">
        <v>1869</v>
      </c>
      <c r="L399" s="11">
        <v>2</v>
      </c>
    </row>
    <row r="400" spans="1:12">
      <c r="A400" s="11" t="s">
        <v>650</v>
      </c>
      <c r="D400" s="11" t="s">
        <v>260</v>
      </c>
      <c r="E400" s="19" t="s">
        <v>900</v>
      </c>
      <c r="F400" s="10">
        <v>42036</v>
      </c>
      <c r="G400" s="10">
        <v>44228</v>
      </c>
      <c r="H400" s="11">
        <v>7</v>
      </c>
      <c r="I400" s="20" t="s">
        <v>259</v>
      </c>
      <c r="J400" s="11" t="s">
        <v>261</v>
      </c>
      <c r="K400" s="11" t="s">
        <v>1869</v>
      </c>
      <c r="L400" s="11">
        <v>2</v>
      </c>
    </row>
    <row r="401" spans="1:12">
      <c r="A401" s="11" t="s">
        <v>651</v>
      </c>
      <c r="D401" s="11" t="s">
        <v>260</v>
      </c>
      <c r="E401" s="19" t="s">
        <v>901</v>
      </c>
      <c r="F401" s="10">
        <v>42036</v>
      </c>
      <c r="G401" s="10">
        <v>44228</v>
      </c>
      <c r="H401" s="11">
        <v>7</v>
      </c>
      <c r="I401" s="20" t="s">
        <v>259</v>
      </c>
      <c r="J401" s="11" t="s">
        <v>261</v>
      </c>
      <c r="K401" s="11" t="s">
        <v>1869</v>
      </c>
      <c r="L401" s="11">
        <v>2</v>
      </c>
    </row>
    <row r="402" spans="1:12">
      <c r="A402" s="11" t="s">
        <v>652</v>
      </c>
      <c r="D402" s="11" t="s">
        <v>260</v>
      </c>
      <c r="E402" s="19" t="s">
        <v>902</v>
      </c>
      <c r="F402" s="10">
        <v>42036</v>
      </c>
      <c r="G402" s="10">
        <v>44228</v>
      </c>
      <c r="H402" s="11">
        <v>7</v>
      </c>
      <c r="I402" s="20" t="s">
        <v>259</v>
      </c>
      <c r="J402" s="11" t="s">
        <v>261</v>
      </c>
      <c r="K402" s="11" t="s">
        <v>1869</v>
      </c>
      <c r="L402" s="11">
        <v>2</v>
      </c>
    </row>
    <row r="403" spans="1:12">
      <c r="A403" s="11" t="s">
        <v>653</v>
      </c>
      <c r="D403" s="11" t="s">
        <v>260</v>
      </c>
      <c r="E403" s="19" t="s">
        <v>903</v>
      </c>
      <c r="F403" s="10">
        <v>42036</v>
      </c>
      <c r="G403" s="10">
        <v>44228</v>
      </c>
      <c r="H403" s="11">
        <v>7</v>
      </c>
      <c r="I403" s="20" t="s">
        <v>259</v>
      </c>
      <c r="J403" s="11" t="s">
        <v>261</v>
      </c>
      <c r="K403" s="11" t="s">
        <v>1869</v>
      </c>
      <c r="L403" s="11">
        <v>2</v>
      </c>
    </row>
    <row r="404" spans="1:12">
      <c r="A404" s="11" t="s">
        <v>654</v>
      </c>
      <c r="D404" s="11" t="s">
        <v>260</v>
      </c>
      <c r="E404" s="19" t="s">
        <v>904</v>
      </c>
      <c r="F404" s="10">
        <v>42036</v>
      </c>
      <c r="G404" s="10">
        <v>44228</v>
      </c>
      <c r="H404" s="11">
        <v>7</v>
      </c>
      <c r="I404" s="20" t="s">
        <v>259</v>
      </c>
      <c r="J404" s="11" t="s">
        <v>261</v>
      </c>
      <c r="K404" s="11" t="s">
        <v>1869</v>
      </c>
      <c r="L404" s="11">
        <v>2</v>
      </c>
    </row>
    <row r="405" spans="1:12">
      <c r="A405" s="11" t="s">
        <v>655</v>
      </c>
      <c r="D405" s="11" t="s">
        <v>260</v>
      </c>
      <c r="E405" s="19" t="s">
        <v>905</v>
      </c>
      <c r="F405" s="10">
        <v>42036</v>
      </c>
      <c r="G405" s="10">
        <v>44228</v>
      </c>
      <c r="H405" s="11">
        <v>7</v>
      </c>
      <c r="I405" s="20" t="s">
        <v>259</v>
      </c>
      <c r="J405" s="11" t="s">
        <v>261</v>
      </c>
      <c r="K405" s="11" t="s">
        <v>1869</v>
      </c>
      <c r="L405" s="11">
        <v>2</v>
      </c>
    </row>
    <row r="406" spans="1:12">
      <c r="A406" s="11" t="s">
        <v>656</v>
      </c>
      <c r="D406" s="11" t="s">
        <v>260</v>
      </c>
      <c r="E406" s="19" t="s">
        <v>906</v>
      </c>
      <c r="F406" s="10">
        <v>42036</v>
      </c>
      <c r="G406" s="10">
        <v>44228</v>
      </c>
      <c r="H406" s="11">
        <v>7</v>
      </c>
      <c r="I406" s="20" t="s">
        <v>259</v>
      </c>
      <c r="J406" s="11" t="s">
        <v>261</v>
      </c>
      <c r="K406" s="11" t="s">
        <v>1869</v>
      </c>
      <c r="L406" s="11">
        <v>2</v>
      </c>
    </row>
    <row r="407" spans="1:12">
      <c r="A407" s="11" t="s">
        <v>657</v>
      </c>
      <c r="D407" s="11" t="s">
        <v>260</v>
      </c>
      <c r="E407" s="19" t="s">
        <v>907</v>
      </c>
      <c r="F407" s="10">
        <v>42036</v>
      </c>
      <c r="G407" s="10">
        <v>44228</v>
      </c>
      <c r="H407" s="11">
        <v>7</v>
      </c>
      <c r="I407" s="20" t="s">
        <v>259</v>
      </c>
      <c r="J407" s="11" t="s">
        <v>261</v>
      </c>
      <c r="K407" s="11" t="s">
        <v>1869</v>
      </c>
      <c r="L407" s="11">
        <v>2</v>
      </c>
    </row>
    <row r="408" spans="1:12">
      <c r="A408" s="11" t="s">
        <v>658</v>
      </c>
      <c r="D408" s="11" t="s">
        <v>260</v>
      </c>
      <c r="E408" s="19" t="s">
        <v>908</v>
      </c>
      <c r="F408" s="10">
        <v>42036</v>
      </c>
      <c r="G408" s="10">
        <v>44228</v>
      </c>
      <c r="H408" s="11">
        <v>7</v>
      </c>
      <c r="I408" s="20" t="s">
        <v>259</v>
      </c>
      <c r="J408" s="11" t="s">
        <v>261</v>
      </c>
      <c r="K408" s="11" t="s">
        <v>1869</v>
      </c>
      <c r="L408" s="11">
        <v>2</v>
      </c>
    </row>
    <row r="409" spans="1:12">
      <c r="A409" s="11" t="s">
        <v>659</v>
      </c>
      <c r="D409" s="11" t="s">
        <v>260</v>
      </c>
      <c r="E409" s="19" t="s">
        <v>909</v>
      </c>
      <c r="F409" s="10">
        <v>42036</v>
      </c>
      <c r="G409" s="10">
        <v>44228</v>
      </c>
      <c r="H409" s="11">
        <v>7</v>
      </c>
      <c r="I409" s="20" t="s">
        <v>259</v>
      </c>
      <c r="J409" s="11" t="s">
        <v>261</v>
      </c>
      <c r="K409" s="11" t="s">
        <v>1869</v>
      </c>
      <c r="L409" s="11">
        <v>2</v>
      </c>
    </row>
    <row r="410" spans="1:12">
      <c r="A410" s="11" t="s">
        <v>660</v>
      </c>
      <c r="D410" s="11" t="s">
        <v>260</v>
      </c>
      <c r="E410" s="19" t="s">
        <v>910</v>
      </c>
      <c r="F410" s="10">
        <v>42036</v>
      </c>
      <c r="G410" s="10">
        <v>44228</v>
      </c>
      <c r="H410" s="11">
        <v>7</v>
      </c>
      <c r="I410" s="20" t="s">
        <v>259</v>
      </c>
      <c r="J410" s="11" t="s">
        <v>261</v>
      </c>
      <c r="K410" s="11" t="s">
        <v>1869</v>
      </c>
      <c r="L410" s="11">
        <v>2</v>
      </c>
    </row>
    <row r="411" spans="1:12">
      <c r="A411" s="11" t="s">
        <v>661</v>
      </c>
      <c r="D411" s="11" t="s">
        <v>260</v>
      </c>
      <c r="E411" s="19" t="s">
        <v>911</v>
      </c>
      <c r="F411" s="10">
        <v>42036</v>
      </c>
      <c r="G411" s="10">
        <v>44228</v>
      </c>
      <c r="H411" s="11">
        <v>7</v>
      </c>
      <c r="I411" s="20" t="s">
        <v>259</v>
      </c>
      <c r="J411" s="11" t="s">
        <v>261</v>
      </c>
      <c r="K411" s="11" t="s">
        <v>1869</v>
      </c>
      <c r="L411" s="11">
        <v>2</v>
      </c>
    </row>
    <row r="412" spans="1:12">
      <c r="A412" s="11" t="s">
        <v>662</v>
      </c>
      <c r="D412" s="11" t="s">
        <v>260</v>
      </c>
      <c r="E412" s="19" t="s">
        <v>912</v>
      </c>
      <c r="F412" s="10">
        <v>42036</v>
      </c>
      <c r="G412" s="10">
        <v>44228</v>
      </c>
      <c r="H412" s="11">
        <v>7</v>
      </c>
      <c r="I412" s="20" t="s">
        <v>259</v>
      </c>
      <c r="J412" s="11" t="s">
        <v>261</v>
      </c>
      <c r="K412" s="11" t="s">
        <v>1869</v>
      </c>
      <c r="L412" s="11">
        <v>2</v>
      </c>
    </row>
    <row r="413" spans="1:12">
      <c r="A413" s="11" t="s">
        <v>663</v>
      </c>
      <c r="D413" s="11" t="s">
        <v>260</v>
      </c>
      <c r="E413" s="19" t="s">
        <v>913</v>
      </c>
      <c r="F413" s="10">
        <v>42036</v>
      </c>
      <c r="G413" s="10">
        <v>44228</v>
      </c>
      <c r="H413" s="11">
        <v>7</v>
      </c>
      <c r="I413" s="20" t="s">
        <v>259</v>
      </c>
      <c r="J413" s="11" t="s">
        <v>261</v>
      </c>
      <c r="K413" s="11" t="s">
        <v>1869</v>
      </c>
      <c r="L413" s="11">
        <v>2</v>
      </c>
    </row>
    <row r="414" spans="1:12">
      <c r="A414" s="11" t="s">
        <v>664</v>
      </c>
      <c r="D414" s="11" t="s">
        <v>260</v>
      </c>
      <c r="E414" s="19" t="s">
        <v>914</v>
      </c>
      <c r="F414" s="10">
        <v>42036</v>
      </c>
      <c r="G414" s="10">
        <v>44228</v>
      </c>
      <c r="H414" s="11">
        <v>7</v>
      </c>
      <c r="I414" s="20" t="s">
        <v>259</v>
      </c>
      <c r="J414" s="11" t="s">
        <v>261</v>
      </c>
      <c r="K414" s="11" t="s">
        <v>1869</v>
      </c>
      <c r="L414" s="11">
        <v>2</v>
      </c>
    </row>
    <row r="415" spans="1:12">
      <c r="A415" s="11" t="s">
        <v>665</v>
      </c>
      <c r="D415" s="11" t="s">
        <v>260</v>
      </c>
      <c r="E415" s="19" t="s">
        <v>915</v>
      </c>
      <c r="F415" s="10">
        <v>42036</v>
      </c>
      <c r="G415" s="10">
        <v>44228</v>
      </c>
      <c r="H415" s="11">
        <v>7</v>
      </c>
      <c r="I415" s="20" t="s">
        <v>259</v>
      </c>
      <c r="J415" s="11" t="s">
        <v>261</v>
      </c>
      <c r="K415" s="11" t="s">
        <v>1869</v>
      </c>
      <c r="L415" s="11">
        <v>2</v>
      </c>
    </row>
    <row r="416" spans="1:12">
      <c r="A416" s="11" t="s">
        <v>666</v>
      </c>
      <c r="D416" s="11" t="s">
        <v>260</v>
      </c>
      <c r="E416" s="19" t="s">
        <v>916</v>
      </c>
      <c r="F416" s="10">
        <v>42036</v>
      </c>
      <c r="G416" s="10">
        <v>44228</v>
      </c>
      <c r="H416" s="11">
        <v>7</v>
      </c>
      <c r="I416" s="20" t="s">
        <v>259</v>
      </c>
      <c r="J416" s="11" t="s">
        <v>261</v>
      </c>
      <c r="K416" s="11" t="s">
        <v>1869</v>
      </c>
      <c r="L416" s="11">
        <v>2</v>
      </c>
    </row>
    <row r="417" spans="1:12">
      <c r="A417" s="11" t="s">
        <v>667</v>
      </c>
      <c r="D417" s="11" t="s">
        <v>260</v>
      </c>
      <c r="E417" s="19" t="s">
        <v>917</v>
      </c>
      <c r="F417" s="10">
        <v>42036</v>
      </c>
      <c r="G417" s="10">
        <v>44228</v>
      </c>
      <c r="H417" s="11">
        <v>7</v>
      </c>
      <c r="I417" s="20" t="s">
        <v>259</v>
      </c>
      <c r="J417" s="11" t="s">
        <v>261</v>
      </c>
      <c r="K417" s="11" t="s">
        <v>1869</v>
      </c>
      <c r="L417" s="11">
        <v>2</v>
      </c>
    </row>
    <row r="418" spans="1:12">
      <c r="A418" s="11" t="s">
        <v>668</v>
      </c>
      <c r="D418" s="11" t="s">
        <v>260</v>
      </c>
      <c r="E418" s="19" t="s">
        <v>918</v>
      </c>
      <c r="F418" s="10">
        <v>42036</v>
      </c>
      <c r="G418" s="10">
        <v>44228</v>
      </c>
      <c r="H418" s="11">
        <v>7</v>
      </c>
      <c r="I418" s="20" t="s">
        <v>259</v>
      </c>
      <c r="J418" s="11" t="s">
        <v>261</v>
      </c>
      <c r="K418" s="11" t="s">
        <v>1869</v>
      </c>
      <c r="L418" s="11">
        <v>2</v>
      </c>
    </row>
    <row r="419" spans="1:12">
      <c r="A419" s="11" t="s">
        <v>669</v>
      </c>
      <c r="D419" s="11" t="s">
        <v>260</v>
      </c>
      <c r="E419" s="19" t="s">
        <v>919</v>
      </c>
      <c r="F419" s="10">
        <v>42036</v>
      </c>
      <c r="G419" s="10">
        <v>44228</v>
      </c>
      <c r="H419" s="11">
        <v>7</v>
      </c>
      <c r="I419" s="20" t="s">
        <v>259</v>
      </c>
      <c r="J419" s="11" t="s">
        <v>261</v>
      </c>
      <c r="K419" s="11" t="s">
        <v>1869</v>
      </c>
      <c r="L419" s="11">
        <v>2</v>
      </c>
    </row>
    <row r="420" spans="1:12">
      <c r="A420" s="11" t="s">
        <v>670</v>
      </c>
      <c r="D420" s="11" t="s">
        <v>260</v>
      </c>
      <c r="E420" s="19" t="s">
        <v>920</v>
      </c>
      <c r="F420" s="10">
        <v>42036</v>
      </c>
      <c r="G420" s="10">
        <v>44228</v>
      </c>
      <c r="H420" s="11">
        <v>7</v>
      </c>
      <c r="I420" s="20" t="s">
        <v>259</v>
      </c>
      <c r="J420" s="11" t="s">
        <v>261</v>
      </c>
      <c r="K420" s="11" t="s">
        <v>1869</v>
      </c>
      <c r="L420" s="11">
        <v>2</v>
      </c>
    </row>
    <row r="421" spans="1:12">
      <c r="A421" s="11" t="s">
        <v>671</v>
      </c>
      <c r="D421" s="11" t="s">
        <v>260</v>
      </c>
      <c r="E421" s="19" t="s">
        <v>921</v>
      </c>
      <c r="F421" s="10">
        <v>42036</v>
      </c>
      <c r="G421" s="10">
        <v>44228</v>
      </c>
      <c r="H421" s="11">
        <v>7</v>
      </c>
      <c r="I421" s="20" t="s">
        <v>259</v>
      </c>
      <c r="J421" s="11" t="s">
        <v>261</v>
      </c>
      <c r="K421" s="11" t="s">
        <v>1869</v>
      </c>
      <c r="L421" s="11">
        <v>2</v>
      </c>
    </row>
    <row r="422" spans="1:12">
      <c r="A422" s="11" t="s">
        <v>672</v>
      </c>
      <c r="D422" s="11" t="s">
        <v>260</v>
      </c>
      <c r="E422" s="19" t="s">
        <v>922</v>
      </c>
      <c r="F422" s="10">
        <v>42036</v>
      </c>
      <c r="G422" s="10">
        <v>44228</v>
      </c>
      <c r="H422" s="11">
        <v>7</v>
      </c>
      <c r="I422" s="20" t="s">
        <v>259</v>
      </c>
      <c r="J422" s="11" t="s">
        <v>261</v>
      </c>
      <c r="K422" s="11" t="s">
        <v>1869</v>
      </c>
      <c r="L422" s="11">
        <v>2</v>
      </c>
    </row>
    <row r="423" spans="1:12">
      <c r="A423" s="11" t="s">
        <v>673</v>
      </c>
      <c r="D423" s="11" t="s">
        <v>260</v>
      </c>
      <c r="E423" s="19" t="s">
        <v>923</v>
      </c>
      <c r="F423" s="10">
        <v>42036</v>
      </c>
      <c r="G423" s="10">
        <v>44228</v>
      </c>
      <c r="H423" s="11">
        <v>7</v>
      </c>
      <c r="I423" s="20" t="s">
        <v>259</v>
      </c>
      <c r="J423" s="11" t="s">
        <v>261</v>
      </c>
      <c r="K423" s="11" t="s">
        <v>1869</v>
      </c>
      <c r="L423" s="11">
        <v>2</v>
      </c>
    </row>
    <row r="424" spans="1:12">
      <c r="A424" s="11" t="s">
        <v>674</v>
      </c>
      <c r="D424" s="11" t="s">
        <v>260</v>
      </c>
      <c r="E424" s="19" t="s">
        <v>924</v>
      </c>
      <c r="F424" s="10">
        <v>42036</v>
      </c>
      <c r="G424" s="10">
        <v>44228</v>
      </c>
      <c r="H424" s="11">
        <v>7</v>
      </c>
      <c r="I424" s="20" t="s">
        <v>259</v>
      </c>
      <c r="J424" s="11" t="s">
        <v>261</v>
      </c>
      <c r="K424" s="11" t="s">
        <v>1869</v>
      </c>
      <c r="L424" s="11">
        <v>2</v>
      </c>
    </row>
    <row r="425" spans="1:12">
      <c r="A425" s="11" t="s">
        <v>675</v>
      </c>
      <c r="D425" s="11" t="s">
        <v>260</v>
      </c>
      <c r="E425" s="19" t="s">
        <v>925</v>
      </c>
      <c r="F425" s="10">
        <v>42036</v>
      </c>
      <c r="G425" s="10">
        <v>44228</v>
      </c>
      <c r="H425" s="11">
        <v>7</v>
      </c>
      <c r="I425" s="20" t="s">
        <v>259</v>
      </c>
      <c r="J425" s="11" t="s">
        <v>261</v>
      </c>
      <c r="K425" s="11" t="s">
        <v>1869</v>
      </c>
      <c r="L425" s="11">
        <v>2</v>
      </c>
    </row>
    <row r="426" spans="1:12">
      <c r="A426" s="11" t="s">
        <v>676</v>
      </c>
      <c r="D426" s="11" t="s">
        <v>260</v>
      </c>
      <c r="E426" s="19" t="s">
        <v>926</v>
      </c>
      <c r="F426" s="10">
        <v>42036</v>
      </c>
      <c r="G426" s="10">
        <v>44228</v>
      </c>
      <c r="H426" s="11">
        <v>7</v>
      </c>
      <c r="I426" s="20" t="s">
        <v>259</v>
      </c>
      <c r="J426" s="11" t="s">
        <v>261</v>
      </c>
      <c r="K426" s="11" t="s">
        <v>1869</v>
      </c>
      <c r="L426" s="11">
        <v>2</v>
      </c>
    </row>
    <row r="427" spans="1:12">
      <c r="A427" s="11" t="s">
        <v>677</v>
      </c>
      <c r="D427" s="11" t="s">
        <v>260</v>
      </c>
      <c r="E427" s="19" t="s">
        <v>927</v>
      </c>
      <c r="F427" s="10">
        <v>42036</v>
      </c>
      <c r="G427" s="10">
        <v>44228</v>
      </c>
      <c r="H427" s="11">
        <v>7</v>
      </c>
      <c r="I427" s="20" t="s">
        <v>259</v>
      </c>
      <c r="J427" s="11" t="s">
        <v>261</v>
      </c>
      <c r="K427" s="11" t="s">
        <v>1869</v>
      </c>
      <c r="L427" s="11">
        <v>2</v>
      </c>
    </row>
    <row r="428" spans="1:12">
      <c r="A428" s="11" t="s">
        <v>678</v>
      </c>
      <c r="D428" s="11" t="s">
        <v>260</v>
      </c>
      <c r="E428" s="19" t="s">
        <v>928</v>
      </c>
      <c r="F428" s="10">
        <v>42036</v>
      </c>
      <c r="G428" s="10">
        <v>44228</v>
      </c>
      <c r="H428" s="11">
        <v>7</v>
      </c>
      <c r="I428" s="20" t="s">
        <v>259</v>
      </c>
      <c r="J428" s="11" t="s">
        <v>261</v>
      </c>
      <c r="K428" s="11" t="s">
        <v>1869</v>
      </c>
      <c r="L428" s="11">
        <v>2</v>
      </c>
    </row>
    <row r="429" spans="1:12">
      <c r="A429" s="11" t="s">
        <v>679</v>
      </c>
      <c r="D429" s="11" t="s">
        <v>260</v>
      </c>
      <c r="E429" s="19" t="s">
        <v>929</v>
      </c>
      <c r="F429" s="10">
        <v>42036</v>
      </c>
      <c r="G429" s="10">
        <v>44228</v>
      </c>
      <c r="H429" s="11">
        <v>7</v>
      </c>
      <c r="I429" s="20" t="s">
        <v>259</v>
      </c>
      <c r="J429" s="11" t="s">
        <v>261</v>
      </c>
      <c r="K429" s="11" t="s">
        <v>1869</v>
      </c>
      <c r="L429" s="11">
        <v>2</v>
      </c>
    </row>
    <row r="430" spans="1:12">
      <c r="A430" s="11" t="s">
        <v>680</v>
      </c>
      <c r="D430" s="11" t="s">
        <v>260</v>
      </c>
      <c r="E430" s="19" t="s">
        <v>930</v>
      </c>
      <c r="F430" s="10">
        <v>42036</v>
      </c>
      <c r="G430" s="10">
        <v>44228</v>
      </c>
      <c r="H430" s="11">
        <v>7</v>
      </c>
      <c r="I430" s="20" t="s">
        <v>259</v>
      </c>
      <c r="J430" s="11" t="s">
        <v>261</v>
      </c>
      <c r="K430" s="11" t="s">
        <v>1869</v>
      </c>
      <c r="L430" s="11">
        <v>2</v>
      </c>
    </row>
    <row r="431" spans="1:12">
      <c r="A431" s="11" t="s">
        <v>681</v>
      </c>
      <c r="D431" s="11" t="s">
        <v>260</v>
      </c>
      <c r="E431" s="19" t="s">
        <v>931</v>
      </c>
      <c r="F431" s="10">
        <v>42036</v>
      </c>
      <c r="G431" s="10">
        <v>44228</v>
      </c>
      <c r="H431" s="11">
        <v>7</v>
      </c>
      <c r="I431" s="20" t="s">
        <v>259</v>
      </c>
      <c r="J431" s="11" t="s">
        <v>261</v>
      </c>
      <c r="K431" s="11" t="s">
        <v>1869</v>
      </c>
      <c r="L431" s="11">
        <v>2</v>
      </c>
    </row>
    <row r="432" spans="1:12">
      <c r="A432" s="11" t="s">
        <v>682</v>
      </c>
      <c r="D432" s="11" t="s">
        <v>260</v>
      </c>
      <c r="E432" s="19" t="s">
        <v>932</v>
      </c>
      <c r="F432" s="10">
        <v>42036</v>
      </c>
      <c r="G432" s="10">
        <v>44228</v>
      </c>
      <c r="H432" s="11">
        <v>7</v>
      </c>
      <c r="I432" s="20" t="s">
        <v>259</v>
      </c>
      <c r="J432" s="11" t="s">
        <v>261</v>
      </c>
      <c r="K432" s="11" t="s">
        <v>1869</v>
      </c>
      <c r="L432" s="11">
        <v>2</v>
      </c>
    </row>
    <row r="433" spans="1:12">
      <c r="A433" s="11" t="s">
        <v>683</v>
      </c>
      <c r="D433" s="11" t="s">
        <v>260</v>
      </c>
      <c r="E433" s="19" t="s">
        <v>933</v>
      </c>
      <c r="F433" s="10">
        <v>42036</v>
      </c>
      <c r="G433" s="10">
        <v>44228</v>
      </c>
      <c r="H433" s="11">
        <v>7</v>
      </c>
      <c r="I433" s="20" t="s">
        <v>259</v>
      </c>
      <c r="J433" s="11" t="s">
        <v>261</v>
      </c>
      <c r="K433" s="11" t="s">
        <v>1869</v>
      </c>
      <c r="L433" s="11">
        <v>2</v>
      </c>
    </row>
    <row r="434" spans="1:12">
      <c r="A434" s="11" t="s">
        <v>684</v>
      </c>
      <c r="D434" s="11" t="s">
        <v>260</v>
      </c>
      <c r="E434" s="19" t="s">
        <v>934</v>
      </c>
      <c r="F434" s="10">
        <v>42036</v>
      </c>
      <c r="G434" s="10">
        <v>44228</v>
      </c>
      <c r="H434" s="11">
        <v>7</v>
      </c>
      <c r="I434" s="20" t="s">
        <v>259</v>
      </c>
      <c r="J434" s="11" t="s">
        <v>261</v>
      </c>
      <c r="K434" s="11" t="s">
        <v>1869</v>
      </c>
      <c r="L434" s="11">
        <v>2</v>
      </c>
    </row>
    <row r="435" spans="1:12">
      <c r="A435" s="11" t="s">
        <v>685</v>
      </c>
      <c r="D435" s="11" t="s">
        <v>260</v>
      </c>
      <c r="E435" s="19" t="s">
        <v>935</v>
      </c>
      <c r="F435" s="10">
        <v>42036</v>
      </c>
      <c r="G435" s="10">
        <v>44228</v>
      </c>
      <c r="H435" s="11">
        <v>7</v>
      </c>
      <c r="I435" s="20" t="s">
        <v>259</v>
      </c>
      <c r="J435" s="11" t="s">
        <v>261</v>
      </c>
      <c r="K435" s="11" t="s">
        <v>1869</v>
      </c>
      <c r="L435" s="11">
        <v>2</v>
      </c>
    </row>
    <row r="436" spans="1:12">
      <c r="A436" s="11" t="s">
        <v>686</v>
      </c>
      <c r="D436" s="11" t="s">
        <v>260</v>
      </c>
      <c r="E436" s="19" t="s">
        <v>936</v>
      </c>
      <c r="F436" s="10">
        <v>42036</v>
      </c>
      <c r="G436" s="10">
        <v>44228</v>
      </c>
      <c r="H436" s="11">
        <v>7</v>
      </c>
      <c r="I436" s="20" t="s">
        <v>259</v>
      </c>
      <c r="J436" s="11" t="s">
        <v>261</v>
      </c>
      <c r="K436" s="11" t="s">
        <v>1869</v>
      </c>
      <c r="L436" s="11">
        <v>2</v>
      </c>
    </row>
    <row r="437" spans="1:12">
      <c r="A437" s="11" t="s">
        <v>687</v>
      </c>
      <c r="D437" s="11" t="s">
        <v>260</v>
      </c>
      <c r="E437" s="19" t="s">
        <v>937</v>
      </c>
      <c r="F437" s="10">
        <v>42036</v>
      </c>
      <c r="G437" s="10">
        <v>44228</v>
      </c>
      <c r="H437" s="11">
        <v>7</v>
      </c>
      <c r="I437" s="20" t="s">
        <v>259</v>
      </c>
      <c r="J437" s="11" t="s">
        <v>261</v>
      </c>
      <c r="K437" s="11" t="s">
        <v>1869</v>
      </c>
      <c r="L437" s="11">
        <v>2</v>
      </c>
    </row>
    <row r="438" spans="1:12">
      <c r="A438" s="11" t="s">
        <v>688</v>
      </c>
      <c r="D438" s="11" t="s">
        <v>260</v>
      </c>
      <c r="E438" s="19" t="s">
        <v>938</v>
      </c>
      <c r="F438" s="10">
        <v>42036</v>
      </c>
      <c r="G438" s="10">
        <v>44228</v>
      </c>
      <c r="H438" s="11">
        <v>7</v>
      </c>
      <c r="I438" s="20" t="s">
        <v>259</v>
      </c>
      <c r="J438" s="11" t="s">
        <v>261</v>
      </c>
      <c r="K438" s="11" t="s">
        <v>1869</v>
      </c>
      <c r="L438" s="11">
        <v>2</v>
      </c>
    </row>
    <row r="439" spans="1:12">
      <c r="A439" s="11" t="s">
        <v>689</v>
      </c>
      <c r="D439" s="11" t="s">
        <v>260</v>
      </c>
      <c r="E439" s="19" t="s">
        <v>939</v>
      </c>
      <c r="F439" s="10">
        <v>42036</v>
      </c>
      <c r="G439" s="10">
        <v>44228</v>
      </c>
      <c r="H439" s="11">
        <v>7</v>
      </c>
      <c r="I439" s="20" t="s">
        <v>259</v>
      </c>
      <c r="J439" s="11" t="s">
        <v>261</v>
      </c>
      <c r="K439" s="11" t="s">
        <v>1869</v>
      </c>
      <c r="L439" s="11">
        <v>2</v>
      </c>
    </row>
    <row r="440" spans="1:12">
      <c r="A440" s="11" t="s">
        <v>690</v>
      </c>
      <c r="D440" s="11" t="s">
        <v>260</v>
      </c>
      <c r="E440" s="19" t="s">
        <v>940</v>
      </c>
      <c r="F440" s="10">
        <v>42036</v>
      </c>
      <c r="G440" s="10">
        <v>44228</v>
      </c>
      <c r="H440" s="11">
        <v>7</v>
      </c>
      <c r="I440" s="20" t="s">
        <v>259</v>
      </c>
      <c r="J440" s="11" t="s">
        <v>261</v>
      </c>
      <c r="K440" s="11" t="s">
        <v>1869</v>
      </c>
      <c r="L440" s="11">
        <v>2</v>
      </c>
    </row>
    <row r="441" spans="1:12">
      <c r="A441" s="11" t="s">
        <v>691</v>
      </c>
      <c r="D441" s="11" t="s">
        <v>260</v>
      </c>
      <c r="E441" s="19" t="s">
        <v>941</v>
      </c>
      <c r="F441" s="10">
        <v>42036</v>
      </c>
      <c r="G441" s="10">
        <v>44228</v>
      </c>
      <c r="H441" s="11">
        <v>7</v>
      </c>
      <c r="I441" s="20" t="s">
        <v>259</v>
      </c>
      <c r="J441" s="11" t="s">
        <v>261</v>
      </c>
      <c r="K441" s="11" t="s">
        <v>1869</v>
      </c>
      <c r="L441" s="11">
        <v>2</v>
      </c>
    </row>
    <row r="442" spans="1:12">
      <c r="A442" s="11" t="s">
        <v>692</v>
      </c>
      <c r="D442" s="11" t="s">
        <v>260</v>
      </c>
      <c r="E442" s="19" t="s">
        <v>942</v>
      </c>
      <c r="F442" s="10">
        <v>42036</v>
      </c>
      <c r="G442" s="10">
        <v>44228</v>
      </c>
      <c r="H442" s="11">
        <v>7</v>
      </c>
      <c r="I442" s="20" t="s">
        <v>259</v>
      </c>
      <c r="J442" s="11" t="s">
        <v>261</v>
      </c>
      <c r="K442" s="11" t="s">
        <v>1869</v>
      </c>
      <c r="L442" s="11">
        <v>2</v>
      </c>
    </row>
    <row r="443" spans="1:12">
      <c r="A443" s="11" t="s">
        <v>693</v>
      </c>
      <c r="D443" s="11" t="s">
        <v>260</v>
      </c>
      <c r="E443" s="19" t="s">
        <v>943</v>
      </c>
      <c r="F443" s="10">
        <v>42036</v>
      </c>
      <c r="G443" s="10">
        <v>44228</v>
      </c>
      <c r="H443" s="11">
        <v>7</v>
      </c>
      <c r="I443" s="20" t="s">
        <v>259</v>
      </c>
      <c r="J443" s="11" t="s">
        <v>261</v>
      </c>
      <c r="K443" s="11" t="s">
        <v>1869</v>
      </c>
      <c r="L443" s="11">
        <v>2</v>
      </c>
    </row>
    <row r="444" spans="1:12">
      <c r="A444" s="11" t="s">
        <v>694</v>
      </c>
      <c r="D444" s="11" t="s">
        <v>260</v>
      </c>
      <c r="E444" s="19" t="s">
        <v>944</v>
      </c>
      <c r="F444" s="10">
        <v>42036</v>
      </c>
      <c r="G444" s="10">
        <v>44228</v>
      </c>
      <c r="H444" s="11">
        <v>7</v>
      </c>
      <c r="I444" s="20" t="s">
        <v>259</v>
      </c>
      <c r="J444" s="11" t="s">
        <v>261</v>
      </c>
      <c r="K444" s="11" t="s">
        <v>1869</v>
      </c>
      <c r="L444" s="11">
        <v>2</v>
      </c>
    </row>
    <row r="445" spans="1:12">
      <c r="A445" s="11" t="s">
        <v>695</v>
      </c>
      <c r="D445" s="11" t="s">
        <v>260</v>
      </c>
      <c r="E445" s="19" t="s">
        <v>945</v>
      </c>
      <c r="F445" s="10">
        <v>42036</v>
      </c>
      <c r="G445" s="10">
        <v>44228</v>
      </c>
      <c r="H445" s="11">
        <v>7</v>
      </c>
      <c r="I445" s="20" t="s">
        <v>259</v>
      </c>
      <c r="J445" s="11" t="s">
        <v>261</v>
      </c>
      <c r="K445" s="11" t="s">
        <v>1869</v>
      </c>
      <c r="L445" s="11">
        <v>2</v>
      </c>
    </row>
    <row r="446" spans="1:12">
      <c r="A446" s="11" t="s">
        <v>696</v>
      </c>
      <c r="D446" s="11" t="s">
        <v>260</v>
      </c>
      <c r="E446" s="19" t="s">
        <v>946</v>
      </c>
      <c r="F446" s="10">
        <v>42036</v>
      </c>
      <c r="G446" s="10">
        <v>44228</v>
      </c>
      <c r="H446" s="11">
        <v>7</v>
      </c>
      <c r="I446" s="20" t="s">
        <v>259</v>
      </c>
      <c r="J446" s="11" t="s">
        <v>261</v>
      </c>
      <c r="K446" s="11" t="s">
        <v>1869</v>
      </c>
      <c r="L446" s="11">
        <v>2</v>
      </c>
    </row>
    <row r="447" spans="1:12">
      <c r="A447" s="11" t="s">
        <v>697</v>
      </c>
      <c r="D447" s="11" t="s">
        <v>260</v>
      </c>
      <c r="E447" s="19" t="s">
        <v>947</v>
      </c>
      <c r="F447" s="10">
        <v>42036</v>
      </c>
      <c r="G447" s="10">
        <v>44228</v>
      </c>
      <c r="H447" s="11">
        <v>7</v>
      </c>
      <c r="I447" s="20" t="s">
        <v>259</v>
      </c>
      <c r="J447" s="11" t="s">
        <v>261</v>
      </c>
      <c r="K447" s="11" t="s">
        <v>1869</v>
      </c>
      <c r="L447" s="11">
        <v>2</v>
      </c>
    </row>
    <row r="448" spans="1:12">
      <c r="A448" s="11" t="s">
        <v>698</v>
      </c>
      <c r="D448" s="11" t="s">
        <v>260</v>
      </c>
      <c r="E448" s="19" t="s">
        <v>948</v>
      </c>
      <c r="F448" s="10">
        <v>42036</v>
      </c>
      <c r="G448" s="10">
        <v>44228</v>
      </c>
      <c r="H448" s="11">
        <v>7</v>
      </c>
      <c r="I448" s="20" t="s">
        <v>259</v>
      </c>
      <c r="J448" s="11" t="s">
        <v>261</v>
      </c>
      <c r="K448" s="11" t="s">
        <v>1869</v>
      </c>
      <c r="L448" s="11">
        <v>2</v>
      </c>
    </row>
    <row r="449" spans="1:12">
      <c r="A449" s="11" t="s">
        <v>699</v>
      </c>
      <c r="D449" s="11" t="s">
        <v>260</v>
      </c>
      <c r="E449" s="19" t="s">
        <v>949</v>
      </c>
      <c r="F449" s="10">
        <v>42036</v>
      </c>
      <c r="G449" s="10">
        <v>44228</v>
      </c>
      <c r="H449" s="11">
        <v>7</v>
      </c>
      <c r="I449" s="20" t="s">
        <v>259</v>
      </c>
      <c r="J449" s="11" t="s">
        <v>261</v>
      </c>
      <c r="K449" s="11" t="s">
        <v>1869</v>
      </c>
      <c r="L449" s="11">
        <v>2</v>
      </c>
    </row>
    <row r="450" spans="1:12">
      <c r="A450" s="11" t="s">
        <v>700</v>
      </c>
      <c r="D450" s="11" t="s">
        <v>260</v>
      </c>
      <c r="E450" s="19" t="s">
        <v>950</v>
      </c>
      <c r="F450" s="10">
        <v>42036</v>
      </c>
      <c r="G450" s="10">
        <v>44228</v>
      </c>
      <c r="H450" s="11">
        <v>7</v>
      </c>
      <c r="I450" s="20" t="s">
        <v>259</v>
      </c>
      <c r="J450" s="11" t="s">
        <v>261</v>
      </c>
      <c r="K450" s="11" t="s">
        <v>1869</v>
      </c>
      <c r="L450" s="11">
        <v>2</v>
      </c>
    </row>
    <row r="451" spans="1:12">
      <c r="A451" s="11" t="s">
        <v>701</v>
      </c>
      <c r="D451" s="11" t="s">
        <v>260</v>
      </c>
      <c r="E451" s="19" t="s">
        <v>951</v>
      </c>
      <c r="F451" s="10">
        <v>42036</v>
      </c>
      <c r="G451" s="10">
        <v>44228</v>
      </c>
      <c r="H451" s="11">
        <v>7</v>
      </c>
      <c r="I451" s="20" t="s">
        <v>259</v>
      </c>
      <c r="J451" s="11" t="s">
        <v>261</v>
      </c>
      <c r="K451" s="11" t="s">
        <v>1869</v>
      </c>
      <c r="L451" s="11">
        <v>2</v>
      </c>
    </row>
    <row r="452" spans="1:12">
      <c r="A452" s="11" t="s">
        <v>702</v>
      </c>
      <c r="D452" s="11" t="s">
        <v>260</v>
      </c>
      <c r="E452" s="19" t="s">
        <v>952</v>
      </c>
      <c r="F452" s="10">
        <v>42036</v>
      </c>
      <c r="G452" s="10">
        <v>44228</v>
      </c>
      <c r="H452" s="11">
        <v>7</v>
      </c>
      <c r="I452" s="20" t="s">
        <v>259</v>
      </c>
      <c r="J452" s="11" t="s">
        <v>261</v>
      </c>
      <c r="K452" s="11" t="s">
        <v>1869</v>
      </c>
      <c r="L452" s="11">
        <v>2</v>
      </c>
    </row>
    <row r="453" spans="1:12">
      <c r="A453" s="11" t="s">
        <v>703</v>
      </c>
      <c r="D453" s="11" t="s">
        <v>260</v>
      </c>
      <c r="E453" s="19" t="s">
        <v>953</v>
      </c>
      <c r="F453" s="10">
        <v>42036</v>
      </c>
      <c r="G453" s="10">
        <v>44228</v>
      </c>
      <c r="H453" s="11">
        <v>7</v>
      </c>
      <c r="I453" s="20" t="s">
        <v>259</v>
      </c>
      <c r="J453" s="11" t="s">
        <v>261</v>
      </c>
      <c r="K453" s="11" t="s">
        <v>1869</v>
      </c>
      <c r="L453" s="11">
        <v>2</v>
      </c>
    </row>
    <row r="454" spans="1:12">
      <c r="A454" s="11" t="s">
        <v>704</v>
      </c>
      <c r="D454" s="11" t="s">
        <v>260</v>
      </c>
      <c r="E454" s="19" t="s">
        <v>954</v>
      </c>
      <c r="F454" s="10">
        <v>42036</v>
      </c>
      <c r="G454" s="10">
        <v>44228</v>
      </c>
      <c r="H454" s="11">
        <v>7</v>
      </c>
      <c r="I454" s="20" t="s">
        <v>259</v>
      </c>
      <c r="J454" s="11" t="s">
        <v>261</v>
      </c>
      <c r="K454" s="11" t="s">
        <v>1869</v>
      </c>
      <c r="L454" s="11">
        <v>2</v>
      </c>
    </row>
    <row r="455" spans="1:12">
      <c r="A455" s="11" t="s">
        <v>705</v>
      </c>
      <c r="D455" s="11" t="s">
        <v>260</v>
      </c>
      <c r="E455" s="19" t="s">
        <v>955</v>
      </c>
      <c r="F455" s="10">
        <v>42036</v>
      </c>
      <c r="G455" s="10">
        <v>44228</v>
      </c>
      <c r="H455" s="11">
        <v>7</v>
      </c>
      <c r="I455" s="20" t="s">
        <v>259</v>
      </c>
      <c r="J455" s="11" t="s">
        <v>261</v>
      </c>
      <c r="K455" s="11" t="s">
        <v>1869</v>
      </c>
      <c r="L455" s="11">
        <v>2</v>
      </c>
    </row>
    <row r="456" spans="1:12">
      <c r="A456" s="11" t="s">
        <v>706</v>
      </c>
      <c r="D456" s="11" t="s">
        <v>260</v>
      </c>
      <c r="E456" s="19" t="s">
        <v>956</v>
      </c>
      <c r="F456" s="10">
        <v>42036</v>
      </c>
      <c r="G456" s="10">
        <v>44228</v>
      </c>
      <c r="H456" s="11">
        <v>7</v>
      </c>
      <c r="I456" s="20" t="s">
        <v>259</v>
      </c>
      <c r="J456" s="11" t="s">
        <v>261</v>
      </c>
      <c r="K456" s="11" t="s">
        <v>1869</v>
      </c>
      <c r="L456" s="11">
        <v>2</v>
      </c>
    </row>
    <row r="457" spans="1:12">
      <c r="A457" s="11" t="s">
        <v>707</v>
      </c>
      <c r="D457" s="11" t="s">
        <v>260</v>
      </c>
      <c r="E457" s="19" t="s">
        <v>957</v>
      </c>
      <c r="F457" s="10">
        <v>42036</v>
      </c>
      <c r="G457" s="10">
        <v>44228</v>
      </c>
      <c r="H457" s="11">
        <v>7</v>
      </c>
      <c r="I457" s="20" t="s">
        <v>259</v>
      </c>
      <c r="J457" s="11" t="s">
        <v>261</v>
      </c>
      <c r="K457" s="11" t="s">
        <v>1869</v>
      </c>
      <c r="L457" s="11">
        <v>2</v>
      </c>
    </row>
    <row r="458" spans="1:12">
      <c r="A458" s="11" t="s">
        <v>708</v>
      </c>
      <c r="D458" s="11" t="s">
        <v>260</v>
      </c>
      <c r="E458" s="19" t="s">
        <v>958</v>
      </c>
      <c r="F458" s="10">
        <v>42036</v>
      </c>
      <c r="G458" s="10">
        <v>44228</v>
      </c>
      <c r="H458" s="11">
        <v>7</v>
      </c>
      <c r="I458" s="20" t="s">
        <v>259</v>
      </c>
      <c r="J458" s="11" t="s">
        <v>261</v>
      </c>
      <c r="K458" s="11" t="s">
        <v>1869</v>
      </c>
      <c r="L458" s="11">
        <v>2</v>
      </c>
    </row>
    <row r="459" spans="1:12">
      <c r="A459" s="11" t="s">
        <v>709</v>
      </c>
      <c r="D459" s="11" t="s">
        <v>260</v>
      </c>
      <c r="E459" s="19" t="s">
        <v>959</v>
      </c>
      <c r="F459" s="10">
        <v>42036</v>
      </c>
      <c r="G459" s="10">
        <v>44228</v>
      </c>
      <c r="H459" s="11">
        <v>7</v>
      </c>
      <c r="I459" s="20" t="s">
        <v>259</v>
      </c>
      <c r="J459" s="11" t="s">
        <v>261</v>
      </c>
      <c r="K459" s="11" t="s">
        <v>1869</v>
      </c>
      <c r="L459" s="11">
        <v>2</v>
      </c>
    </row>
    <row r="460" spans="1:12">
      <c r="A460" s="11" t="s">
        <v>710</v>
      </c>
      <c r="D460" s="11" t="s">
        <v>260</v>
      </c>
      <c r="E460" s="19" t="s">
        <v>960</v>
      </c>
      <c r="F460" s="10">
        <v>42036</v>
      </c>
      <c r="G460" s="10">
        <v>44228</v>
      </c>
      <c r="H460" s="11">
        <v>7</v>
      </c>
      <c r="I460" s="20" t="s">
        <v>259</v>
      </c>
      <c r="J460" s="11" t="s">
        <v>261</v>
      </c>
      <c r="K460" s="11" t="s">
        <v>1869</v>
      </c>
      <c r="L460" s="11">
        <v>2</v>
      </c>
    </row>
    <row r="461" spans="1:12">
      <c r="A461" s="11" t="s">
        <v>711</v>
      </c>
      <c r="D461" s="11" t="s">
        <v>260</v>
      </c>
      <c r="E461" s="19" t="s">
        <v>961</v>
      </c>
      <c r="F461" s="10">
        <v>42036</v>
      </c>
      <c r="G461" s="10">
        <v>44228</v>
      </c>
      <c r="H461" s="11">
        <v>7</v>
      </c>
      <c r="I461" s="20" t="s">
        <v>259</v>
      </c>
      <c r="J461" s="11" t="s">
        <v>261</v>
      </c>
      <c r="K461" s="11" t="s">
        <v>1869</v>
      </c>
      <c r="L461" s="11">
        <v>2</v>
      </c>
    </row>
    <row r="462" spans="1:12">
      <c r="A462" s="11" t="s">
        <v>712</v>
      </c>
      <c r="D462" s="11" t="s">
        <v>260</v>
      </c>
      <c r="E462" s="19" t="s">
        <v>962</v>
      </c>
      <c r="F462" s="10">
        <v>42036</v>
      </c>
      <c r="G462" s="10">
        <v>44228</v>
      </c>
      <c r="H462" s="11">
        <v>7</v>
      </c>
      <c r="I462" s="20" t="s">
        <v>259</v>
      </c>
      <c r="J462" s="11" t="s">
        <v>261</v>
      </c>
      <c r="K462" s="11" t="s">
        <v>1869</v>
      </c>
      <c r="L462" s="11">
        <v>2</v>
      </c>
    </row>
    <row r="463" spans="1:12">
      <c r="A463" s="11" t="s">
        <v>713</v>
      </c>
      <c r="D463" s="11" t="s">
        <v>260</v>
      </c>
      <c r="E463" s="19" t="s">
        <v>963</v>
      </c>
      <c r="F463" s="10">
        <v>42036</v>
      </c>
      <c r="G463" s="10">
        <v>44228</v>
      </c>
      <c r="H463" s="11">
        <v>7</v>
      </c>
      <c r="I463" s="20" t="s">
        <v>259</v>
      </c>
      <c r="J463" s="11" t="s">
        <v>261</v>
      </c>
      <c r="K463" s="11" t="s">
        <v>1869</v>
      </c>
      <c r="L463" s="11">
        <v>2</v>
      </c>
    </row>
    <row r="464" spans="1:12">
      <c r="A464" s="11" t="s">
        <v>714</v>
      </c>
      <c r="D464" s="11" t="s">
        <v>260</v>
      </c>
      <c r="E464" s="19" t="s">
        <v>964</v>
      </c>
      <c r="F464" s="10">
        <v>42036</v>
      </c>
      <c r="G464" s="10">
        <v>44228</v>
      </c>
      <c r="H464" s="11">
        <v>7</v>
      </c>
      <c r="I464" s="20" t="s">
        <v>259</v>
      </c>
      <c r="J464" s="11" t="s">
        <v>261</v>
      </c>
      <c r="K464" s="11" t="s">
        <v>1869</v>
      </c>
      <c r="L464" s="11">
        <v>2</v>
      </c>
    </row>
    <row r="465" spans="1:12">
      <c r="A465" s="11" t="s">
        <v>715</v>
      </c>
      <c r="D465" s="11" t="s">
        <v>260</v>
      </c>
      <c r="E465" s="19" t="s">
        <v>965</v>
      </c>
      <c r="F465" s="10">
        <v>42036</v>
      </c>
      <c r="G465" s="10">
        <v>44228</v>
      </c>
      <c r="H465" s="11">
        <v>7</v>
      </c>
      <c r="I465" s="20" t="s">
        <v>259</v>
      </c>
      <c r="J465" s="11" t="s">
        <v>261</v>
      </c>
      <c r="K465" s="11" t="s">
        <v>1869</v>
      </c>
      <c r="L465" s="11">
        <v>2</v>
      </c>
    </row>
    <row r="466" spans="1:12">
      <c r="A466" s="11" t="s">
        <v>716</v>
      </c>
      <c r="D466" s="11" t="s">
        <v>260</v>
      </c>
      <c r="E466" s="19" t="s">
        <v>966</v>
      </c>
      <c r="F466" s="10">
        <v>42036</v>
      </c>
      <c r="G466" s="10">
        <v>44228</v>
      </c>
      <c r="H466" s="11">
        <v>7</v>
      </c>
      <c r="I466" s="20" t="s">
        <v>259</v>
      </c>
      <c r="J466" s="11" t="s">
        <v>261</v>
      </c>
      <c r="K466" s="11" t="s">
        <v>1869</v>
      </c>
      <c r="L466" s="11">
        <v>2</v>
      </c>
    </row>
    <row r="467" spans="1:12">
      <c r="A467" s="11" t="s">
        <v>717</v>
      </c>
      <c r="D467" s="11" t="s">
        <v>260</v>
      </c>
      <c r="E467" s="19" t="s">
        <v>967</v>
      </c>
      <c r="F467" s="10">
        <v>42036</v>
      </c>
      <c r="G467" s="10">
        <v>44228</v>
      </c>
      <c r="H467" s="11">
        <v>7</v>
      </c>
      <c r="I467" s="20" t="s">
        <v>259</v>
      </c>
      <c r="J467" s="11" t="s">
        <v>261</v>
      </c>
      <c r="K467" s="11" t="s">
        <v>1869</v>
      </c>
      <c r="L467" s="11">
        <v>2</v>
      </c>
    </row>
    <row r="468" spans="1:12">
      <c r="A468" s="11" t="s">
        <v>718</v>
      </c>
      <c r="D468" s="11" t="s">
        <v>260</v>
      </c>
      <c r="E468" s="19" t="s">
        <v>968</v>
      </c>
      <c r="F468" s="10">
        <v>42036</v>
      </c>
      <c r="G468" s="10">
        <v>44228</v>
      </c>
      <c r="H468" s="11">
        <v>7</v>
      </c>
      <c r="I468" s="20" t="s">
        <v>259</v>
      </c>
      <c r="J468" s="11" t="s">
        <v>261</v>
      </c>
      <c r="K468" s="11" t="s">
        <v>1869</v>
      </c>
      <c r="L468" s="11">
        <v>2</v>
      </c>
    </row>
    <row r="469" spans="1:12">
      <c r="A469" s="11" t="s">
        <v>719</v>
      </c>
      <c r="D469" s="11" t="s">
        <v>260</v>
      </c>
      <c r="E469" s="19" t="s">
        <v>969</v>
      </c>
      <c r="F469" s="10">
        <v>42036</v>
      </c>
      <c r="G469" s="10">
        <v>44228</v>
      </c>
      <c r="H469" s="11">
        <v>7</v>
      </c>
      <c r="I469" s="20" t="s">
        <v>259</v>
      </c>
      <c r="J469" s="11" t="s">
        <v>261</v>
      </c>
      <c r="K469" s="11" t="s">
        <v>1869</v>
      </c>
      <c r="L469" s="11">
        <v>2</v>
      </c>
    </row>
    <row r="470" spans="1:12">
      <c r="A470" s="11" t="s">
        <v>720</v>
      </c>
      <c r="D470" s="11" t="s">
        <v>260</v>
      </c>
      <c r="E470" s="19" t="s">
        <v>970</v>
      </c>
      <c r="F470" s="10">
        <v>42036</v>
      </c>
      <c r="G470" s="10">
        <v>44228</v>
      </c>
      <c r="H470" s="11">
        <v>7</v>
      </c>
      <c r="I470" s="20" t="s">
        <v>259</v>
      </c>
      <c r="J470" s="11" t="s">
        <v>261</v>
      </c>
      <c r="K470" s="11" t="s">
        <v>1869</v>
      </c>
      <c r="L470" s="11">
        <v>2</v>
      </c>
    </row>
    <row r="471" spans="1:12">
      <c r="A471" s="11" t="s">
        <v>721</v>
      </c>
      <c r="D471" s="11" t="s">
        <v>260</v>
      </c>
      <c r="E471" s="19" t="s">
        <v>971</v>
      </c>
      <c r="F471" s="10">
        <v>42036</v>
      </c>
      <c r="G471" s="10">
        <v>44228</v>
      </c>
      <c r="H471" s="11">
        <v>7</v>
      </c>
      <c r="I471" s="20" t="s">
        <v>259</v>
      </c>
      <c r="J471" s="11" t="s">
        <v>261</v>
      </c>
      <c r="K471" s="11" t="s">
        <v>1869</v>
      </c>
      <c r="L471" s="11">
        <v>2</v>
      </c>
    </row>
    <row r="472" spans="1:12">
      <c r="A472" s="11" t="s">
        <v>722</v>
      </c>
      <c r="D472" s="11" t="s">
        <v>260</v>
      </c>
      <c r="E472" s="19" t="s">
        <v>972</v>
      </c>
      <c r="F472" s="10">
        <v>42036</v>
      </c>
      <c r="G472" s="10">
        <v>44228</v>
      </c>
      <c r="H472" s="11">
        <v>7</v>
      </c>
      <c r="I472" s="20" t="s">
        <v>259</v>
      </c>
      <c r="J472" s="11" t="s">
        <v>261</v>
      </c>
      <c r="K472" s="11" t="s">
        <v>1869</v>
      </c>
      <c r="L472" s="11">
        <v>2</v>
      </c>
    </row>
    <row r="473" spans="1:12">
      <c r="A473" s="11" t="s">
        <v>723</v>
      </c>
      <c r="D473" s="11" t="s">
        <v>260</v>
      </c>
      <c r="E473" s="19" t="s">
        <v>973</v>
      </c>
      <c r="F473" s="10">
        <v>42036</v>
      </c>
      <c r="G473" s="10">
        <v>44228</v>
      </c>
      <c r="H473" s="11">
        <v>7</v>
      </c>
      <c r="I473" s="20" t="s">
        <v>259</v>
      </c>
      <c r="J473" s="11" t="s">
        <v>261</v>
      </c>
      <c r="K473" s="11" t="s">
        <v>1869</v>
      </c>
      <c r="L473" s="11">
        <v>2</v>
      </c>
    </row>
    <row r="474" spans="1:12">
      <c r="A474" s="11" t="s">
        <v>724</v>
      </c>
      <c r="D474" s="11" t="s">
        <v>260</v>
      </c>
      <c r="E474" s="19" t="s">
        <v>974</v>
      </c>
      <c r="F474" s="10">
        <v>42036</v>
      </c>
      <c r="G474" s="10">
        <v>44228</v>
      </c>
      <c r="H474" s="11">
        <v>7</v>
      </c>
      <c r="I474" s="20" t="s">
        <v>259</v>
      </c>
      <c r="J474" s="11" t="s">
        <v>261</v>
      </c>
      <c r="K474" s="11" t="s">
        <v>1869</v>
      </c>
      <c r="L474" s="11">
        <v>2</v>
      </c>
    </row>
    <row r="475" spans="1:12">
      <c r="A475" s="11" t="s">
        <v>725</v>
      </c>
      <c r="D475" s="11" t="s">
        <v>260</v>
      </c>
      <c r="E475" s="19" t="s">
        <v>975</v>
      </c>
      <c r="F475" s="10">
        <v>42036</v>
      </c>
      <c r="G475" s="10">
        <v>44228</v>
      </c>
      <c r="H475" s="11">
        <v>7</v>
      </c>
      <c r="I475" s="20" t="s">
        <v>259</v>
      </c>
      <c r="J475" s="11" t="s">
        <v>261</v>
      </c>
      <c r="K475" s="11" t="s">
        <v>1869</v>
      </c>
      <c r="L475" s="11">
        <v>2</v>
      </c>
    </row>
    <row r="476" spans="1:12">
      <c r="A476" s="11" t="s">
        <v>726</v>
      </c>
      <c r="D476" s="11" t="s">
        <v>260</v>
      </c>
      <c r="E476" s="19" t="s">
        <v>976</v>
      </c>
      <c r="F476" s="10">
        <v>42036</v>
      </c>
      <c r="G476" s="10">
        <v>44228</v>
      </c>
      <c r="H476" s="11">
        <v>7</v>
      </c>
      <c r="I476" s="20" t="s">
        <v>259</v>
      </c>
      <c r="J476" s="11" t="s">
        <v>261</v>
      </c>
      <c r="K476" s="11" t="s">
        <v>1869</v>
      </c>
      <c r="L476" s="11">
        <v>2</v>
      </c>
    </row>
    <row r="477" spans="1:12">
      <c r="A477" s="11" t="s">
        <v>727</v>
      </c>
      <c r="D477" s="11" t="s">
        <v>260</v>
      </c>
      <c r="E477" s="19" t="s">
        <v>977</v>
      </c>
      <c r="F477" s="10">
        <v>42036</v>
      </c>
      <c r="G477" s="10">
        <v>44228</v>
      </c>
      <c r="H477" s="11">
        <v>7</v>
      </c>
      <c r="I477" s="20" t="s">
        <v>259</v>
      </c>
      <c r="J477" s="11" t="s">
        <v>261</v>
      </c>
      <c r="K477" s="11" t="s">
        <v>1869</v>
      </c>
      <c r="L477" s="11">
        <v>2</v>
      </c>
    </row>
    <row r="478" spans="1:12">
      <c r="A478" s="11" t="s">
        <v>728</v>
      </c>
      <c r="D478" s="11" t="s">
        <v>260</v>
      </c>
      <c r="E478" s="19" t="s">
        <v>978</v>
      </c>
      <c r="F478" s="10">
        <v>42036</v>
      </c>
      <c r="G478" s="10">
        <v>44228</v>
      </c>
      <c r="H478" s="11">
        <v>7</v>
      </c>
      <c r="I478" s="20" t="s">
        <v>259</v>
      </c>
      <c r="J478" s="11" t="s">
        <v>261</v>
      </c>
      <c r="K478" s="11" t="s">
        <v>1869</v>
      </c>
      <c r="L478" s="11">
        <v>2</v>
      </c>
    </row>
    <row r="479" spans="1:12">
      <c r="A479" s="11" t="s">
        <v>729</v>
      </c>
      <c r="D479" s="11" t="s">
        <v>260</v>
      </c>
      <c r="E479" s="19" t="s">
        <v>979</v>
      </c>
      <c r="F479" s="10">
        <v>42036</v>
      </c>
      <c r="G479" s="10">
        <v>44228</v>
      </c>
      <c r="H479" s="11">
        <v>7</v>
      </c>
      <c r="I479" s="20" t="s">
        <v>259</v>
      </c>
      <c r="J479" s="11" t="s">
        <v>261</v>
      </c>
      <c r="K479" s="11" t="s">
        <v>1869</v>
      </c>
      <c r="L479" s="11">
        <v>2</v>
      </c>
    </row>
    <row r="480" spans="1:12">
      <c r="A480" s="11" t="s">
        <v>730</v>
      </c>
      <c r="D480" s="11" t="s">
        <v>260</v>
      </c>
      <c r="E480" s="19" t="s">
        <v>980</v>
      </c>
      <c r="F480" s="10">
        <v>42036</v>
      </c>
      <c r="G480" s="10">
        <v>44228</v>
      </c>
      <c r="H480" s="11">
        <v>7</v>
      </c>
      <c r="I480" s="20" t="s">
        <v>259</v>
      </c>
      <c r="J480" s="11" t="s">
        <v>261</v>
      </c>
      <c r="K480" s="11" t="s">
        <v>1869</v>
      </c>
      <c r="L480" s="11">
        <v>2</v>
      </c>
    </row>
    <row r="481" spans="1:12">
      <c r="A481" s="11" t="s">
        <v>731</v>
      </c>
      <c r="D481" s="11" t="s">
        <v>260</v>
      </c>
      <c r="E481" s="19" t="s">
        <v>981</v>
      </c>
      <c r="F481" s="10">
        <v>42036</v>
      </c>
      <c r="G481" s="10">
        <v>44228</v>
      </c>
      <c r="H481" s="11">
        <v>7</v>
      </c>
      <c r="I481" s="20" t="s">
        <v>259</v>
      </c>
      <c r="J481" s="11" t="s">
        <v>261</v>
      </c>
      <c r="K481" s="11" t="s">
        <v>1869</v>
      </c>
      <c r="L481" s="11">
        <v>2</v>
      </c>
    </row>
    <row r="482" spans="1:12">
      <c r="A482" s="11" t="s">
        <v>732</v>
      </c>
      <c r="D482" s="11" t="s">
        <v>260</v>
      </c>
      <c r="E482" s="19" t="s">
        <v>982</v>
      </c>
      <c r="F482" s="10">
        <v>42036</v>
      </c>
      <c r="G482" s="10">
        <v>44228</v>
      </c>
      <c r="H482" s="11">
        <v>7</v>
      </c>
      <c r="I482" s="20" t="s">
        <v>259</v>
      </c>
      <c r="J482" s="11" t="s">
        <v>261</v>
      </c>
      <c r="K482" s="11" t="s">
        <v>1869</v>
      </c>
      <c r="L482" s="11">
        <v>2</v>
      </c>
    </row>
    <row r="483" spans="1:12">
      <c r="A483" s="11" t="s">
        <v>733</v>
      </c>
      <c r="D483" s="11" t="s">
        <v>260</v>
      </c>
      <c r="E483" s="19" t="s">
        <v>983</v>
      </c>
      <c r="F483" s="10">
        <v>42036</v>
      </c>
      <c r="G483" s="10">
        <v>44228</v>
      </c>
      <c r="H483" s="11">
        <v>7</v>
      </c>
      <c r="I483" s="20" t="s">
        <v>259</v>
      </c>
      <c r="J483" s="11" t="s">
        <v>261</v>
      </c>
      <c r="K483" s="11" t="s">
        <v>1869</v>
      </c>
      <c r="L483" s="11">
        <v>2</v>
      </c>
    </row>
    <row r="484" spans="1:12">
      <c r="A484" s="11" t="s">
        <v>734</v>
      </c>
      <c r="D484" s="11" t="s">
        <v>260</v>
      </c>
      <c r="E484" s="19" t="s">
        <v>984</v>
      </c>
      <c r="F484" s="10">
        <v>42036</v>
      </c>
      <c r="G484" s="10">
        <v>44228</v>
      </c>
      <c r="H484" s="11">
        <v>7</v>
      </c>
      <c r="I484" s="20" t="s">
        <v>259</v>
      </c>
      <c r="J484" s="11" t="s">
        <v>261</v>
      </c>
      <c r="K484" s="11" t="s">
        <v>1869</v>
      </c>
      <c r="L484" s="11">
        <v>2</v>
      </c>
    </row>
    <row r="485" spans="1:12">
      <c r="A485" s="11" t="s">
        <v>735</v>
      </c>
      <c r="D485" s="11" t="s">
        <v>260</v>
      </c>
      <c r="E485" s="19" t="s">
        <v>985</v>
      </c>
      <c r="F485" s="10">
        <v>42036</v>
      </c>
      <c r="G485" s="10">
        <v>44228</v>
      </c>
      <c r="H485" s="11">
        <v>7</v>
      </c>
      <c r="I485" s="20" t="s">
        <v>259</v>
      </c>
      <c r="J485" s="11" t="s">
        <v>261</v>
      </c>
      <c r="K485" s="11" t="s">
        <v>1869</v>
      </c>
      <c r="L485" s="11">
        <v>2</v>
      </c>
    </row>
    <row r="486" spans="1:12">
      <c r="A486" s="11" t="s">
        <v>736</v>
      </c>
      <c r="D486" s="11" t="s">
        <v>260</v>
      </c>
      <c r="E486" s="19" t="s">
        <v>986</v>
      </c>
      <c r="F486" s="10">
        <v>42036</v>
      </c>
      <c r="G486" s="10">
        <v>44228</v>
      </c>
      <c r="H486" s="11">
        <v>7</v>
      </c>
      <c r="I486" s="20" t="s">
        <v>259</v>
      </c>
      <c r="J486" s="11" t="s">
        <v>261</v>
      </c>
      <c r="K486" s="11" t="s">
        <v>1869</v>
      </c>
      <c r="L486" s="11">
        <v>2</v>
      </c>
    </row>
    <row r="487" spans="1:12">
      <c r="A487" s="11" t="s">
        <v>737</v>
      </c>
      <c r="D487" s="11" t="s">
        <v>260</v>
      </c>
      <c r="E487" s="19" t="s">
        <v>987</v>
      </c>
      <c r="F487" s="10">
        <v>42036</v>
      </c>
      <c r="G487" s="10">
        <v>44228</v>
      </c>
      <c r="H487" s="11">
        <v>7</v>
      </c>
      <c r="I487" s="20" t="s">
        <v>259</v>
      </c>
      <c r="J487" s="11" t="s">
        <v>261</v>
      </c>
      <c r="K487" s="11" t="s">
        <v>1869</v>
      </c>
      <c r="L487" s="11">
        <v>2</v>
      </c>
    </row>
    <row r="488" spans="1:12">
      <c r="A488" s="11" t="s">
        <v>738</v>
      </c>
      <c r="D488" s="11" t="s">
        <v>260</v>
      </c>
      <c r="E488" s="19" t="s">
        <v>988</v>
      </c>
      <c r="F488" s="10">
        <v>42036</v>
      </c>
      <c r="G488" s="10">
        <v>44228</v>
      </c>
      <c r="H488" s="11">
        <v>7</v>
      </c>
      <c r="I488" s="20" t="s">
        <v>259</v>
      </c>
      <c r="J488" s="11" t="s">
        <v>261</v>
      </c>
      <c r="K488" s="11" t="s">
        <v>1869</v>
      </c>
      <c r="L488" s="11">
        <v>2</v>
      </c>
    </row>
    <row r="489" spans="1:12">
      <c r="A489" s="11" t="s">
        <v>739</v>
      </c>
      <c r="D489" s="11" t="s">
        <v>260</v>
      </c>
      <c r="E489" s="19" t="s">
        <v>989</v>
      </c>
      <c r="F489" s="10">
        <v>42036</v>
      </c>
      <c r="G489" s="10">
        <v>44228</v>
      </c>
      <c r="H489" s="11">
        <v>7</v>
      </c>
      <c r="I489" s="20" t="s">
        <v>259</v>
      </c>
      <c r="J489" s="11" t="s">
        <v>261</v>
      </c>
      <c r="K489" s="11" t="s">
        <v>1869</v>
      </c>
      <c r="L489" s="11">
        <v>2</v>
      </c>
    </row>
    <row r="490" spans="1:12">
      <c r="A490" s="11" t="s">
        <v>740</v>
      </c>
      <c r="D490" s="11" t="s">
        <v>260</v>
      </c>
      <c r="E490" s="19" t="s">
        <v>990</v>
      </c>
      <c r="F490" s="10">
        <v>42036</v>
      </c>
      <c r="G490" s="10">
        <v>44228</v>
      </c>
      <c r="H490" s="11">
        <v>7</v>
      </c>
      <c r="I490" s="20" t="s">
        <v>259</v>
      </c>
      <c r="J490" s="11" t="s">
        <v>261</v>
      </c>
      <c r="K490" s="11" t="s">
        <v>1869</v>
      </c>
      <c r="L490" s="11">
        <v>2</v>
      </c>
    </row>
    <row r="491" spans="1:12">
      <c r="A491" s="11" t="s">
        <v>741</v>
      </c>
      <c r="D491" s="11" t="s">
        <v>260</v>
      </c>
      <c r="E491" s="19" t="s">
        <v>991</v>
      </c>
      <c r="F491" s="10">
        <v>42036</v>
      </c>
      <c r="G491" s="10">
        <v>44228</v>
      </c>
      <c r="H491" s="11">
        <v>7</v>
      </c>
      <c r="I491" s="20" t="s">
        <v>259</v>
      </c>
      <c r="J491" s="11" t="s">
        <v>261</v>
      </c>
      <c r="K491" s="11" t="s">
        <v>1869</v>
      </c>
      <c r="L491" s="11">
        <v>2</v>
      </c>
    </row>
    <row r="492" spans="1:12">
      <c r="A492" s="11" t="s">
        <v>742</v>
      </c>
      <c r="D492" s="11" t="s">
        <v>260</v>
      </c>
      <c r="E492" s="19" t="s">
        <v>992</v>
      </c>
      <c r="F492" s="10">
        <v>42036</v>
      </c>
      <c r="G492" s="10">
        <v>44228</v>
      </c>
      <c r="H492" s="11">
        <v>7</v>
      </c>
      <c r="I492" s="20" t="s">
        <v>259</v>
      </c>
      <c r="J492" s="11" t="s">
        <v>261</v>
      </c>
      <c r="K492" s="11" t="s">
        <v>1869</v>
      </c>
      <c r="L492" s="11">
        <v>2</v>
      </c>
    </row>
    <row r="493" spans="1:12">
      <c r="A493" s="11" t="s">
        <v>743</v>
      </c>
      <c r="D493" s="11" t="s">
        <v>260</v>
      </c>
      <c r="E493" s="19" t="s">
        <v>993</v>
      </c>
      <c r="F493" s="10">
        <v>42036</v>
      </c>
      <c r="G493" s="10">
        <v>44228</v>
      </c>
      <c r="H493" s="11">
        <v>7</v>
      </c>
      <c r="I493" s="20" t="s">
        <v>259</v>
      </c>
      <c r="J493" s="11" t="s">
        <v>261</v>
      </c>
      <c r="K493" s="11" t="s">
        <v>1869</v>
      </c>
      <c r="L493" s="11">
        <v>2</v>
      </c>
    </row>
    <row r="494" spans="1:12">
      <c r="A494" s="11" t="s">
        <v>744</v>
      </c>
      <c r="D494" s="11" t="s">
        <v>260</v>
      </c>
      <c r="E494" s="19" t="s">
        <v>994</v>
      </c>
      <c r="F494" s="10">
        <v>42036</v>
      </c>
      <c r="G494" s="10">
        <v>44228</v>
      </c>
      <c r="H494" s="11">
        <v>7</v>
      </c>
      <c r="I494" s="20" t="s">
        <v>259</v>
      </c>
      <c r="J494" s="11" t="s">
        <v>261</v>
      </c>
      <c r="K494" s="11" t="s">
        <v>1869</v>
      </c>
      <c r="L494" s="11">
        <v>2</v>
      </c>
    </row>
    <row r="495" spans="1:12">
      <c r="A495" s="11" t="s">
        <v>745</v>
      </c>
      <c r="D495" s="11" t="s">
        <v>260</v>
      </c>
      <c r="E495" s="19" t="s">
        <v>995</v>
      </c>
      <c r="F495" s="10">
        <v>42036</v>
      </c>
      <c r="G495" s="10">
        <v>44228</v>
      </c>
      <c r="H495" s="11">
        <v>7</v>
      </c>
      <c r="I495" s="20" t="s">
        <v>259</v>
      </c>
      <c r="J495" s="11" t="s">
        <v>261</v>
      </c>
      <c r="K495" s="11" t="s">
        <v>1869</v>
      </c>
      <c r="L495" s="11">
        <v>2</v>
      </c>
    </row>
    <row r="496" spans="1:12">
      <c r="A496" s="11" t="s">
        <v>746</v>
      </c>
      <c r="D496" s="11" t="s">
        <v>260</v>
      </c>
      <c r="E496" s="19" t="s">
        <v>996</v>
      </c>
      <c r="F496" s="10">
        <v>42036</v>
      </c>
      <c r="G496" s="10">
        <v>44228</v>
      </c>
      <c r="H496" s="11">
        <v>7</v>
      </c>
      <c r="I496" s="20" t="s">
        <v>259</v>
      </c>
      <c r="J496" s="11" t="s">
        <v>261</v>
      </c>
      <c r="K496" s="11" t="s">
        <v>1869</v>
      </c>
      <c r="L496" s="11">
        <v>2</v>
      </c>
    </row>
    <row r="497" spans="1:12">
      <c r="A497" s="11" t="s">
        <v>747</v>
      </c>
      <c r="D497" s="11" t="s">
        <v>260</v>
      </c>
      <c r="E497" s="19" t="s">
        <v>997</v>
      </c>
      <c r="F497" s="10">
        <v>42036</v>
      </c>
      <c r="G497" s="10">
        <v>44228</v>
      </c>
      <c r="H497" s="11">
        <v>7</v>
      </c>
      <c r="I497" s="20" t="s">
        <v>259</v>
      </c>
      <c r="J497" s="11" t="s">
        <v>261</v>
      </c>
      <c r="K497" s="11" t="s">
        <v>1869</v>
      </c>
      <c r="L497" s="11">
        <v>2</v>
      </c>
    </row>
    <row r="498" spans="1:12">
      <c r="A498" s="11" t="s">
        <v>748</v>
      </c>
      <c r="D498" s="11" t="s">
        <v>260</v>
      </c>
      <c r="E498" s="19" t="s">
        <v>998</v>
      </c>
      <c r="F498" s="10">
        <v>42036</v>
      </c>
      <c r="G498" s="10">
        <v>44228</v>
      </c>
      <c r="H498" s="11">
        <v>7</v>
      </c>
      <c r="I498" s="20" t="s">
        <v>259</v>
      </c>
      <c r="J498" s="11" t="s">
        <v>261</v>
      </c>
      <c r="K498" s="11" t="s">
        <v>1869</v>
      </c>
      <c r="L498" s="11">
        <v>2</v>
      </c>
    </row>
    <row r="499" spans="1:12">
      <c r="A499" s="11" t="s">
        <v>749</v>
      </c>
      <c r="D499" s="11" t="s">
        <v>260</v>
      </c>
      <c r="E499" s="19" t="s">
        <v>999</v>
      </c>
      <c r="F499" s="10">
        <v>42036</v>
      </c>
      <c r="G499" s="10">
        <v>44228</v>
      </c>
      <c r="H499" s="11">
        <v>7</v>
      </c>
      <c r="I499" s="20" t="s">
        <v>259</v>
      </c>
      <c r="J499" s="11" t="s">
        <v>261</v>
      </c>
      <c r="K499" s="11" t="s">
        <v>1869</v>
      </c>
      <c r="L499" s="11">
        <v>2</v>
      </c>
    </row>
    <row r="500" spans="1:12">
      <c r="A500" s="11" t="s">
        <v>750</v>
      </c>
      <c r="D500" s="11" t="s">
        <v>260</v>
      </c>
      <c r="E500" s="19" t="s">
        <v>1000</v>
      </c>
      <c r="F500" s="10">
        <v>42036</v>
      </c>
      <c r="G500" s="10">
        <v>44228</v>
      </c>
      <c r="H500" s="11">
        <v>7</v>
      </c>
      <c r="I500" s="20" t="s">
        <v>259</v>
      </c>
      <c r="J500" s="11" t="s">
        <v>261</v>
      </c>
      <c r="K500" s="11" t="s">
        <v>1869</v>
      </c>
      <c r="L500" s="11">
        <v>2</v>
      </c>
    </row>
    <row r="501" spans="1:12">
      <c r="A501" s="11" t="s">
        <v>751</v>
      </c>
      <c r="D501" s="11" t="s">
        <v>260</v>
      </c>
      <c r="E501" s="19" t="s">
        <v>1001</v>
      </c>
      <c r="F501" s="10">
        <v>42036</v>
      </c>
      <c r="G501" s="10">
        <v>44228</v>
      </c>
      <c r="H501" s="11">
        <v>7</v>
      </c>
      <c r="I501" s="20" t="s">
        <v>259</v>
      </c>
      <c r="J501" s="11" t="s">
        <v>261</v>
      </c>
      <c r="K501" s="11" t="s">
        <v>1869</v>
      </c>
      <c r="L501" s="11">
        <v>2</v>
      </c>
    </row>
    <row r="502" spans="1:12">
      <c r="A502" s="11" t="s">
        <v>752</v>
      </c>
      <c r="D502" s="11" t="s">
        <v>260</v>
      </c>
      <c r="E502" s="19" t="s">
        <v>1002</v>
      </c>
      <c r="F502" s="10">
        <v>42036</v>
      </c>
      <c r="G502" s="10">
        <v>44228</v>
      </c>
      <c r="H502" s="11">
        <v>7</v>
      </c>
      <c r="I502" s="20" t="s">
        <v>259</v>
      </c>
      <c r="J502" s="11" t="s">
        <v>261</v>
      </c>
      <c r="K502" s="11" t="s">
        <v>1869</v>
      </c>
      <c r="L502" s="11">
        <v>2</v>
      </c>
    </row>
    <row r="503" spans="1:12">
      <c r="A503" s="11" t="s">
        <v>753</v>
      </c>
      <c r="D503" s="11" t="s">
        <v>260</v>
      </c>
      <c r="E503" s="19" t="s">
        <v>1003</v>
      </c>
      <c r="F503" s="10">
        <v>42036</v>
      </c>
      <c r="G503" s="10">
        <v>44228</v>
      </c>
      <c r="H503" s="11">
        <v>7</v>
      </c>
      <c r="I503" s="20" t="s">
        <v>259</v>
      </c>
      <c r="J503" s="11" t="s">
        <v>261</v>
      </c>
      <c r="K503" s="11" t="s">
        <v>1869</v>
      </c>
      <c r="L503" s="11">
        <v>2</v>
      </c>
    </row>
    <row r="504" spans="1:12">
      <c r="A504" s="11" t="s">
        <v>754</v>
      </c>
      <c r="D504" s="11" t="s">
        <v>260</v>
      </c>
      <c r="E504" s="19" t="s">
        <v>1004</v>
      </c>
      <c r="F504" s="10">
        <v>42036</v>
      </c>
      <c r="G504" s="10">
        <v>44228</v>
      </c>
      <c r="H504" s="11">
        <v>7</v>
      </c>
      <c r="I504" s="20" t="s">
        <v>259</v>
      </c>
      <c r="J504" s="11" t="s">
        <v>261</v>
      </c>
      <c r="K504" s="11" t="s">
        <v>1869</v>
      </c>
      <c r="L504" s="11">
        <v>2</v>
      </c>
    </row>
    <row r="505" spans="1:12">
      <c r="A505" s="11" t="s">
        <v>755</v>
      </c>
      <c r="D505" s="11" t="s">
        <v>260</v>
      </c>
      <c r="E505" s="19" t="s">
        <v>1005</v>
      </c>
      <c r="F505" s="10">
        <v>42036</v>
      </c>
      <c r="G505" s="10">
        <v>44228</v>
      </c>
      <c r="H505" s="11">
        <v>7</v>
      </c>
      <c r="I505" s="20" t="s">
        <v>259</v>
      </c>
      <c r="J505" s="11" t="s">
        <v>261</v>
      </c>
      <c r="K505" s="11" t="s">
        <v>1869</v>
      </c>
      <c r="L505" s="11">
        <v>2</v>
      </c>
    </row>
    <row r="506" spans="1:12">
      <c r="A506" s="11" t="s">
        <v>756</v>
      </c>
      <c r="D506" s="11" t="s">
        <v>260</v>
      </c>
      <c r="E506" s="19" t="s">
        <v>1006</v>
      </c>
      <c r="F506" s="10">
        <v>42036</v>
      </c>
      <c r="G506" s="10">
        <v>44228</v>
      </c>
      <c r="H506" s="11">
        <v>7</v>
      </c>
      <c r="I506" s="20" t="s">
        <v>259</v>
      </c>
      <c r="J506" s="11" t="s">
        <v>261</v>
      </c>
      <c r="K506" s="11" t="s">
        <v>1869</v>
      </c>
      <c r="L506" s="11">
        <v>2</v>
      </c>
    </row>
    <row r="507" spans="1:12">
      <c r="A507" s="11" t="s">
        <v>757</v>
      </c>
      <c r="D507" s="11" t="s">
        <v>260</v>
      </c>
      <c r="E507" s="19" t="s">
        <v>1007</v>
      </c>
      <c r="F507" s="10">
        <v>42036</v>
      </c>
      <c r="G507" s="10">
        <v>44228</v>
      </c>
      <c r="H507" s="11">
        <v>7</v>
      </c>
      <c r="I507" s="20" t="s">
        <v>259</v>
      </c>
      <c r="J507" s="11" t="s">
        <v>261</v>
      </c>
      <c r="K507" s="11" t="s">
        <v>1869</v>
      </c>
      <c r="L507" s="11">
        <v>2</v>
      </c>
    </row>
    <row r="508" spans="1:12">
      <c r="A508" s="11" t="s">
        <v>758</v>
      </c>
      <c r="D508" s="11" t="s">
        <v>260</v>
      </c>
      <c r="E508" s="19" t="s">
        <v>1008</v>
      </c>
      <c r="F508" s="10">
        <v>42036</v>
      </c>
      <c r="G508" s="10">
        <v>44228</v>
      </c>
      <c r="H508" s="11">
        <v>7</v>
      </c>
      <c r="I508" s="20" t="s">
        <v>259</v>
      </c>
      <c r="J508" s="11" t="s">
        <v>261</v>
      </c>
      <c r="K508" s="11" t="s">
        <v>1869</v>
      </c>
      <c r="L508" s="11">
        <v>2</v>
      </c>
    </row>
    <row r="509" spans="1:12">
      <c r="A509" s="11" t="s">
        <v>759</v>
      </c>
      <c r="D509" s="11" t="s">
        <v>260</v>
      </c>
      <c r="E509" s="19" t="s">
        <v>1009</v>
      </c>
      <c r="F509" s="10">
        <v>42036</v>
      </c>
      <c r="G509" s="10">
        <v>44228</v>
      </c>
      <c r="H509" s="11">
        <v>7</v>
      </c>
      <c r="I509" s="20" t="s">
        <v>259</v>
      </c>
      <c r="J509" s="11" t="s">
        <v>261</v>
      </c>
      <c r="K509" s="11" t="s">
        <v>1869</v>
      </c>
      <c r="L509" s="11">
        <v>2</v>
      </c>
    </row>
    <row r="510" spans="1:12">
      <c r="A510" s="11" t="s">
        <v>760</v>
      </c>
      <c r="D510" s="11" t="s">
        <v>260</v>
      </c>
      <c r="E510" s="19" t="s">
        <v>1010</v>
      </c>
      <c r="F510" s="10">
        <v>42036</v>
      </c>
      <c r="G510" s="10">
        <v>44228</v>
      </c>
      <c r="H510" s="11">
        <v>7</v>
      </c>
      <c r="I510" s="20" t="s">
        <v>259</v>
      </c>
      <c r="J510" s="11" t="s">
        <v>261</v>
      </c>
      <c r="K510" s="11" t="s">
        <v>1869</v>
      </c>
      <c r="L510" s="11">
        <v>2</v>
      </c>
    </row>
    <row r="511" spans="1:12">
      <c r="A511" s="11" t="s">
        <v>761</v>
      </c>
      <c r="D511" s="11" t="s">
        <v>260</v>
      </c>
      <c r="E511" s="19" t="s">
        <v>1011</v>
      </c>
      <c r="F511" s="10">
        <v>42036</v>
      </c>
      <c r="G511" s="10">
        <v>44228</v>
      </c>
      <c r="H511" s="11">
        <v>7</v>
      </c>
      <c r="I511" s="20" t="s">
        <v>259</v>
      </c>
      <c r="J511" s="11" t="s">
        <v>261</v>
      </c>
      <c r="K511" s="11" t="s">
        <v>1869</v>
      </c>
      <c r="L511" s="11">
        <v>2</v>
      </c>
    </row>
    <row r="512" spans="1:12">
      <c r="A512" s="11" t="s">
        <v>1012</v>
      </c>
      <c r="D512" s="11" t="s">
        <v>260</v>
      </c>
      <c r="E512" s="19" t="s">
        <v>1262</v>
      </c>
      <c r="F512" s="10">
        <v>42036</v>
      </c>
      <c r="G512" s="10">
        <v>44228</v>
      </c>
      <c r="H512" s="11">
        <v>7</v>
      </c>
      <c r="I512" s="20" t="s">
        <v>259</v>
      </c>
      <c r="J512" s="11" t="s">
        <v>261</v>
      </c>
      <c r="K512" s="11" t="s">
        <v>1869</v>
      </c>
      <c r="L512" s="11">
        <v>2</v>
      </c>
    </row>
    <row r="513" spans="1:12">
      <c r="A513" s="11" t="s">
        <v>1013</v>
      </c>
      <c r="D513" s="11" t="s">
        <v>260</v>
      </c>
      <c r="E513" s="19" t="s">
        <v>1263</v>
      </c>
      <c r="F513" s="10">
        <v>42036</v>
      </c>
      <c r="G513" s="10">
        <v>44228</v>
      </c>
      <c r="H513" s="11">
        <v>7</v>
      </c>
      <c r="I513" s="20" t="s">
        <v>259</v>
      </c>
      <c r="J513" s="11" t="s">
        <v>261</v>
      </c>
      <c r="K513" s="11" t="s">
        <v>1869</v>
      </c>
      <c r="L513" s="11">
        <v>2</v>
      </c>
    </row>
    <row r="514" spans="1:12">
      <c r="A514" s="11" t="s">
        <v>1014</v>
      </c>
      <c r="D514" s="11" t="s">
        <v>260</v>
      </c>
      <c r="E514" s="19" t="s">
        <v>1264</v>
      </c>
      <c r="F514" s="10">
        <v>42036</v>
      </c>
      <c r="G514" s="10">
        <v>44228</v>
      </c>
      <c r="H514" s="11">
        <v>7</v>
      </c>
      <c r="I514" s="20" t="s">
        <v>259</v>
      </c>
      <c r="J514" s="11" t="s">
        <v>261</v>
      </c>
      <c r="K514" s="11" t="s">
        <v>1869</v>
      </c>
      <c r="L514" s="11">
        <v>2</v>
      </c>
    </row>
    <row r="515" spans="1:12">
      <c r="A515" s="11" t="s">
        <v>1015</v>
      </c>
      <c r="D515" s="11" t="s">
        <v>260</v>
      </c>
      <c r="E515" s="19" t="s">
        <v>1265</v>
      </c>
      <c r="F515" s="10">
        <v>42036</v>
      </c>
      <c r="G515" s="10">
        <v>44228</v>
      </c>
      <c r="H515" s="11">
        <v>7</v>
      </c>
      <c r="I515" s="20" t="s">
        <v>259</v>
      </c>
      <c r="J515" s="11" t="s">
        <v>261</v>
      </c>
      <c r="K515" s="11" t="s">
        <v>1869</v>
      </c>
      <c r="L515" s="11">
        <v>2</v>
      </c>
    </row>
    <row r="516" spans="1:12">
      <c r="A516" s="11" t="s">
        <v>1016</v>
      </c>
      <c r="D516" s="11" t="s">
        <v>260</v>
      </c>
      <c r="E516" s="19" t="s">
        <v>1266</v>
      </c>
      <c r="F516" s="10">
        <v>42036</v>
      </c>
      <c r="G516" s="10">
        <v>44228</v>
      </c>
      <c r="H516" s="11">
        <v>7</v>
      </c>
      <c r="I516" s="20" t="s">
        <v>259</v>
      </c>
      <c r="J516" s="11" t="s">
        <v>261</v>
      </c>
      <c r="K516" s="11" t="s">
        <v>1869</v>
      </c>
      <c r="L516" s="11">
        <v>2</v>
      </c>
    </row>
    <row r="517" spans="1:12">
      <c r="A517" s="11" t="s">
        <v>1017</v>
      </c>
      <c r="D517" s="11" t="s">
        <v>260</v>
      </c>
      <c r="E517" s="19" t="s">
        <v>1267</v>
      </c>
      <c r="F517" s="10">
        <v>42036</v>
      </c>
      <c r="G517" s="10">
        <v>44228</v>
      </c>
      <c r="H517" s="11">
        <v>7</v>
      </c>
      <c r="I517" s="20" t="s">
        <v>259</v>
      </c>
      <c r="J517" s="11" t="s">
        <v>261</v>
      </c>
      <c r="K517" s="11" t="s">
        <v>1869</v>
      </c>
      <c r="L517" s="11">
        <v>2</v>
      </c>
    </row>
    <row r="518" spans="1:12">
      <c r="A518" s="11" t="s">
        <v>1018</v>
      </c>
      <c r="D518" s="11" t="s">
        <v>260</v>
      </c>
      <c r="E518" s="19" t="s">
        <v>1268</v>
      </c>
      <c r="F518" s="10">
        <v>42036</v>
      </c>
      <c r="G518" s="10">
        <v>44228</v>
      </c>
      <c r="H518" s="11">
        <v>7</v>
      </c>
      <c r="I518" s="20" t="s">
        <v>259</v>
      </c>
      <c r="J518" s="11" t="s">
        <v>261</v>
      </c>
      <c r="K518" s="11" t="s">
        <v>1869</v>
      </c>
      <c r="L518" s="11">
        <v>2</v>
      </c>
    </row>
    <row r="519" spans="1:12">
      <c r="A519" s="11" t="s">
        <v>1019</v>
      </c>
      <c r="D519" s="11" t="s">
        <v>260</v>
      </c>
      <c r="E519" s="19" t="s">
        <v>1269</v>
      </c>
      <c r="F519" s="10">
        <v>42036</v>
      </c>
      <c r="G519" s="10">
        <v>44228</v>
      </c>
      <c r="H519" s="11">
        <v>7</v>
      </c>
      <c r="I519" s="20" t="s">
        <v>259</v>
      </c>
      <c r="J519" s="11" t="s">
        <v>261</v>
      </c>
      <c r="K519" s="11" t="s">
        <v>1869</v>
      </c>
      <c r="L519" s="11">
        <v>2</v>
      </c>
    </row>
    <row r="520" spans="1:12">
      <c r="A520" s="11" t="s">
        <v>1020</v>
      </c>
      <c r="D520" s="11" t="s">
        <v>260</v>
      </c>
      <c r="E520" s="19" t="s">
        <v>1270</v>
      </c>
      <c r="F520" s="10">
        <v>42036</v>
      </c>
      <c r="G520" s="10">
        <v>44228</v>
      </c>
      <c r="H520" s="11">
        <v>7</v>
      </c>
      <c r="I520" s="20" t="s">
        <v>259</v>
      </c>
      <c r="J520" s="11" t="s">
        <v>261</v>
      </c>
      <c r="K520" s="11" t="s">
        <v>1869</v>
      </c>
      <c r="L520" s="11">
        <v>2</v>
      </c>
    </row>
    <row r="521" spans="1:12">
      <c r="A521" s="11" t="s">
        <v>1021</v>
      </c>
      <c r="D521" s="11" t="s">
        <v>260</v>
      </c>
      <c r="E521" s="19" t="s">
        <v>1271</v>
      </c>
      <c r="F521" s="10">
        <v>42036</v>
      </c>
      <c r="G521" s="10">
        <v>44228</v>
      </c>
      <c r="H521" s="11">
        <v>7</v>
      </c>
      <c r="I521" s="20" t="s">
        <v>259</v>
      </c>
      <c r="J521" s="11" t="s">
        <v>261</v>
      </c>
      <c r="K521" s="11" t="s">
        <v>1869</v>
      </c>
      <c r="L521" s="11">
        <v>2</v>
      </c>
    </row>
    <row r="522" spans="1:12">
      <c r="A522" s="11" t="s">
        <v>1022</v>
      </c>
      <c r="D522" s="11" t="s">
        <v>260</v>
      </c>
      <c r="E522" s="19" t="s">
        <v>1272</v>
      </c>
      <c r="F522" s="10">
        <v>42036</v>
      </c>
      <c r="G522" s="10">
        <v>44228</v>
      </c>
      <c r="H522" s="11">
        <v>7</v>
      </c>
      <c r="I522" s="20" t="s">
        <v>259</v>
      </c>
      <c r="J522" s="11" t="s">
        <v>261</v>
      </c>
      <c r="K522" s="11" t="s">
        <v>1869</v>
      </c>
      <c r="L522" s="11">
        <v>2</v>
      </c>
    </row>
    <row r="523" spans="1:12">
      <c r="A523" s="11" t="s">
        <v>1023</v>
      </c>
      <c r="D523" s="11" t="s">
        <v>260</v>
      </c>
      <c r="E523" s="19" t="s">
        <v>1273</v>
      </c>
      <c r="F523" s="10">
        <v>42036</v>
      </c>
      <c r="G523" s="10">
        <v>44228</v>
      </c>
      <c r="H523" s="11">
        <v>7</v>
      </c>
      <c r="I523" s="20" t="s">
        <v>259</v>
      </c>
      <c r="J523" s="11" t="s">
        <v>261</v>
      </c>
      <c r="K523" s="11" t="s">
        <v>1869</v>
      </c>
      <c r="L523" s="11">
        <v>2</v>
      </c>
    </row>
    <row r="524" spans="1:12">
      <c r="A524" s="11" t="s">
        <v>1024</v>
      </c>
      <c r="D524" s="11" t="s">
        <v>260</v>
      </c>
      <c r="E524" s="19" t="s">
        <v>1274</v>
      </c>
      <c r="F524" s="10">
        <v>42036</v>
      </c>
      <c r="G524" s="10">
        <v>44228</v>
      </c>
      <c r="H524" s="11">
        <v>7</v>
      </c>
      <c r="I524" s="20" t="s">
        <v>259</v>
      </c>
      <c r="J524" s="11" t="s">
        <v>261</v>
      </c>
      <c r="K524" s="11" t="s">
        <v>1869</v>
      </c>
      <c r="L524" s="11">
        <v>2</v>
      </c>
    </row>
    <row r="525" spans="1:12">
      <c r="A525" s="11" t="s">
        <v>1025</v>
      </c>
      <c r="D525" s="11" t="s">
        <v>260</v>
      </c>
      <c r="E525" s="19" t="s">
        <v>1275</v>
      </c>
      <c r="F525" s="10">
        <v>42036</v>
      </c>
      <c r="G525" s="10">
        <v>44228</v>
      </c>
      <c r="H525" s="11">
        <v>7</v>
      </c>
      <c r="I525" s="20" t="s">
        <v>259</v>
      </c>
      <c r="J525" s="11" t="s">
        <v>261</v>
      </c>
      <c r="K525" s="11" t="s">
        <v>1869</v>
      </c>
      <c r="L525" s="11">
        <v>2</v>
      </c>
    </row>
    <row r="526" spans="1:12">
      <c r="A526" s="11" t="s">
        <v>1026</v>
      </c>
      <c r="D526" s="11" t="s">
        <v>260</v>
      </c>
      <c r="E526" s="19" t="s">
        <v>1276</v>
      </c>
      <c r="F526" s="10">
        <v>42036</v>
      </c>
      <c r="G526" s="10">
        <v>44228</v>
      </c>
      <c r="H526" s="11">
        <v>7</v>
      </c>
      <c r="I526" s="20" t="s">
        <v>259</v>
      </c>
      <c r="J526" s="11" t="s">
        <v>261</v>
      </c>
      <c r="K526" s="11" t="s">
        <v>1869</v>
      </c>
      <c r="L526" s="11">
        <v>2</v>
      </c>
    </row>
    <row r="527" spans="1:12">
      <c r="A527" s="11" t="s">
        <v>1027</v>
      </c>
      <c r="D527" s="11" t="s">
        <v>260</v>
      </c>
      <c r="E527" s="19" t="s">
        <v>1277</v>
      </c>
      <c r="F527" s="10">
        <v>42036</v>
      </c>
      <c r="G527" s="10">
        <v>44228</v>
      </c>
      <c r="H527" s="11">
        <v>7</v>
      </c>
      <c r="I527" s="20" t="s">
        <v>259</v>
      </c>
      <c r="J527" s="11" t="s">
        <v>261</v>
      </c>
      <c r="K527" s="11" t="s">
        <v>1869</v>
      </c>
      <c r="L527" s="11">
        <v>2</v>
      </c>
    </row>
    <row r="528" spans="1:12">
      <c r="A528" s="11" t="s">
        <v>1028</v>
      </c>
      <c r="D528" s="11" t="s">
        <v>260</v>
      </c>
      <c r="E528" s="19" t="s">
        <v>1278</v>
      </c>
      <c r="F528" s="10">
        <v>42036</v>
      </c>
      <c r="G528" s="10">
        <v>44228</v>
      </c>
      <c r="H528" s="11">
        <v>7</v>
      </c>
      <c r="I528" s="20" t="s">
        <v>259</v>
      </c>
      <c r="J528" s="11" t="s">
        <v>261</v>
      </c>
      <c r="K528" s="11" t="s">
        <v>1869</v>
      </c>
      <c r="L528" s="11">
        <v>2</v>
      </c>
    </row>
    <row r="529" spans="1:12">
      <c r="A529" s="11" t="s">
        <v>1029</v>
      </c>
      <c r="D529" s="11" t="s">
        <v>260</v>
      </c>
      <c r="E529" s="19" t="s">
        <v>1279</v>
      </c>
      <c r="F529" s="10">
        <v>42036</v>
      </c>
      <c r="G529" s="10">
        <v>44228</v>
      </c>
      <c r="H529" s="11">
        <v>7</v>
      </c>
      <c r="I529" s="20" t="s">
        <v>259</v>
      </c>
      <c r="J529" s="11" t="s">
        <v>261</v>
      </c>
      <c r="K529" s="11" t="s">
        <v>1869</v>
      </c>
      <c r="L529" s="11">
        <v>2</v>
      </c>
    </row>
    <row r="530" spans="1:12">
      <c r="A530" s="11" t="s">
        <v>1030</v>
      </c>
      <c r="D530" s="11" t="s">
        <v>260</v>
      </c>
      <c r="E530" s="19" t="s">
        <v>1280</v>
      </c>
      <c r="F530" s="10">
        <v>42036</v>
      </c>
      <c r="G530" s="10">
        <v>44228</v>
      </c>
      <c r="H530" s="11">
        <v>7</v>
      </c>
      <c r="I530" s="20" t="s">
        <v>259</v>
      </c>
      <c r="J530" s="11" t="s">
        <v>261</v>
      </c>
      <c r="K530" s="11" t="s">
        <v>1869</v>
      </c>
      <c r="L530" s="11">
        <v>2</v>
      </c>
    </row>
    <row r="531" spans="1:12">
      <c r="A531" s="11" t="s">
        <v>1031</v>
      </c>
      <c r="D531" s="11" t="s">
        <v>260</v>
      </c>
      <c r="E531" s="19" t="s">
        <v>1281</v>
      </c>
      <c r="F531" s="10">
        <v>42036</v>
      </c>
      <c r="G531" s="10">
        <v>44228</v>
      </c>
      <c r="H531" s="11">
        <v>7</v>
      </c>
      <c r="I531" s="20" t="s">
        <v>259</v>
      </c>
      <c r="J531" s="11" t="s">
        <v>261</v>
      </c>
      <c r="K531" s="11" t="s">
        <v>1869</v>
      </c>
      <c r="L531" s="11">
        <v>2</v>
      </c>
    </row>
    <row r="532" spans="1:12">
      <c r="A532" s="11" t="s">
        <v>1032</v>
      </c>
      <c r="D532" s="11" t="s">
        <v>260</v>
      </c>
      <c r="E532" s="19" t="s">
        <v>1282</v>
      </c>
      <c r="F532" s="10">
        <v>42036</v>
      </c>
      <c r="G532" s="10">
        <v>44228</v>
      </c>
      <c r="H532" s="11">
        <v>7</v>
      </c>
      <c r="I532" s="20" t="s">
        <v>259</v>
      </c>
      <c r="J532" s="11" t="s">
        <v>261</v>
      </c>
      <c r="K532" s="11" t="s">
        <v>1869</v>
      </c>
      <c r="L532" s="11">
        <v>2</v>
      </c>
    </row>
    <row r="533" spans="1:12">
      <c r="A533" s="11" t="s">
        <v>1033</v>
      </c>
      <c r="D533" s="11" t="s">
        <v>260</v>
      </c>
      <c r="E533" s="19" t="s">
        <v>1283</v>
      </c>
      <c r="F533" s="10">
        <v>42036</v>
      </c>
      <c r="G533" s="10">
        <v>44228</v>
      </c>
      <c r="H533" s="11">
        <v>7</v>
      </c>
      <c r="I533" s="20" t="s">
        <v>259</v>
      </c>
      <c r="J533" s="11" t="s">
        <v>261</v>
      </c>
      <c r="K533" s="11" t="s">
        <v>1869</v>
      </c>
      <c r="L533" s="11">
        <v>2</v>
      </c>
    </row>
    <row r="534" spans="1:12">
      <c r="A534" s="11" t="s">
        <v>1034</v>
      </c>
      <c r="D534" s="11" t="s">
        <v>260</v>
      </c>
      <c r="E534" s="19" t="s">
        <v>1284</v>
      </c>
      <c r="F534" s="10">
        <v>42036</v>
      </c>
      <c r="G534" s="10">
        <v>44228</v>
      </c>
      <c r="H534" s="11">
        <v>7</v>
      </c>
      <c r="I534" s="20" t="s">
        <v>259</v>
      </c>
      <c r="J534" s="11" t="s">
        <v>261</v>
      </c>
      <c r="K534" s="11" t="s">
        <v>1869</v>
      </c>
      <c r="L534" s="11">
        <v>2</v>
      </c>
    </row>
    <row r="535" spans="1:12">
      <c r="A535" s="11" t="s">
        <v>1035</v>
      </c>
      <c r="D535" s="11" t="s">
        <v>260</v>
      </c>
      <c r="E535" s="19" t="s">
        <v>1285</v>
      </c>
      <c r="F535" s="10">
        <v>42036</v>
      </c>
      <c r="G535" s="10">
        <v>44228</v>
      </c>
      <c r="H535" s="11">
        <v>7</v>
      </c>
      <c r="I535" s="20" t="s">
        <v>259</v>
      </c>
      <c r="J535" s="11" t="s">
        <v>261</v>
      </c>
      <c r="K535" s="11" t="s">
        <v>1869</v>
      </c>
      <c r="L535" s="11">
        <v>2</v>
      </c>
    </row>
    <row r="536" spans="1:12">
      <c r="A536" s="11" t="s">
        <v>1036</v>
      </c>
      <c r="D536" s="11" t="s">
        <v>260</v>
      </c>
      <c r="E536" s="19" t="s">
        <v>1286</v>
      </c>
      <c r="F536" s="10">
        <v>42036</v>
      </c>
      <c r="G536" s="10">
        <v>44228</v>
      </c>
      <c r="H536" s="11">
        <v>7</v>
      </c>
      <c r="I536" s="20" t="s">
        <v>259</v>
      </c>
      <c r="J536" s="11" t="s">
        <v>261</v>
      </c>
      <c r="K536" s="11" t="s">
        <v>1869</v>
      </c>
      <c r="L536" s="11">
        <v>2</v>
      </c>
    </row>
    <row r="537" spans="1:12">
      <c r="A537" s="11" t="s">
        <v>1037</v>
      </c>
      <c r="D537" s="11" t="s">
        <v>260</v>
      </c>
      <c r="E537" s="19" t="s">
        <v>1287</v>
      </c>
      <c r="F537" s="10">
        <v>42036</v>
      </c>
      <c r="G537" s="10">
        <v>44228</v>
      </c>
      <c r="H537" s="11">
        <v>7</v>
      </c>
      <c r="I537" s="20" t="s">
        <v>259</v>
      </c>
      <c r="J537" s="11" t="s">
        <v>261</v>
      </c>
      <c r="K537" s="11" t="s">
        <v>1869</v>
      </c>
      <c r="L537" s="11">
        <v>2</v>
      </c>
    </row>
    <row r="538" spans="1:12">
      <c r="A538" s="11" t="s">
        <v>1038</v>
      </c>
      <c r="D538" s="11" t="s">
        <v>260</v>
      </c>
      <c r="E538" s="19" t="s">
        <v>1288</v>
      </c>
      <c r="F538" s="10">
        <v>42036</v>
      </c>
      <c r="G538" s="10">
        <v>44228</v>
      </c>
      <c r="H538" s="11">
        <v>7</v>
      </c>
      <c r="I538" s="20" t="s">
        <v>259</v>
      </c>
      <c r="J538" s="11" t="s">
        <v>261</v>
      </c>
      <c r="K538" s="11" t="s">
        <v>1869</v>
      </c>
      <c r="L538" s="11">
        <v>2</v>
      </c>
    </row>
    <row r="539" spans="1:12">
      <c r="A539" s="11" t="s">
        <v>1039</v>
      </c>
      <c r="D539" s="11" t="s">
        <v>260</v>
      </c>
      <c r="E539" s="19" t="s">
        <v>1289</v>
      </c>
      <c r="F539" s="10">
        <v>42036</v>
      </c>
      <c r="G539" s="10">
        <v>44228</v>
      </c>
      <c r="H539" s="11">
        <v>7</v>
      </c>
      <c r="I539" s="20" t="s">
        <v>259</v>
      </c>
      <c r="J539" s="11" t="s">
        <v>261</v>
      </c>
      <c r="K539" s="11" t="s">
        <v>1869</v>
      </c>
      <c r="L539" s="11">
        <v>2</v>
      </c>
    </row>
    <row r="540" spans="1:12">
      <c r="A540" s="11" t="s">
        <v>1040</v>
      </c>
      <c r="D540" s="11" t="s">
        <v>260</v>
      </c>
      <c r="E540" s="19" t="s">
        <v>1290</v>
      </c>
      <c r="F540" s="10">
        <v>42036</v>
      </c>
      <c r="G540" s="10">
        <v>44228</v>
      </c>
      <c r="H540" s="11">
        <v>7</v>
      </c>
      <c r="I540" s="20" t="s">
        <v>259</v>
      </c>
      <c r="J540" s="11" t="s">
        <v>261</v>
      </c>
      <c r="K540" s="11" t="s">
        <v>1869</v>
      </c>
      <c r="L540" s="11">
        <v>2</v>
      </c>
    </row>
    <row r="541" spans="1:12">
      <c r="A541" s="11" t="s">
        <v>1041</v>
      </c>
      <c r="D541" s="11" t="s">
        <v>260</v>
      </c>
      <c r="E541" s="19" t="s">
        <v>1291</v>
      </c>
      <c r="F541" s="10">
        <v>42036</v>
      </c>
      <c r="G541" s="10">
        <v>44228</v>
      </c>
      <c r="H541" s="11">
        <v>7</v>
      </c>
      <c r="I541" s="20" t="s">
        <v>259</v>
      </c>
      <c r="J541" s="11" t="s">
        <v>261</v>
      </c>
      <c r="K541" s="11" t="s">
        <v>1869</v>
      </c>
      <c r="L541" s="11">
        <v>2</v>
      </c>
    </row>
    <row r="542" spans="1:12">
      <c r="A542" s="11" t="s">
        <v>1042</v>
      </c>
      <c r="D542" s="11" t="s">
        <v>260</v>
      </c>
      <c r="E542" s="19" t="s">
        <v>1292</v>
      </c>
      <c r="F542" s="10">
        <v>42036</v>
      </c>
      <c r="G542" s="10">
        <v>44228</v>
      </c>
      <c r="H542" s="11">
        <v>7</v>
      </c>
      <c r="I542" s="20" t="s">
        <v>259</v>
      </c>
      <c r="J542" s="11" t="s">
        <v>261</v>
      </c>
      <c r="K542" s="11" t="s">
        <v>1869</v>
      </c>
      <c r="L542" s="11">
        <v>2</v>
      </c>
    </row>
    <row r="543" spans="1:12">
      <c r="A543" s="11" t="s">
        <v>1043</v>
      </c>
      <c r="D543" s="11" t="s">
        <v>260</v>
      </c>
      <c r="E543" s="19" t="s">
        <v>1293</v>
      </c>
      <c r="F543" s="10">
        <v>42036</v>
      </c>
      <c r="G543" s="10">
        <v>44228</v>
      </c>
      <c r="H543" s="11">
        <v>7</v>
      </c>
      <c r="I543" s="20" t="s">
        <v>259</v>
      </c>
      <c r="J543" s="11" t="s">
        <v>261</v>
      </c>
      <c r="K543" s="11" t="s">
        <v>1869</v>
      </c>
      <c r="L543" s="11">
        <v>2</v>
      </c>
    </row>
    <row r="544" spans="1:12">
      <c r="A544" s="11" t="s">
        <v>1044</v>
      </c>
      <c r="D544" s="11" t="s">
        <v>260</v>
      </c>
      <c r="E544" s="19" t="s">
        <v>1294</v>
      </c>
      <c r="F544" s="10">
        <v>42036</v>
      </c>
      <c r="G544" s="10">
        <v>44228</v>
      </c>
      <c r="H544" s="11">
        <v>7</v>
      </c>
      <c r="I544" s="20" t="s">
        <v>259</v>
      </c>
      <c r="J544" s="11" t="s">
        <v>261</v>
      </c>
      <c r="K544" s="11" t="s">
        <v>1869</v>
      </c>
      <c r="L544" s="11">
        <v>2</v>
      </c>
    </row>
    <row r="545" spans="1:12">
      <c r="A545" s="11" t="s">
        <v>1045</v>
      </c>
      <c r="D545" s="11" t="s">
        <v>260</v>
      </c>
      <c r="E545" s="19" t="s">
        <v>1295</v>
      </c>
      <c r="F545" s="10">
        <v>42036</v>
      </c>
      <c r="G545" s="10">
        <v>44228</v>
      </c>
      <c r="H545" s="11">
        <v>7</v>
      </c>
      <c r="I545" s="20" t="s">
        <v>259</v>
      </c>
      <c r="J545" s="11" t="s">
        <v>261</v>
      </c>
      <c r="K545" s="11" t="s">
        <v>1869</v>
      </c>
      <c r="L545" s="11">
        <v>2</v>
      </c>
    </row>
    <row r="546" spans="1:12">
      <c r="A546" s="11" t="s">
        <v>1046</v>
      </c>
      <c r="D546" s="11" t="s">
        <v>260</v>
      </c>
      <c r="E546" s="19" t="s">
        <v>1296</v>
      </c>
      <c r="F546" s="10">
        <v>42036</v>
      </c>
      <c r="G546" s="10">
        <v>44228</v>
      </c>
      <c r="H546" s="11">
        <v>7</v>
      </c>
      <c r="I546" s="20" t="s">
        <v>259</v>
      </c>
      <c r="J546" s="11" t="s">
        <v>261</v>
      </c>
      <c r="K546" s="11" t="s">
        <v>1869</v>
      </c>
      <c r="L546" s="11">
        <v>2</v>
      </c>
    </row>
    <row r="547" spans="1:12">
      <c r="A547" s="11" t="s">
        <v>1047</v>
      </c>
      <c r="D547" s="11" t="s">
        <v>260</v>
      </c>
      <c r="E547" s="19" t="s">
        <v>1297</v>
      </c>
      <c r="F547" s="10">
        <v>42036</v>
      </c>
      <c r="G547" s="10">
        <v>44228</v>
      </c>
      <c r="H547" s="11">
        <v>7</v>
      </c>
      <c r="I547" s="20" t="s">
        <v>259</v>
      </c>
      <c r="J547" s="11" t="s">
        <v>261</v>
      </c>
      <c r="K547" s="11" t="s">
        <v>1869</v>
      </c>
      <c r="L547" s="11">
        <v>2</v>
      </c>
    </row>
    <row r="548" spans="1:12">
      <c r="A548" s="11" t="s">
        <v>1048</v>
      </c>
      <c r="D548" s="11" t="s">
        <v>260</v>
      </c>
      <c r="E548" s="19" t="s">
        <v>1298</v>
      </c>
      <c r="F548" s="10">
        <v>42036</v>
      </c>
      <c r="G548" s="10">
        <v>44228</v>
      </c>
      <c r="H548" s="11">
        <v>7</v>
      </c>
      <c r="I548" s="20" t="s">
        <v>259</v>
      </c>
      <c r="J548" s="11" t="s">
        <v>261</v>
      </c>
      <c r="K548" s="11" t="s">
        <v>1869</v>
      </c>
      <c r="L548" s="11">
        <v>2</v>
      </c>
    </row>
    <row r="549" spans="1:12">
      <c r="A549" s="11" t="s">
        <v>1049</v>
      </c>
      <c r="D549" s="11" t="s">
        <v>260</v>
      </c>
      <c r="E549" s="19" t="s">
        <v>1299</v>
      </c>
      <c r="F549" s="10">
        <v>42036</v>
      </c>
      <c r="G549" s="10">
        <v>44228</v>
      </c>
      <c r="H549" s="11">
        <v>7</v>
      </c>
      <c r="I549" s="20" t="s">
        <v>259</v>
      </c>
      <c r="J549" s="11" t="s">
        <v>261</v>
      </c>
      <c r="K549" s="11" t="s">
        <v>1869</v>
      </c>
      <c r="L549" s="11">
        <v>2</v>
      </c>
    </row>
    <row r="550" spans="1:12">
      <c r="A550" s="11" t="s">
        <v>1050</v>
      </c>
      <c r="D550" s="11" t="s">
        <v>260</v>
      </c>
      <c r="E550" s="19" t="s">
        <v>1300</v>
      </c>
      <c r="F550" s="10">
        <v>42036</v>
      </c>
      <c r="G550" s="10">
        <v>44228</v>
      </c>
      <c r="H550" s="11">
        <v>7</v>
      </c>
      <c r="I550" s="20" t="s">
        <v>259</v>
      </c>
      <c r="J550" s="11" t="s">
        <v>261</v>
      </c>
      <c r="K550" s="11" t="s">
        <v>1869</v>
      </c>
      <c r="L550" s="11">
        <v>2</v>
      </c>
    </row>
    <row r="551" spans="1:12">
      <c r="A551" s="11" t="s">
        <v>1051</v>
      </c>
      <c r="D551" s="11" t="s">
        <v>260</v>
      </c>
      <c r="E551" s="19" t="s">
        <v>1301</v>
      </c>
      <c r="F551" s="10">
        <v>42036</v>
      </c>
      <c r="G551" s="10">
        <v>44228</v>
      </c>
      <c r="H551" s="11">
        <v>7</v>
      </c>
      <c r="I551" s="20" t="s">
        <v>259</v>
      </c>
      <c r="J551" s="11" t="s">
        <v>261</v>
      </c>
      <c r="K551" s="11" t="s">
        <v>1869</v>
      </c>
      <c r="L551" s="11">
        <v>2</v>
      </c>
    </row>
    <row r="552" spans="1:12">
      <c r="A552" s="11" t="s">
        <v>1052</v>
      </c>
      <c r="D552" s="11" t="s">
        <v>260</v>
      </c>
      <c r="E552" s="19" t="s">
        <v>1302</v>
      </c>
      <c r="F552" s="10">
        <v>42036</v>
      </c>
      <c r="G552" s="10">
        <v>44228</v>
      </c>
      <c r="H552" s="11">
        <v>7</v>
      </c>
      <c r="I552" s="20" t="s">
        <v>259</v>
      </c>
      <c r="J552" s="11" t="s">
        <v>261</v>
      </c>
      <c r="K552" s="11" t="s">
        <v>1869</v>
      </c>
      <c r="L552" s="11">
        <v>2</v>
      </c>
    </row>
    <row r="553" spans="1:12">
      <c r="A553" s="11" t="s">
        <v>1053</v>
      </c>
      <c r="D553" s="11" t="s">
        <v>260</v>
      </c>
      <c r="E553" s="19" t="s">
        <v>1303</v>
      </c>
      <c r="F553" s="10">
        <v>42036</v>
      </c>
      <c r="G553" s="10">
        <v>44228</v>
      </c>
      <c r="H553" s="11">
        <v>7</v>
      </c>
      <c r="I553" s="20" t="s">
        <v>259</v>
      </c>
      <c r="J553" s="11" t="s">
        <v>261</v>
      </c>
      <c r="K553" s="11" t="s">
        <v>1869</v>
      </c>
      <c r="L553" s="11">
        <v>2</v>
      </c>
    </row>
    <row r="554" spans="1:12">
      <c r="A554" s="11" t="s">
        <v>1054</v>
      </c>
      <c r="D554" s="11" t="s">
        <v>260</v>
      </c>
      <c r="E554" s="19" t="s">
        <v>1304</v>
      </c>
      <c r="F554" s="10">
        <v>42036</v>
      </c>
      <c r="G554" s="10">
        <v>44228</v>
      </c>
      <c r="H554" s="11">
        <v>7</v>
      </c>
      <c r="I554" s="20" t="s">
        <v>259</v>
      </c>
      <c r="J554" s="11" t="s">
        <v>261</v>
      </c>
      <c r="K554" s="11" t="s">
        <v>1869</v>
      </c>
      <c r="L554" s="11">
        <v>2</v>
      </c>
    </row>
    <row r="555" spans="1:12">
      <c r="A555" s="11" t="s">
        <v>1055</v>
      </c>
      <c r="D555" s="11" t="s">
        <v>260</v>
      </c>
      <c r="E555" s="19" t="s">
        <v>1305</v>
      </c>
      <c r="F555" s="10">
        <v>42036</v>
      </c>
      <c r="G555" s="10">
        <v>44228</v>
      </c>
      <c r="H555" s="11">
        <v>7</v>
      </c>
      <c r="I555" s="20" t="s">
        <v>259</v>
      </c>
      <c r="J555" s="11" t="s">
        <v>261</v>
      </c>
      <c r="K555" s="11" t="s">
        <v>1869</v>
      </c>
      <c r="L555" s="11">
        <v>2</v>
      </c>
    </row>
    <row r="556" spans="1:12">
      <c r="A556" s="11" t="s">
        <v>1056</v>
      </c>
      <c r="D556" s="11" t="s">
        <v>260</v>
      </c>
      <c r="E556" s="19" t="s">
        <v>1306</v>
      </c>
      <c r="F556" s="10">
        <v>42036</v>
      </c>
      <c r="G556" s="10">
        <v>44228</v>
      </c>
      <c r="H556" s="11">
        <v>7</v>
      </c>
      <c r="I556" s="20" t="s">
        <v>259</v>
      </c>
      <c r="J556" s="11" t="s">
        <v>261</v>
      </c>
      <c r="K556" s="11" t="s">
        <v>1869</v>
      </c>
      <c r="L556" s="11">
        <v>2</v>
      </c>
    </row>
    <row r="557" spans="1:12">
      <c r="A557" s="11" t="s">
        <v>1057</v>
      </c>
      <c r="D557" s="11" t="s">
        <v>260</v>
      </c>
      <c r="E557" s="19" t="s">
        <v>1307</v>
      </c>
      <c r="F557" s="10">
        <v>42036</v>
      </c>
      <c r="G557" s="10">
        <v>44228</v>
      </c>
      <c r="H557" s="11">
        <v>7</v>
      </c>
      <c r="I557" s="20" t="s">
        <v>259</v>
      </c>
      <c r="J557" s="11" t="s">
        <v>261</v>
      </c>
      <c r="K557" s="11" t="s">
        <v>1869</v>
      </c>
      <c r="L557" s="11">
        <v>2</v>
      </c>
    </row>
    <row r="558" spans="1:12">
      <c r="A558" s="11" t="s">
        <v>1058</v>
      </c>
      <c r="D558" s="11" t="s">
        <v>260</v>
      </c>
      <c r="E558" s="19" t="s">
        <v>1308</v>
      </c>
      <c r="F558" s="10">
        <v>42036</v>
      </c>
      <c r="G558" s="10">
        <v>44228</v>
      </c>
      <c r="H558" s="11">
        <v>7</v>
      </c>
      <c r="I558" s="20" t="s">
        <v>259</v>
      </c>
      <c r="J558" s="11" t="s">
        <v>261</v>
      </c>
      <c r="K558" s="11" t="s">
        <v>1869</v>
      </c>
      <c r="L558" s="11">
        <v>2</v>
      </c>
    </row>
    <row r="559" spans="1:12">
      <c r="A559" s="11" t="s">
        <v>1059</v>
      </c>
      <c r="D559" s="11" t="s">
        <v>260</v>
      </c>
      <c r="E559" s="19" t="s">
        <v>1309</v>
      </c>
      <c r="F559" s="10">
        <v>42036</v>
      </c>
      <c r="G559" s="10">
        <v>44228</v>
      </c>
      <c r="H559" s="11">
        <v>7</v>
      </c>
      <c r="I559" s="20" t="s">
        <v>259</v>
      </c>
      <c r="J559" s="11" t="s">
        <v>261</v>
      </c>
      <c r="K559" s="11" t="s">
        <v>1869</v>
      </c>
      <c r="L559" s="11">
        <v>2</v>
      </c>
    </row>
    <row r="560" spans="1:12">
      <c r="A560" s="11" t="s">
        <v>1060</v>
      </c>
      <c r="D560" s="11" t="s">
        <v>260</v>
      </c>
      <c r="E560" s="19" t="s">
        <v>1310</v>
      </c>
      <c r="F560" s="10">
        <v>42036</v>
      </c>
      <c r="G560" s="10">
        <v>44228</v>
      </c>
      <c r="H560" s="11">
        <v>7</v>
      </c>
      <c r="I560" s="20" t="s">
        <v>259</v>
      </c>
      <c r="J560" s="11" t="s">
        <v>261</v>
      </c>
      <c r="K560" s="11" t="s">
        <v>1869</v>
      </c>
      <c r="L560" s="11">
        <v>2</v>
      </c>
    </row>
    <row r="561" spans="1:12">
      <c r="A561" s="11" t="s">
        <v>1061</v>
      </c>
      <c r="D561" s="11" t="s">
        <v>260</v>
      </c>
      <c r="E561" s="19" t="s">
        <v>1311</v>
      </c>
      <c r="F561" s="10">
        <v>42036</v>
      </c>
      <c r="G561" s="10">
        <v>44228</v>
      </c>
      <c r="H561" s="11">
        <v>7</v>
      </c>
      <c r="I561" s="20" t="s">
        <v>259</v>
      </c>
      <c r="J561" s="11" t="s">
        <v>261</v>
      </c>
      <c r="K561" s="11" t="s">
        <v>1869</v>
      </c>
      <c r="L561" s="11">
        <v>2</v>
      </c>
    </row>
    <row r="562" spans="1:12">
      <c r="A562" s="11" t="s">
        <v>1062</v>
      </c>
      <c r="D562" s="11" t="s">
        <v>260</v>
      </c>
      <c r="E562" s="19" t="s">
        <v>1312</v>
      </c>
      <c r="F562" s="10">
        <v>42036</v>
      </c>
      <c r="G562" s="10">
        <v>44228</v>
      </c>
      <c r="H562" s="11">
        <v>7</v>
      </c>
      <c r="I562" s="20" t="s">
        <v>259</v>
      </c>
      <c r="J562" s="11" t="s">
        <v>261</v>
      </c>
      <c r="K562" s="11" t="s">
        <v>1869</v>
      </c>
      <c r="L562" s="11">
        <v>2</v>
      </c>
    </row>
    <row r="563" spans="1:12">
      <c r="A563" s="11" t="s">
        <v>1063</v>
      </c>
      <c r="D563" s="11" t="s">
        <v>260</v>
      </c>
      <c r="E563" s="19" t="s">
        <v>1313</v>
      </c>
      <c r="F563" s="10">
        <v>42036</v>
      </c>
      <c r="G563" s="10">
        <v>44228</v>
      </c>
      <c r="H563" s="11">
        <v>7</v>
      </c>
      <c r="I563" s="20" t="s">
        <v>259</v>
      </c>
      <c r="J563" s="11" t="s">
        <v>261</v>
      </c>
      <c r="K563" s="11" t="s">
        <v>1869</v>
      </c>
      <c r="L563" s="11">
        <v>2</v>
      </c>
    </row>
    <row r="564" spans="1:12">
      <c r="A564" s="11" t="s">
        <v>1064</v>
      </c>
      <c r="D564" s="11" t="s">
        <v>260</v>
      </c>
      <c r="E564" s="19" t="s">
        <v>1314</v>
      </c>
      <c r="F564" s="10">
        <v>42036</v>
      </c>
      <c r="G564" s="10">
        <v>44228</v>
      </c>
      <c r="H564" s="11">
        <v>7</v>
      </c>
      <c r="I564" s="20" t="s">
        <v>259</v>
      </c>
      <c r="J564" s="11" t="s">
        <v>261</v>
      </c>
      <c r="K564" s="11" t="s">
        <v>1869</v>
      </c>
      <c r="L564" s="11">
        <v>2</v>
      </c>
    </row>
    <row r="565" spans="1:12">
      <c r="A565" s="11" t="s">
        <v>1065</v>
      </c>
      <c r="D565" s="11" t="s">
        <v>260</v>
      </c>
      <c r="E565" s="19" t="s">
        <v>1315</v>
      </c>
      <c r="F565" s="10">
        <v>42036</v>
      </c>
      <c r="G565" s="10">
        <v>44228</v>
      </c>
      <c r="H565" s="11">
        <v>7</v>
      </c>
      <c r="I565" s="20" t="s">
        <v>259</v>
      </c>
      <c r="J565" s="11" t="s">
        <v>261</v>
      </c>
      <c r="K565" s="11" t="s">
        <v>1869</v>
      </c>
      <c r="L565" s="11">
        <v>2</v>
      </c>
    </row>
    <row r="566" spans="1:12">
      <c r="A566" s="11" t="s">
        <v>1066</v>
      </c>
      <c r="D566" s="11" t="s">
        <v>260</v>
      </c>
      <c r="E566" s="19" t="s">
        <v>1316</v>
      </c>
      <c r="F566" s="10">
        <v>42036</v>
      </c>
      <c r="G566" s="10">
        <v>44228</v>
      </c>
      <c r="H566" s="11">
        <v>7</v>
      </c>
      <c r="I566" s="20" t="s">
        <v>259</v>
      </c>
      <c r="J566" s="11" t="s">
        <v>261</v>
      </c>
      <c r="K566" s="11" t="s">
        <v>1869</v>
      </c>
      <c r="L566" s="11">
        <v>2</v>
      </c>
    </row>
    <row r="567" spans="1:12">
      <c r="A567" s="11" t="s">
        <v>1067</v>
      </c>
      <c r="D567" s="11" t="s">
        <v>260</v>
      </c>
      <c r="E567" s="19" t="s">
        <v>1317</v>
      </c>
      <c r="F567" s="10">
        <v>42036</v>
      </c>
      <c r="G567" s="10">
        <v>44228</v>
      </c>
      <c r="H567" s="11">
        <v>7</v>
      </c>
      <c r="I567" s="20" t="s">
        <v>259</v>
      </c>
      <c r="J567" s="11" t="s">
        <v>261</v>
      </c>
      <c r="K567" s="11" t="s">
        <v>1869</v>
      </c>
      <c r="L567" s="11">
        <v>2</v>
      </c>
    </row>
    <row r="568" spans="1:12">
      <c r="A568" s="11" t="s">
        <v>1068</v>
      </c>
      <c r="D568" s="11" t="s">
        <v>260</v>
      </c>
      <c r="E568" s="19" t="s">
        <v>1318</v>
      </c>
      <c r="F568" s="10">
        <v>42036</v>
      </c>
      <c r="G568" s="10">
        <v>44228</v>
      </c>
      <c r="H568" s="11">
        <v>7</v>
      </c>
      <c r="I568" s="20" t="s">
        <v>259</v>
      </c>
      <c r="J568" s="11" t="s">
        <v>261</v>
      </c>
      <c r="K568" s="11" t="s">
        <v>1869</v>
      </c>
      <c r="L568" s="11">
        <v>2</v>
      </c>
    </row>
    <row r="569" spans="1:12">
      <c r="A569" s="11" t="s">
        <v>1069</v>
      </c>
      <c r="D569" s="11" t="s">
        <v>260</v>
      </c>
      <c r="E569" s="19" t="s">
        <v>1319</v>
      </c>
      <c r="F569" s="10">
        <v>42036</v>
      </c>
      <c r="G569" s="10">
        <v>44228</v>
      </c>
      <c r="H569" s="11">
        <v>7</v>
      </c>
      <c r="I569" s="20" t="s">
        <v>259</v>
      </c>
      <c r="J569" s="11" t="s">
        <v>261</v>
      </c>
      <c r="K569" s="11" t="s">
        <v>1869</v>
      </c>
      <c r="L569" s="11">
        <v>2</v>
      </c>
    </row>
    <row r="570" spans="1:12">
      <c r="A570" s="11" t="s">
        <v>1070</v>
      </c>
      <c r="D570" s="11" t="s">
        <v>260</v>
      </c>
      <c r="E570" s="19" t="s">
        <v>1320</v>
      </c>
      <c r="F570" s="10">
        <v>42036</v>
      </c>
      <c r="G570" s="10">
        <v>44228</v>
      </c>
      <c r="H570" s="11">
        <v>7</v>
      </c>
      <c r="I570" s="20" t="s">
        <v>259</v>
      </c>
      <c r="J570" s="11" t="s">
        <v>261</v>
      </c>
      <c r="K570" s="11" t="s">
        <v>1869</v>
      </c>
      <c r="L570" s="11">
        <v>2</v>
      </c>
    </row>
    <row r="571" spans="1:12">
      <c r="A571" s="11" t="s">
        <v>1071</v>
      </c>
      <c r="D571" s="11" t="s">
        <v>260</v>
      </c>
      <c r="E571" s="19" t="s">
        <v>1321</v>
      </c>
      <c r="F571" s="10">
        <v>42036</v>
      </c>
      <c r="G571" s="10">
        <v>44228</v>
      </c>
      <c r="H571" s="11">
        <v>7</v>
      </c>
      <c r="I571" s="20" t="s">
        <v>259</v>
      </c>
      <c r="J571" s="11" t="s">
        <v>261</v>
      </c>
      <c r="K571" s="11" t="s">
        <v>1869</v>
      </c>
      <c r="L571" s="11">
        <v>2</v>
      </c>
    </row>
    <row r="572" spans="1:12">
      <c r="A572" s="11" t="s">
        <v>1072</v>
      </c>
      <c r="D572" s="11" t="s">
        <v>260</v>
      </c>
      <c r="E572" s="19" t="s">
        <v>1322</v>
      </c>
      <c r="F572" s="10">
        <v>42036</v>
      </c>
      <c r="G572" s="10">
        <v>44228</v>
      </c>
      <c r="H572" s="11">
        <v>7</v>
      </c>
      <c r="I572" s="20" t="s">
        <v>259</v>
      </c>
      <c r="J572" s="11" t="s">
        <v>261</v>
      </c>
      <c r="K572" s="11" t="s">
        <v>1869</v>
      </c>
      <c r="L572" s="11">
        <v>2</v>
      </c>
    </row>
    <row r="573" spans="1:12">
      <c r="A573" s="11" t="s">
        <v>1073</v>
      </c>
      <c r="D573" s="11" t="s">
        <v>260</v>
      </c>
      <c r="E573" s="19" t="s">
        <v>1323</v>
      </c>
      <c r="F573" s="10">
        <v>42036</v>
      </c>
      <c r="G573" s="10">
        <v>44228</v>
      </c>
      <c r="H573" s="11">
        <v>7</v>
      </c>
      <c r="I573" s="20" t="s">
        <v>259</v>
      </c>
      <c r="J573" s="11" t="s">
        <v>261</v>
      </c>
      <c r="K573" s="11" t="s">
        <v>1869</v>
      </c>
      <c r="L573" s="11">
        <v>2</v>
      </c>
    </row>
    <row r="574" spans="1:12">
      <c r="A574" s="11" t="s">
        <v>1074</v>
      </c>
      <c r="D574" s="11" t="s">
        <v>260</v>
      </c>
      <c r="E574" s="19" t="s">
        <v>1324</v>
      </c>
      <c r="F574" s="10">
        <v>42036</v>
      </c>
      <c r="G574" s="10">
        <v>44228</v>
      </c>
      <c r="H574" s="11">
        <v>7</v>
      </c>
      <c r="I574" s="20" t="s">
        <v>259</v>
      </c>
      <c r="J574" s="11" t="s">
        <v>261</v>
      </c>
      <c r="K574" s="11" t="s">
        <v>1869</v>
      </c>
      <c r="L574" s="11">
        <v>2</v>
      </c>
    </row>
    <row r="575" spans="1:12">
      <c r="A575" s="11" t="s">
        <v>1075</v>
      </c>
      <c r="D575" s="11" t="s">
        <v>260</v>
      </c>
      <c r="E575" s="19" t="s">
        <v>1325</v>
      </c>
      <c r="F575" s="10">
        <v>42036</v>
      </c>
      <c r="G575" s="10">
        <v>44228</v>
      </c>
      <c r="H575" s="11">
        <v>7</v>
      </c>
      <c r="I575" s="20" t="s">
        <v>259</v>
      </c>
      <c r="J575" s="11" t="s">
        <v>261</v>
      </c>
      <c r="K575" s="11" t="s">
        <v>1869</v>
      </c>
      <c r="L575" s="11">
        <v>2</v>
      </c>
    </row>
    <row r="576" spans="1:12">
      <c r="A576" s="11" t="s">
        <v>1076</v>
      </c>
      <c r="D576" s="11" t="s">
        <v>260</v>
      </c>
      <c r="E576" s="19" t="s">
        <v>1326</v>
      </c>
      <c r="F576" s="10">
        <v>42036</v>
      </c>
      <c r="G576" s="10">
        <v>44228</v>
      </c>
      <c r="H576" s="11">
        <v>7</v>
      </c>
      <c r="I576" s="20" t="s">
        <v>259</v>
      </c>
      <c r="J576" s="11" t="s">
        <v>261</v>
      </c>
      <c r="K576" s="11" t="s">
        <v>1869</v>
      </c>
      <c r="L576" s="11">
        <v>2</v>
      </c>
    </row>
    <row r="577" spans="1:12">
      <c r="A577" s="11" t="s">
        <v>1077</v>
      </c>
      <c r="D577" s="11" t="s">
        <v>260</v>
      </c>
      <c r="E577" s="19" t="s">
        <v>1327</v>
      </c>
      <c r="F577" s="10">
        <v>42036</v>
      </c>
      <c r="G577" s="10">
        <v>44228</v>
      </c>
      <c r="H577" s="11">
        <v>7</v>
      </c>
      <c r="I577" s="20" t="s">
        <v>259</v>
      </c>
      <c r="J577" s="11" t="s">
        <v>261</v>
      </c>
      <c r="K577" s="11" t="s">
        <v>1869</v>
      </c>
      <c r="L577" s="11">
        <v>2</v>
      </c>
    </row>
    <row r="578" spans="1:12">
      <c r="A578" s="11" t="s">
        <v>1078</v>
      </c>
      <c r="D578" s="11" t="s">
        <v>260</v>
      </c>
      <c r="E578" s="19" t="s">
        <v>1328</v>
      </c>
      <c r="F578" s="10">
        <v>42036</v>
      </c>
      <c r="G578" s="10">
        <v>44228</v>
      </c>
      <c r="H578" s="11">
        <v>7</v>
      </c>
      <c r="I578" s="20" t="s">
        <v>259</v>
      </c>
      <c r="J578" s="11" t="s">
        <v>261</v>
      </c>
      <c r="K578" s="11" t="s">
        <v>1869</v>
      </c>
      <c r="L578" s="11">
        <v>2</v>
      </c>
    </row>
    <row r="579" spans="1:12">
      <c r="A579" s="11" t="s">
        <v>1079</v>
      </c>
      <c r="D579" s="11" t="s">
        <v>260</v>
      </c>
      <c r="E579" s="19" t="s">
        <v>1329</v>
      </c>
      <c r="F579" s="10">
        <v>42036</v>
      </c>
      <c r="G579" s="10">
        <v>44228</v>
      </c>
      <c r="H579" s="11">
        <v>7</v>
      </c>
      <c r="I579" s="20" t="s">
        <v>259</v>
      </c>
      <c r="J579" s="11" t="s">
        <v>261</v>
      </c>
      <c r="K579" s="11" t="s">
        <v>1869</v>
      </c>
      <c r="L579" s="11">
        <v>2</v>
      </c>
    </row>
    <row r="580" spans="1:12">
      <c r="A580" s="11" t="s">
        <v>1080</v>
      </c>
      <c r="D580" s="11" t="s">
        <v>260</v>
      </c>
      <c r="E580" s="19" t="s">
        <v>1330</v>
      </c>
      <c r="F580" s="10">
        <v>42036</v>
      </c>
      <c r="G580" s="10">
        <v>44228</v>
      </c>
      <c r="H580" s="11">
        <v>7</v>
      </c>
      <c r="I580" s="20" t="s">
        <v>259</v>
      </c>
      <c r="J580" s="11" t="s">
        <v>261</v>
      </c>
      <c r="K580" s="11" t="s">
        <v>1869</v>
      </c>
      <c r="L580" s="11">
        <v>2</v>
      </c>
    </row>
    <row r="581" spans="1:12">
      <c r="A581" s="11" t="s">
        <v>1081</v>
      </c>
      <c r="D581" s="11" t="s">
        <v>260</v>
      </c>
      <c r="E581" s="19" t="s">
        <v>1331</v>
      </c>
      <c r="F581" s="10">
        <v>42036</v>
      </c>
      <c r="G581" s="10">
        <v>44228</v>
      </c>
      <c r="H581" s="11">
        <v>7</v>
      </c>
      <c r="I581" s="20" t="s">
        <v>259</v>
      </c>
      <c r="J581" s="11" t="s">
        <v>261</v>
      </c>
      <c r="K581" s="11" t="s">
        <v>1869</v>
      </c>
      <c r="L581" s="11">
        <v>2</v>
      </c>
    </row>
    <row r="582" spans="1:12">
      <c r="A582" s="11" t="s">
        <v>1082</v>
      </c>
      <c r="D582" s="11" t="s">
        <v>260</v>
      </c>
      <c r="E582" s="19" t="s">
        <v>1332</v>
      </c>
      <c r="F582" s="10">
        <v>42036</v>
      </c>
      <c r="G582" s="10">
        <v>44228</v>
      </c>
      <c r="H582" s="11">
        <v>7</v>
      </c>
      <c r="I582" s="20" t="s">
        <v>259</v>
      </c>
      <c r="J582" s="11" t="s">
        <v>261</v>
      </c>
      <c r="K582" s="11" t="s">
        <v>1869</v>
      </c>
      <c r="L582" s="11">
        <v>2</v>
      </c>
    </row>
    <row r="583" spans="1:12">
      <c r="A583" s="11" t="s">
        <v>1083</v>
      </c>
      <c r="D583" s="11" t="s">
        <v>260</v>
      </c>
      <c r="E583" s="19" t="s">
        <v>1333</v>
      </c>
      <c r="F583" s="10">
        <v>42036</v>
      </c>
      <c r="G583" s="10">
        <v>44228</v>
      </c>
      <c r="H583" s="11">
        <v>7</v>
      </c>
      <c r="I583" s="20" t="s">
        <v>259</v>
      </c>
      <c r="J583" s="11" t="s">
        <v>261</v>
      </c>
      <c r="K583" s="11" t="s">
        <v>1869</v>
      </c>
      <c r="L583" s="11">
        <v>2</v>
      </c>
    </row>
    <row r="584" spans="1:12">
      <c r="A584" s="11" t="s">
        <v>1084</v>
      </c>
      <c r="D584" s="11" t="s">
        <v>260</v>
      </c>
      <c r="E584" s="19" t="s">
        <v>1334</v>
      </c>
      <c r="F584" s="10">
        <v>42036</v>
      </c>
      <c r="G584" s="10">
        <v>44228</v>
      </c>
      <c r="H584" s="11">
        <v>7</v>
      </c>
      <c r="I584" s="20" t="s">
        <v>259</v>
      </c>
      <c r="J584" s="11" t="s">
        <v>261</v>
      </c>
      <c r="K584" s="11" t="s">
        <v>1869</v>
      </c>
      <c r="L584" s="11">
        <v>2</v>
      </c>
    </row>
    <row r="585" spans="1:12">
      <c r="A585" s="11" t="s">
        <v>1085</v>
      </c>
      <c r="D585" s="11" t="s">
        <v>260</v>
      </c>
      <c r="E585" s="19" t="s">
        <v>1335</v>
      </c>
      <c r="F585" s="10">
        <v>42036</v>
      </c>
      <c r="G585" s="10">
        <v>44228</v>
      </c>
      <c r="H585" s="11">
        <v>7</v>
      </c>
      <c r="I585" s="20" t="s">
        <v>259</v>
      </c>
      <c r="J585" s="11" t="s">
        <v>261</v>
      </c>
      <c r="K585" s="11" t="s">
        <v>1869</v>
      </c>
      <c r="L585" s="11">
        <v>2</v>
      </c>
    </row>
    <row r="586" spans="1:12">
      <c r="A586" s="11" t="s">
        <v>1086</v>
      </c>
      <c r="D586" s="11" t="s">
        <v>260</v>
      </c>
      <c r="E586" s="19" t="s">
        <v>1336</v>
      </c>
      <c r="F586" s="10">
        <v>42036</v>
      </c>
      <c r="G586" s="10">
        <v>44228</v>
      </c>
      <c r="H586" s="11">
        <v>7</v>
      </c>
      <c r="I586" s="20" t="s">
        <v>259</v>
      </c>
      <c r="J586" s="11" t="s">
        <v>261</v>
      </c>
      <c r="K586" s="11" t="s">
        <v>1869</v>
      </c>
      <c r="L586" s="11">
        <v>2</v>
      </c>
    </row>
    <row r="587" spans="1:12">
      <c r="A587" s="11" t="s">
        <v>1087</v>
      </c>
      <c r="D587" s="11" t="s">
        <v>260</v>
      </c>
      <c r="E587" s="19" t="s">
        <v>1337</v>
      </c>
      <c r="F587" s="10">
        <v>42036</v>
      </c>
      <c r="G587" s="10">
        <v>44228</v>
      </c>
      <c r="H587" s="11">
        <v>7</v>
      </c>
      <c r="I587" s="20" t="s">
        <v>259</v>
      </c>
      <c r="J587" s="11" t="s">
        <v>261</v>
      </c>
      <c r="K587" s="11" t="s">
        <v>1869</v>
      </c>
      <c r="L587" s="11">
        <v>2</v>
      </c>
    </row>
    <row r="588" spans="1:12">
      <c r="A588" s="11" t="s">
        <v>1088</v>
      </c>
      <c r="D588" s="11" t="s">
        <v>260</v>
      </c>
      <c r="E588" s="19" t="s">
        <v>1338</v>
      </c>
      <c r="F588" s="10">
        <v>42036</v>
      </c>
      <c r="G588" s="10">
        <v>44228</v>
      </c>
      <c r="H588" s="11">
        <v>7</v>
      </c>
      <c r="I588" s="20" t="s">
        <v>259</v>
      </c>
      <c r="J588" s="11" t="s">
        <v>261</v>
      </c>
      <c r="K588" s="11" t="s">
        <v>1869</v>
      </c>
      <c r="L588" s="11">
        <v>2</v>
      </c>
    </row>
    <row r="589" spans="1:12">
      <c r="A589" s="11" t="s">
        <v>1089</v>
      </c>
      <c r="D589" s="11" t="s">
        <v>260</v>
      </c>
      <c r="E589" s="19" t="s">
        <v>1339</v>
      </c>
      <c r="F589" s="10">
        <v>42036</v>
      </c>
      <c r="G589" s="10">
        <v>44228</v>
      </c>
      <c r="H589" s="11">
        <v>7</v>
      </c>
      <c r="I589" s="20" t="s">
        <v>259</v>
      </c>
      <c r="J589" s="11" t="s">
        <v>261</v>
      </c>
      <c r="K589" s="11" t="s">
        <v>1869</v>
      </c>
      <c r="L589" s="11">
        <v>2</v>
      </c>
    </row>
    <row r="590" spans="1:12">
      <c r="A590" s="11" t="s">
        <v>1090</v>
      </c>
      <c r="D590" s="11" t="s">
        <v>260</v>
      </c>
      <c r="E590" s="19" t="s">
        <v>1340</v>
      </c>
      <c r="F590" s="10">
        <v>42036</v>
      </c>
      <c r="G590" s="10">
        <v>44228</v>
      </c>
      <c r="H590" s="11">
        <v>7</v>
      </c>
      <c r="I590" s="20" t="s">
        <v>259</v>
      </c>
      <c r="J590" s="11" t="s">
        <v>261</v>
      </c>
      <c r="K590" s="11" t="s">
        <v>1869</v>
      </c>
      <c r="L590" s="11">
        <v>2</v>
      </c>
    </row>
    <row r="591" spans="1:12">
      <c r="A591" s="11" t="s">
        <v>1091</v>
      </c>
      <c r="D591" s="11" t="s">
        <v>260</v>
      </c>
      <c r="E591" s="19" t="s">
        <v>1341</v>
      </c>
      <c r="F591" s="10">
        <v>42036</v>
      </c>
      <c r="G591" s="10">
        <v>44228</v>
      </c>
      <c r="H591" s="11">
        <v>7</v>
      </c>
      <c r="I591" s="20" t="s">
        <v>259</v>
      </c>
      <c r="J591" s="11" t="s">
        <v>261</v>
      </c>
      <c r="K591" s="11" t="s">
        <v>1869</v>
      </c>
      <c r="L591" s="11">
        <v>2</v>
      </c>
    </row>
    <row r="592" spans="1:12">
      <c r="A592" s="11" t="s">
        <v>1092</v>
      </c>
      <c r="D592" s="11" t="s">
        <v>260</v>
      </c>
      <c r="E592" s="19" t="s">
        <v>1342</v>
      </c>
      <c r="F592" s="10">
        <v>42036</v>
      </c>
      <c r="G592" s="10">
        <v>44228</v>
      </c>
      <c r="H592" s="11">
        <v>7</v>
      </c>
      <c r="I592" s="20" t="s">
        <v>259</v>
      </c>
      <c r="J592" s="11" t="s">
        <v>261</v>
      </c>
      <c r="K592" s="11" t="s">
        <v>1869</v>
      </c>
      <c r="L592" s="11">
        <v>2</v>
      </c>
    </row>
    <row r="593" spans="1:12">
      <c r="A593" s="11" t="s">
        <v>1093</v>
      </c>
      <c r="D593" s="11" t="s">
        <v>260</v>
      </c>
      <c r="E593" s="19" t="s">
        <v>1343</v>
      </c>
      <c r="F593" s="10">
        <v>42036</v>
      </c>
      <c r="G593" s="10">
        <v>44228</v>
      </c>
      <c r="H593" s="11">
        <v>7</v>
      </c>
      <c r="I593" s="20" t="s">
        <v>259</v>
      </c>
      <c r="J593" s="11" t="s">
        <v>261</v>
      </c>
      <c r="K593" s="11" t="s">
        <v>1869</v>
      </c>
      <c r="L593" s="11">
        <v>2</v>
      </c>
    </row>
    <row r="594" spans="1:12">
      <c r="A594" s="11" t="s">
        <v>1094</v>
      </c>
      <c r="D594" s="11" t="s">
        <v>260</v>
      </c>
      <c r="E594" s="19" t="s">
        <v>1344</v>
      </c>
      <c r="F594" s="10">
        <v>42036</v>
      </c>
      <c r="G594" s="10">
        <v>44228</v>
      </c>
      <c r="H594" s="11">
        <v>7</v>
      </c>
      <c r="I594" s="20" t="s">
        <v>259</v>
      </c>
      <c r="J594" s="11" t="s">
        <v>261</v>
      </c>
      <c r="K594" s="11" t="s">
        <v>1869</v>
      </c>
      <c r="L594" s="11">
        <v>2</v>
      </c>
    </row>
    <row r="595" spans="1:12">
      <c r="A595" s="11" t="s">
        <v>1095</v>
      </c>
      <c r="D595" s="11" t="s">
        <v>260</v>
      </c>
      <c r="E595" s="19" t="s">
        <v>1345</v>
      </c>
      <c r="F595" s="10">
        <v>42036</v>
      </c>
      <c r="G595" s="10">
        <v>44228</v>
      </c>
      <c r="H595" s="11">
        <v>7</v>
      </c>
      <c r="I595" s="20" t="s">
        <v>259</v>
      </c>
      <c r="J595" s="11" t="s">
        <v>261</v>
      </c>
      <c r="K595" s="11" t="s">
        <v>1869</v>
      </c>
      <c r="L595" s="11">
        <v>2</v>
      </c>
    </row>
    <row r="596" spans="1:12">
      <c r="A596" s="11" t="s">
        <v>1096</v>
      </c>
      <c r="D596" s="11" t="s">
        <v>260</v>
      </c>
      <c r="E596" s="19" t="s">
        <v>1346</v>
      </c>
      <c r="F596" s="10">
        <v>42036</v>
      </c>
      <c r="G596" s="10">
        <v>44228</v>
      </c>
      <c r="H596" s="11">
        <v>7</v>
      </c>
      <c r="I596" s="20" t="s">
        <v>259</v>
      </c>
      <c r="J596" s="11" t="s">
        <v>261</v>
      </c>
      <c r="K596" s="11" t="s">
        <v>1869</v>
      </c>
      <c r="L596" s="11">
        <v>2</v>
      </c>
    </row>
    <row r="597" spans="1:12">
      <c r="A597" s="11" t="s">
        <v>1097</v>
      </c>
      <c r="D597" s="11" t="s">
        <v>260</v>
      </c>
      <c r="E597" s="19" t="s">
        <v>1347</v>
      </c>
      <c r="F597" s="10">
        <v>42036</v>
      </c>
      <c r="G597" s="10">
        <v>44228</v>
      </c>
      <c r="H597" s="11">
        <v>7</v>
      </c>
      <c r="I597" s="20" t="s">
        <v>259</v>
      </c>
      <c r="J597" s="11" t="s">
        <v>261</v>
      </c>
      <c r="K597" s="11" t="s">
        <v>1869</v>
      </c>
      <c r="L597" s="11">
        <v>2</v>
      </c>
    </row>
    <row r="598" spans="1:12">
      <c r="A598" s="11" t="s">
        <v>1098</v>
      </c>
      <c r="D598" s="11" t="s">
        <v>260</v>
      </c>
      <c r="E598" s="19" t="s">
        <v>1348</v>
      </c>
      <c r="F598" s="10">
        <v>42036</v>
      </c>
      <c r="G598" s="10">
        <v>44228</v>
      </c>
      <c r="H598" s="11">
        <v>7</v>
      </c>
      <c r="I598" s="20" t="s">
        <v>259</v>
      </c>
      <c r="J598" s="11" t="s">
        <v>261</v>
      </c>
      <c r="K598" s="11" t="s">
        <v>1869</v>
      </c>
      <c r="L598" s="11">
        <v>2</v>
      </c>
    </row>
    <row r="599" spans="1:12">
      <c r="A599" s="11" t="s">
        <v>1099</v>
      </c>
      <c r="D599" s="11" t="s">
        <v>260</v>
      </c>
      <c r="E599" s="19" t="s">
        <v>1349</v>
      </c>
      <c r="F599" s="10">
        <v>42036</v>
      </c>
      <c r="G599" s="10">
        <v>44228</v>
      </c>
      <c r="H599" s="11">
        <v>7</v>
      </c>
      <c r="I599" s="20" t="s">
        <v>259</v>
      </c>
      <c r="J599" s="11" t="s">
        <v>261</v>
      </c>
      <c r="K599" s="11" t="s">
        <v>1869</v>
      </c>
      <c r="L599" s="11">
        <v>2</v>
      </c>
    </row>
    <row r="600" spans="1:12">
      <c r="A600" s="11" t="s">
        <v>1100</v>
      </c>
      <c r="D600" s="11" t="s">
        <v>260</v>
      </c>
      <c r="E600" s="19" t="s">
        <v>1350</v>
      </c>
      <c r="F600" s="10">
        <v>42036</v>
      </c>
      <c r="G600" s="10">
        <v>44228</v>
      </c>
      <c r="H600" s="11">
        <v>7</v>
      </c>
      <c r="I600" s="20" t="s">
        <v>259</v>
      </c>
      <c r="J600" s="11" t="s">
        <v>261</v>
      </c>
      <c r="K600" s="11" t="s">
        <v>1869</v>
      </c>
      <c r="L600" s="11">
        <v>2</v>
      </c>
    </row>
    <row r="601" spans="1:12">
      <c r="A601" s="11" t="s">
        <v>1101</v>
      </c>
      <c r="D601" s="11" t="s">
        <v>260</v>
      </c>
      <c r="E601" s="19" t="s">
        <v>1351</v>
      </c>
      <c r="F601" s="10">
        <v>42036</v>
      </c>
      <c r="G601" s="10">
        <v>44228</v>
      </c>
      <c r="H601" s="11">
        <v>7</v>
      </c>
      <c r="I601" s="20" t="s">
        <v>259</v>
      </c>
      <c r="J601" s="11" t="s">
        <v>261</v>
      </c>
      <c r="K601" s="11" t="s">
        <v>1869</v>
      </c>
      <c r="L601" s="11">
        <v>2</v>
      </c>
    </row>
    <row r="602" spans="1:12">
      <c r="A602" s="11" t="s">
        <v>1102</v>
      </c>
      <c r="D602" s="11" t="s">
        <v>260</v>
      </c>
      <c r="E602" s="19" t="s">
        <v>1352</v>
      </c>
      <c r="F602" s="10">
        <v>42036</v>
      </c>
      <c r="G602" s="10">
        <v>44228</v>
      </c>
      <c r="H602" s="11">
        <v>7</v>
      </c>
      <c r="I602" s="20" t="s">
        <v>259</v>
      </c>
      <c r="J602" s="11" t="s">
        <v>261</v>
      </c>
      <c r="K602" s="11" t="s">
        <v>1869</v>
      </c>
      <c r="L602" s="11">
        <v>2</v>
      </c>
    </row>
    <row r="603" spans="1:12">
      <c r="A603" s="11" t="s">
        <v>1103</v>
      </c>
      <c r="D603" s="11" t="s">
        <v>260</v>
      </c>
      <c r="E603" s="19" t="s">
        <v>1353</v>
      </c>
      <c r="F603" s="10">
        <v>42036</v>
      </c>
      <c r="G603" s="10">
        <v>44228</v>
      </c>
      <c r="H603" s="11">
        <v>7</v>
      </c>
      <c r="I603" s="20" t="s">
        <v>259</v>
      </c>
      <c r="J603" s="11" t="s">
        <v>261</v>
      </c>
      <c r="K603" s="11" t="s">
        <v>1869</v>
      </c>
      <c r="L603" s="11">
        <v>2</v>
      </c>
    </row>
    <row r="604" spans="1:12">
      <c r="A604" s="11" t="s">
        <v>1104</v>
      </c>
      <c r="D604" s="11" t="s">
        <v>260</v>
      </c>
      <c r="E604" s="19" t="s">
        <v>1354</v>
      </c>
      <c r="F604" s="10">
        <v>42036</v>
      </c>
      <c r="G604" s="10">
        <v>44228</v>
      </c>
      <c r="H604" s="11">
        <v>7</v>
      </c>
      <c r="I604" s="20" t="s">
        <v>259</v>
      </c>
      <c r="J604" s="11" t="s">
        <v>261</v>
      </c>
      <c r="K604" s="11" t="s">
        <v>1869</v>
      </c>
      <c r="L604" s="11">
        <v>2</v>
      </c>
    </row>
    <row r="605" spans="1:12">
      <c r="A605" s="11" t="s">
        <v>1105</v>
      </c>
      <c r="D605" s="11" t="s">
        <v>260</v>
      </c>
      <c r="E605" s="19" t="s">
        <v>1355</v>
      </c>
      <c r="F605" s="10">
        <v>42036</v>
      </c>
      <c r="G605" s="10">
        <v>44228</v>
      </c>
      <c r="H605" s="11">
        <v>7</v>
      </c>
      <c r="I605" s="20" t="s">
        <v>259</v>
      </c>
      <c r="J605" s="11" t="s">
        <v>261</v>
      </c>
      <c r="K605" s="11" t="s">
        <v>1869</v>
      </c>
      <c r="L605" s="11">
        <v>2</v>
      </c>
    </row>
    <row r="606" spans="1:12">
      <c r="A606" s="11" t="s">
        <v>1106</v>
      </c>
      <c r="D606" s="11" t="s">
        <v>260</v>
      </c>
      <c r="E606" s="19" t="s">
        <v>1356</v>
      </c>
      <c r="F606" s="10">
        <v>42036</v>
      </c>
      <c r="G606" s="10">
        <v>44228</v>
      </c>
      <c r="H606" s="11">
        <v>7</v>
      </c>
      <c r="I606" s="20" t="s">
        <v>259</v>
      </c>
      <c r="J606" s="11" t="s">
        <v>261</v>
      </c>
      <c r="K606" s="11" t="s">
        <v>1869</v>
      </c>
      <c r="L606" s="11">
        <v>2</v>
      </c>
    </row>
    <row r="607" spans="1:12">
      <c r="A607" s="11" t="s">
        <v>1107</v>
      </c>
      <c r="D607" s="11" t="s">
        <v>260</v>
      </c>
      <c r="E607" s="19" t="s">
        <v>1357</v>
      </c>
      <c r="F607" s="10">
        <v>42036</v>
      </c>
      <c r="G607" s="10">
        <v>44228</v>
      </c>
      <c r="H607" s="11">
        <v>7</v>
      </c>
      <c r="I607" s="20" t="s">
        <v>259</v>
      </c>
      <c r="J607" s="11" t="s">
        <v>261</v>
      </c>
      <c r="K607" s="11" t="s">
        <v>1869</v>
      </c>
      <c r="L607" s="11">
        <v>2</v>
      </c>
    </row>
    <row r="608" spans="1:12">
      <c r="A608" s="11" t="s">
        <v>1108</v>
      </c>
      <c r="D608" s="11" t="s">
        <v>260</v>
      </c>
      <c r="E608" s="19" t="s">
        <v>1358</v>
      </c>
      <c r="F608" s="10">
        <v>42036</v>
      </c>
      <c r="G608" s="10">
        <v>44228</v>
      </c>
      <c r="H608" s="11">
        <v>7</v>
      </c>
      <c r="I608" s="20" t="s">
        <v>259</v>
      </c>
      <c r="J608" s="11" t="s">
        <v>261</v>
      </c>
      <c r="K608" s="11" t="s">
        <v>1869</v>
      </c>
      <c r="L608" s="11">
        <v>2</v>
      </c>
    </row>
    <row r="609" spans="1:12">
      <c r="A609" s="11" t="s">
        <v>1109</v>
      </c>
      <c r="D609" s="11" t="s">
        <v>260</v>
      </c>
      <c r="E609" s="19" t="s">
        <v>1359</v>
      </c>
      <c r="F609" s="10">
        <v>42036</v>
      </c>
      <c r="G609" s="10">
        <v>44228</v>
      </c>
      <c r="H609" s="11">
        <v>7</v>
      </c>
      <c r="I609" s="20" t="s">
        <v>259</v>
      </c>
      <c r="J609" s="11" t="s">
        <v>261</v>
      </c>
      <c r="K609" s="11" t="s">
        <v>1869</v>
      </c>
      <c r="L609" s="11">
        <v>2</v>
      </c>
    </row>
    <row r="610" spans="1:12">
      <c r="A610" s="11" t="s">
        <v>1110</v>
      </c>
      <c r="D610" s="11" t="s">
        <v>260</v>
      </c>
      <c r="E610" s="19" t="s">
        <v>1360</v>
      </c>
      <c r="F610" s="10">
        <v>42036</v>
      </c>
      <c r="G610" s="10">
        <v>44228</v>
      </c>
      <c r="H610" s="11">
        <v>7</v>
      </c>
      <c r="I610" s="20" t="s">
        <v>259</v>
      </c>
      <c r="J610" s="11" t="s">
        <v>261</v>
      </c>
      <c r="K610" s="11" t="s">
        <v>1869</v>
      </c>
      <c r="L610" s="11">
        <v>2</v>
      </c>
    </row>
    <row r="611" spans="1:12">
      <c r="A611" s="11" t="s">
        <v>1111</v>
      </c>
      <c r="D611" s="11" t="s">
        <v>260</v>
      </c>
      <c r="E611" s="19" t="s">
        <v>1361</v>
      </c>
      <c r="F611" s="10">
        <v>42036</v>
      </c>
      <c r="G611" s="10">
        <v>44228</v>
      </c>
      <c r="H611" s="11">
        <v>7</v>
      </c>
      <c r="I611" s="20" t="s">
        <v>259</v>
      </c>
      <c r="J611" s="11" t="s">
        <v>261</v>
      </c>
      <c r="K611" s="11" t="s">
        <v>1869</v>
      </c>
      <c r="L611" s="11">
        <v>2</v>
      </c>
    </row>
    <row r="612" spans="1:12">
      <c r="A612" s="11" t="s">
        <v>1112</v>
      </c>
      <c r="D612" s="11" t="s">
        <v>260</v>
      </c>
      <c r="E612" s="19" t="s">
        <v>1362</v>
      </c>
      <c r="F612" s="10">
        <v>42036</v>
      </c>
      <c r="G612" s="10">
        <v>44228</v>
      </c>
      <c r="H612" s="11">
        <v>7</v>
      </c>
      <c r="I612" s="20" t="s">
        <v>259</v>
      </c>
      <c r="J612" s="11" t="s">
        <v>261</v>
      </c>
      <c r="K612" s="11" t="s">
        <v>1869</v>
      </c>
      <c r="L612" s="11">
        <v>2</v>
      </c>
    </row>
    <row r="613" spans="1:12">
      <c r="A613" s="11" t="s">
        <v>1113</v>
      </c>
      <c r="D613" s="11" t="s">
        <v>260</v>
      </c>
      <c r="E613" s="19" t="s">
        <v>1363</v>
      </c>
      <c r="F613" s="10">
        <v>42036</v>
      </c>
      <c r="G613" s="10">
        <v>44228</v>
      </c>
      <c r="H613" s="11">
        <v>7</v>
      </c>
      <c r="I613" s="20" t="s">
        <v>259</v>
      </c>
      <c r="J613" s="11" t="s">
        <v>261</v>
      </c>
      <c r="K613" s="11" t="s">
        <v>1869</v>
      </c>
      <c r="L613" s="11">
        <v>2</v>
      </c>
    </row>
    <row r="614" spans="1:12">
      <c r="A614" s="11" t="s">
        <v>1114</v>
      </c>
      <c r="D614" s="11" t="s">
        <v>260</v>
      </c>
      <c r="E614" s="19" t="s">
        <v>1364</v>
      </c>
      <c r="F614" s="10">
        <v>42036</v>
      </c>
      <c r="G614" s="10">
        <v>44228</v>
      </c>
      <c r="H614" s="11">
        <v>7</v>
      </c>
      <c r="I614" s="20" t="s">
        <v>259</v>
      </c>
      <c r="J614" s="11" t="s">
        <v>261</v>
      </c>
      <c r="K614" s="11" t="s">
        <v>1869</v>
      </c>
      <c r="L614" s="11">
        <v>2</v>
      </c>
    </row>
    <row r="615" spans="1:12">
      <c r="A615" s="11" t="s">
        <v>1115</v>
      </c>
      <c r="D615" s="11" t="s">
        <v>260</v>
      </c>
      <c r="E615" s="19" t="s">
        <v>1365</v>
      </c>
      <c r="F615" s="10">
        <v>42036</v>
      </c>
      <c r="G615" s="10">
        <v>44228</v>
      </c>
      <c r="H615" s="11">
        <v>7</v>
      </c>
      <c r="I615" s="20" t="s">
        <v>259</v>
      </c>
      <c r="J615" s="11" t="s">
        <v>261</v>
      </c>
      <c r="K615" s="11" t="s">
        <v>1869</v>
      </c>
      <c r="L615" s="11">
        <v>2</v>
      </c>
    </row>
    <row r="616" spans="1:12">
      <c r="A616" s="11" t="s">
        <v>1116</v>
      </c>
      <c r="D616" s="11" t="s">
        <v>260</v>
      </c>
      <c r="E616" s="19" t="s">
        <v>1366</v>
      </c>
      <c r="F616" s="10">
        <v>42036</v>
      </c>
      <c r="G616" s="10">
        <v>44228</v>
      </c>
      <c r="H616" s="11">
        <v>7</v>
      </c>
      <c r="I616" s="20" t="s">
        <v>259</v>
      </c>
      <c r="J616" s="11" t="s">
        <v>261</v>
      </c>
      <c r="K616" s="11" t="s">
        <v>1869</v>
      </c>
      <c r="L616" s="11">
        <v>2</v>
      </c>
    </row>
    <row r="617" spans="1:12">
      <c r="A617" s="11" t="s">
        <v>1117</v>
      </c>
      <c r="D617" s="11" t="s">
        <v>260</v>
      </c>
      <c r="E617" s="19" t="s">
        <v>1367</v>
      </c>
      <c r="F617" s="10">
        <v>42036</v>
      </c>
      <c r="G617" s="10">
        <v>44228</v>
      </c>
      <c r="H617" s="11">
        <v>7</v>
      </c>
      <c r="I617" s="20" t="s">
        <v>259</v>
      </c>
      <c r="J617" s="11" t="s">
        <v>261</v>
      </c>
      <c r="K617" s="11" t="s">
        <v>1869</v>
      </c>
      <c r="L617" s="11">
        <v>2</v>
      </c>
    </row>
    <row r="618" spans="1:12">
      <c r="A618" s="11" t="s">
        <v>1118</v>
      </c>
      <c r="D618" s="11" t="s">
        <v>260</v>
      </c>
      <c r="E618" s="19" t="s">
        <v>1368</v>
      </c>
      <c r="F618" s="10">
        <v>42036</v>
      </c>
      <c r="G618" s="10">
        <v>44228</v>
      </c>
      <c r="H618" s="11">
        <v>7</v>
      </c>
      <c r="I618" s="20" t="s">
        <v>259</v>
      </c>
      <c r="J618" s="11" t="s">
        <v>261</v>
      </c>
      <c r="K618" s="11" t="s">
        <v>1869</v>
      </c>
      <c r="L618" s="11">
        <v>2</v>
      </c>
    </row>
    <row r="619" spans="1:12">
      <c r="A619" s="11" t="s">
        <v>1119</v>
      </c>
      <c r="D619" s="11" t="s">
        <v>260</v>
      </c>
      <c r="E619" s="19" t="s">
        <v>1369</v>
      </c>
      <c r="F619" s="10">
        <v>42036</v>
      </c>
      <c r="G619" s="10">
        <v>44228</v>
      </c>
      <c r="H619" s="11">
        <v>7</v>
      </c>
      <c r="I619" s="20" t="s">
        <v>259</v>
      </c>
      <c r="J619" s="11" t="s">
        <v>261</v>
      </c>
      <c r="K619" s="11" t="s">
        <v>1869</v>
      </c>
      <c r="L619" s="11">
        <v>2</v>
      </c>
    </row>
    <row r="620" spans="1:12">
      <c r="A620" s="11" t="s">
        <v>1120</v>
      </c>
      <c r="D620" s="11" t="s">
        <v>260</v>
      </c>
      <c r="E620" s="19" t="s">
        <v>1370</v>
      </c>
      <c r="F620" s="10">
        <v>42036</v>
      </c>
      <c r="G620" s="10">
        <v>44228</v>
      </c>
      <c r="H620" s="11">
        <v>7</v>
      </c>
      <c r="I620" s="20" t="s">
        <v>259</v>
      </c>
      <c r="J620" s="11" t="s">
        <v>261</v>
      </c>
      <c r="K620" s="11" t="s">
        <v>1869</v>
      </c>
      <c r="L620" s="11">
        <v>2</v>
      </c>
    </row>
    <row r="621" spans="1:12">
      <c r="A621" s="11" t="s">
        <v>1121</v>
      </c>
      <c r="D621" s="11" t="s">
        <v>260</v>
      </c>
      <c r="E621" s="19" t="s">
        <v>1371</v>
      </c>
      <c r="F621" s="10">
        <v>42036</v>
      </c>
      <c r="G621" s="10">
        <v>44228</v>
      </c>
      <c r="H621" s="11">
        <v>7</v>
      </c>
      <c r="I621" s="20" t="s">
        <v>259</v>
      </c>
      <c r="J621" s="11" t="s">
        <v>261</v>
      </c>
      <c r="K621" s="11" t="s">
        <v>1869</v>
      </c>
      <c r="L621" s="11">
        <v>2</v>
      </c>
    </row>
    <row r="622" spans="1:12">
      <c r="A622" s="11" t="s">
        <v>1122</v>
      </c>
      <c r="D622" s="11" t="s">
        <v>260</v>
      </c>
      <c r="E622" s="19" t="s">
        <v>1372</v>
      </c>
      <c r="F622" s="10">
        <v>42036</v>
      </c>
      <c r="G622" s="10">
        <v>44228</v>
      </c>
      <c r="H622" s="11">
        <v>7</v>
      </c>
      <c r="I622" s="20" t="s">
        <v>259</v>
      </c>
      <c r="J622" s="11" t="s">
        <v>261</v>
      </c>
      <c r="K622" s="11" t="s">
        <v>1869</v>
      </c>
      <c r="L622" s="11">
        <v>2</v>
      </c>
    </row>
    <row r="623" spans="1:12">
      <c r="A623" s="11" t="s">
        <v>1123</v>
      </c>
      <c r="D623" s="11" t="s">
        <v>260</v>
      </c>
      <c r="E623" s="19" t="s">
        <v>1373</v>
      </c>
      <c r="F623" s="10">
        <v>42036</v>
      </c>
      <c r="G623" s="10">
        <v>44228</v>
      </c>
      <c r="H623" s="11">
        <v>7</v>
      </c>
      <c r="I623" s="20" t="s">
        <v>259</v>
      </c>
      <c r="J623" s="11" t="s">
        <v>261</v>
      </c>
      <c r="K623" s="11" t="s">
        <v>1869</v>
      </c>
      <c r="L623" s="11">
        <v>2</v>
      </c>
    </row>
    <row r="624" spans="1:12">
      <c r="A624" s="11" t="s">
        <v>1124</v>
      </c>
      <c r="D624" s="11" t="s">
        <v>260</v>
      </c>
      <c r="E624" s="19" t="s">
        <v>1374</v>
      </c>
      <c r="F624" s="10">
        <v>42036</v>
      </c>
      <c r="G624" s="10">
        <v>44228</v>
      </c>
      <c r="H624" s="11">
        <v>7</v>
      </c>
      <c r="I624" s="20" t="s">
        <v>259</v>
      </c>
      <c r="J624" s="11" t="s">
        <v>261</v>
      </c>
      <c r="K624" s="11" t="s">
        <v>1869</v>
      </c>
      <c r="L624" s="11">
        <v>2</v>
      </c>
    </row>
    <row r="625" spans="1:12">
      <c r="A625" s="11" t="s">
        <v>1125</v>
      </c>
      <c r="D625" s="11" t="s">
        <v>260</v>
      </c>
      <c r="E625" s="19" t="s">
        <v>1375</v>
      </c>
      <c r="F625" s="10">
        <v>42036</v>
      </c>
      <c r="G625" s="10">
        <v>44228</v>
      </c>
      <c r="H625" s="11">
        <v>7</v>
      </c>
      <c r="I625" s="20" t="s">
        <v>259</v>
      </c>
      <c r="J625" s="11" t="s">
        <v>261</v>
      </c>
      <c r="K625" s="11" t="s">
        <v>1869</v>
      </c>
      <c r="L625" s="11">
        <v>2</v>
      </c>
    </row>
    <row r="626" spans="1:12">
      <c r="A626" s="11" t="s">
        <v>1126</v>
      </c>
      <c r="D626" s="11" t="s">
        <v>260</v>
      </c>
      <c r="E626" s="19" t="s">
        <v>1376</v>
      </c>
      <c r="F626" s="10">
        <v>42036</v>
      </c>
      <c r="G626" s="10">
        <v>44228</v>
      </c>
      <c r="H626" s="11">
        <v>7</v>
      </c>
      <c r="I626" s="20" t="s">
        <v>259</v>
      </c>
      <c r="J626" s="11" t="s">
        <v>261</v>
      </c>
      <c r="K626" s="11" t="s">
        <v>1869</v>
      </c>
      <c r="L626" s="11">
        <v>2</v>
      </c>
    </row>
    <row r="627" spans="1:12">
      <c r="A627" s="11" t="s">
        <v>1127</v>
      </c>
      <c r="D627" s="11" t="s">
        <v>260</v>
      </c>
      <c r="E627" s="19" t="s">
        <v>1377</v>
      </c>
      <c r="F627" s="10">
        <v>42036</v>
      </c>
      <c r="G627" s="10">
        <v>44228</v>
      </c>
      <c r="H627" s="11">
        <v>7</v>
      </c>
      <c r="I627" s="20" t="s">
        <v>259</v>
      </c>
      <c r="J627" s="11" t="s">
        <v>261</v>
      </c>
      <c r="K627" s="11" t="s">
        <v>1869</v>
      </c>
      <c r="L627" s="11">
        <v>2</v>
      </c>
    </row>
    <row r="628" spans="1:12">
      <c r="A628" s="11" t="s">
        <v>1128</v>
      </c>
      <c r="D628" s="11" t="s">
        <v>260</v>
      </c>
      <c r="E628" s="19" t="s">
        <v>1378</v>
      </c>
      <c r="F628" s="10">
        <v>42036</v>
      </c>
      <c r="G628" s="10">
        <v>44228</v>
      </c>
      <c r="H628" s="11">
        <v>7</v>
      </c>
      <c r="I628" s="20" t="s">
        <v>259</v>
      </c>
      <c r="J628" s="11" t="s">
        <v>261</v>
      </c>
      <c r="K628" s="11" t="s">
        <v>1869</v>
      </c>
      <c r="L628" s="11">
        <v>2</v>
      </c>
    </row>
    <row r="629" spans="1:12">
      <c r="A629" s="11" t="s">
        <v>1129</v>
      </c>
      <c r="D629" s="11" t="s">
        <v>260</v>
      </c>
      <c r="E629" s="19" t="s">
        <v>1379</v>
      </c>
      <c r="F629" s="10">
        <v>42036</v>
      </c>
      <c r="G629" s="10">
        <v>44228</v>
      </c>
      <c r="H629" s="11">
        <v>7</v>
      </c>
      <c r="I629" s="20" t="s">
        <v>259</v>
      </c>
      <c r="J629" s="11" t="s">
        <v>261</v>
      </c>
      <c r="K629" s="11" t="s">
        <v>1869</v>
      </c>
      <c r="L629" s="11">
        <v>2</v>
      </c>
    </row>
    <row r="630" spans="1:12">
      <c r="A630" s="11" t="s">
        <v>1130</v>
      </c>
      <c r="D630" s="11" t="s">
        <v>260</v>
      </c>
      <c r="E630" s="19" t="s">
        <v>1380</v>
      </c>
      <c r="F630" s="10">
        <v>42036</v>
      </c>
      <c r="G630" s="10">
        <v>44228</v>
      </c>
      <c r="H630" s="11">
        <v>7</v>
      </c>
      <c r="I630" s="20" t="s">
        <v>259</v>
      </c>
      <c r="J630" s="11" t="s">
        <v>261</v>
      </c>
      <c r="K630" s="11" t="s">
        <v>1869</v>
      </c>
      <c r="L630" s="11">
        <v>2</v>
      </c>
    </row>
    <row r="631" spans="1:12">
      <c r="A631" s="11" t="s">
        <v>1131</v>
      </c>
      <c r="D631" s="11" t="s">
        <v>260</v>
      </c>
      <c r="E631" s="19" t="s">
        <v>1381</v>
      </c>
      <c r="F631" s="10">
        <v>42036</v>
      </c>
      <c r="G631" s="10">
        <v>44228</v>
      </c>
      <c r="H631" s="11">
        <v>7</v>
      </c>
      <c r="I631" s="20" t="s">
        <v>259</v>
      </c>
      <c r="J631" s="11" t="s">
        <v>261</v>
      </c>
      <c r="K631" s="11" t="s">
        <v>1869</v>
      </c>
      <c r="L631" s="11">
        <v>2</v>
      </c>
    </row>
    <row r="632" spans="1:12">
      <c r="A632" s="11" t="s">
        <v>1132</v>
      </c>
      <c r="D632" s="11" t="s">
        <v>260</v>
      </c>
      <c r="E632" s="19" t="s">
        <v>1382</v>
      </c>
      <c r="F632" s="10">
        <v>42036</v>
      </c>
      <c r="G632" s="10">
        <v>44228</v>
      </c>
      <c r="H632" s="11">
        <v>7</v>
      </c>
      <c r="I632" s="20" t="s">
        <v>259</v>
      </c>
      <c r="J632" s="11" t="s">
        <v>261</v>
      </c>
      <c r="K632" s="11" t="s">
        <v>1869</v>
      </c>
      <c r="L632" s="11">
        <v>2</v>
      </c>
    </row>
    <row r="633" spans="1:12">
      <c r="A633" s="11" t="s">
        <v>1133</v>
      </c>
      <c r="D633" s="11" t="s">
        <v>260</v>
      </c>
      <c r="E633" s="19" t="s">
        <v>1383</v>
      </c>
      <c r="F633" s="10">
        <v>42036</v>
      </c>
      <c r="G633" s="10">
        <v>44228</v>
      </c>
      <c r="H633" s="11">
        <v>7</v>
      </c>
      <c r="I633" s="20" t="s">
        <v>259</v>
      </c>
      <c r="J633" s="11" t="s">
        <v>261</v>
      </c>
      <c r="K633" s="11" t="s">
        <v>1869</v>
      </c>
      <c r="L633" s="11">
        <v>2</v>
      </c>
    </row>
    <row r="634" spans="1:12">
      <c r="A634" s="11" t="s">
        <v>1134</v>
      </c>
      <c r="D634" s="11" t="s">
        <v>260</v>
      </c>
      <c r="E634" s="19" t="s">
        <v>1384</v>
      </c>
      <c r="F634" s="10">
        <v>42036</v>
      </c>
      <c r="G634" s="10">
        <v>44228</v>
      </c>
      <c r="H634" s="11">
        <v>7</v>
      </c>
      <c r="I634" s="20" t="s">
        <v>259</v>
      </c>
      <c r="J634" s="11" t="s">
        <v>261</v>
      </c>
      <c r="K634" s="11" t="s">
        <v>1869</v>
      </c>
      <c r="L634" s="11">
        <v>2</v>
      </c>
    </row>
    <row r="635" spans="1:12">
      <c r="A635" s="11" t="s">
        <v>1135</v>
      </c>
      <c r="D635" s="11" t="s">
        <v>260</v>
      </c>
      <c r="E635" s="19" t="s">
        <v>1385</v>
      </c>
      <c r="F635" s="10">
        <v>42036</v>
      </c>
      <c r="G635" s="10">
        <v>44228</v>
      </c>
      <c r="H635" s="11">
        <v>7</v>
      </c>
      <c r="I635" s="20" t="s">
        <v>259</v>
      </c>
      <c r="J635" s="11" t="s">
        <v>261</v>
      </c>
      <c r="K635" s="11" t="s">
        <v>1869</v>
      </c>
      <c r="L635" s="11">
        <v>2</v>
      </c>
    </row>
    <row r="636" spans="1:12">
      <c r="A636" s="11" t="s">
        <v>1136</v>
      </c>
      <c r="D636" s="11" t="s">
        <v>260</v>
      </c>
      <c r="E636" s="19" t="s">
        <v>1386</v>
      </c>
      <c r="F636" s="10">
        <v>42036</v>
      </c>
      <c r="G636" s="10">
        <v>44228</v>
      </c>
      <c r="H636" s="11">
        <v>7</v>
      </c>
      <c r="I636" s="20" t="s">
        <v>259</v>
      </c>
      <c r="J636" s="11" t="s">
        <v>261</v>
      </c>
      <c r="K636" s="11" t="s">
        <v>1869</v>
      </c>
      <c r="L636" s="11">
        <v>2</v>
      </c>
    </row>
    <row r="637" spans="1:12">
      <c r="A637" s="11" t="s">
        <v>1137</v>
      </c>
      <c r="D637" s="11" t="s">
        <v>260</v>
      </c>
      <c r="E637" s="19" t="s">
        <v>1387</v>
      </c>
      <c r="F637" s="10">
        <v>42036</v>
      </c>
      <c r="G637" s="10">
        <v>44228</v>
      </c>
      <c r="H637" s="11">
        <v>7</v>
      </c>
      <c r="I637" s="20" t="s">
        <v>259</v>
      </c>
      <c r="J637" s="11" t="s">
        <v>261</v>
      </c>
      <c r="K637" s="11" t="s">
        <v>1869</v>
      </c>
      <c r="L637" s="11">
        <v>2</v>
      </c>
    </row>
    <row r="638" spans="1:12">
      <c r="A638" s="11" t="s">
        <v>1138</v>
      </c>
      <c r="D638" s="11" t="s">
        <v>260</v>
      </c>
      <c r="E638" s="19" t="s">
        <v>1388</v>
      </c>
      <c r="F638" s="10">
        <v>42036</v>
      </c>
      <c r="G638" s="10">
        <v>44228</v>
      </c>
      <c r="H638" s="11">
        <v>7</v>
      </c>
      <c r="I638" s="20" t="s">
        <v>259</v>
      </c>
      <c r="J638" s="11" t="s">
        <v>261</v>
      </c>
      <c r="K638" s="11" t="s">
        <v>1869</v>
      </c>
      <c r="L638" s="11">
        <v>2</v>
      </c>
    </row>
    <row r="639" spans="1:12">
      <c r="A639" s="11" t="s">
        <v>1139</v>
      </c>
      <c r="D639" s="11" t="s">
        <v>260</v>
      </c>
      <c r="E639" s="19" t="s">
        <v>1389</v>
      </c>
      <c r="F639" s="10">
        <v>42036</v>
      </c>
      <c r="G639" s="10">
        <v>44228</v>
      </c>
      <c r="H639" s="11">
        <v>7</v>
      </c>
      <c r="I639" s="20" t="s">
        <v>259</v>
      </c>
      <c r="J639" s="11" t="s">
        <v>261</v>
      </c>
      <c r="K639" s="11" t="s">
        <v>1869</v>
      </c>
      <c r="L639" s="11">
        <v>2</v>
      </c>
    </row>
    <row r="640" spans="1:12">
      <c r="A640" s="11" t="s">
        <v>1140</v>
      </c>
      <c r="D640" s="11" t="s">
        <v>260</v>
      </c>
      <c r="E640" s="19" t="s">
        <v>1390</v>
      </c>
      <c r="F640" s="10">
        <v>42036</v>
      </c>
      <c r="G640" s="10">
        <v>44228</v>
      </c>
      <c r="H640" s="11">
        <v>7</v>
      </c>
      <c r="I640" s="20" t="s">
        <v>259</v>
      </c>
      <c r="J640" s="11" t="s">
        <v>261</v>
      </c>
      <c r="K640" s="11" t="s">
        <v>1869</v>
      </c>
      <c r="L640" s="11">
        <v>2</v>
      </c>
    </row>
    <row r="641" spans="1:12">
      <c r="A641" s="11" t="s">
        <v>1141</v>
      </c>
      <c r="D641" s="11" t="s">
        <v>260</v>
      </c>
      <c r="E641" s="19" t="s">
        <v>1391</v>
      </c>
      <c r="F641" s="10">
        <v>42036</v>
      </c>
      <c r="G641" s="10">
        <v>44228</v>
      </c>
      <c r="H641" s="11">
        <v>7</v>
      </c>
      <c r="I641" s="20" t="s">
        <v>259</v>
      </c>
      <c r="J641" s="11" t="s">
        <v>261</v>
      </c>
      <c r="K641" s="11" t="s">
        <v>1869</v>
      </c>
      <c r="L641" s="11">
        <v>2</v>
      </c>
    </row>
    <row r="642" spans="1:12">
      <c r="A642" s="11" t="s">
        <v>1142</v>
      </c>
      <c r="D642" s="11" t="s">
        <v>260</v>
      </c>
      <c r="E642" s="19" t="s">
        <v>1392</v>
      </c>
      <c r="F642" s="10">
        <v>42036</v>
      </c>
      <c r="G642" s="10">
        <v>44228</v>
      </c>
      <c r="H642" s="11">
        <v>7</v>
      </c>
      <c r="I642" s="20" t="s">
        <v>259</v>
      </c>
      <c r="J642" s="11" t="s">
        <v>261</v>
      </c>
      <c r="K642" s="11" t="s">
        <v>1869</v>
      </c>
      <c r="L642" s="11">
        <v>2</v>
      </c>
    </row>
    <row r="643" spans="1:12">
      <c r="A643" s="11" t="s">
        <v>1143</v>
      </c>
      <c r="D643" s="11" t="s">
        <v>260</v>
      </c>
      <c r="E643" s="19" t="s">
        <v>1393</v>
      </c>
      <c r="F643" s="10">
        <v>42036</v>
      </c>
      <c r="G643" s="10">
        <v>44228</v>
      </c>
      <c r="H643" s="11">
        <v>7</v>
      </c>
      <c r="I643" s="20" t="s">
        <v>259</v>
      </c>
      <c r="J643" s="11" t="s">
        <v>261</v>
      </c>
      <c r="K643" s="11" t="s">
        <v>1869</v>
      </c>
      <c r="L643" s="11">
        <v>2</v>
      </c>
    </row>
    <row r="644" spans="1:12">
      <c r="A644" s="11" t="s">
        <v>1144</v>
      </c>
      <c r="D644" s="11" t="s">
        <v>260</v>
      </c>
      <c r="E644" s="19" t="s">
        <v>1394</v>
      </c>
      <c r="F644" s="10">
        <v>42036</v>
      </c>
      <c r="G644" s="10">
        <v>44228</v>
      </c>
      <c r="H644" s="11">
        <v>7</v>
      </c>
      <c r="I644" s="20" t="s">
        <v>259</v>
      </c>
      <c r="J644" s="11" t="s">
        <v>261</v>
      </c>
      <c r="K644" s="11" t="s">
        <v>1869</v>
      </c>
      <c r="L644" s="11">
        <v>2</v>
      </c>
    </row>
    <row r="645" spans="1:12">
      <c r="A645" s="11" t="s">
        <v>1145</v>
      </c>
      <c r="D645" s="11" t="s">
        <v>260</v>
      </c>
      <c r="E645" s="19" t="s">
        <v>1395</v>
      </c>
      <c r="F645" s="10">
        <v>42036</v>
      </c>
      <c r="G645" s="10">
        <v>44228</v>
      </c>
      <c r="H645" s="11">
        <v>7</v>
      </c>
      <c r="I645" s="20" t="s">
        <v>259</v>
      </c>
      <c r="J645" s="11" t="s">
        <v>261</v>
      </c>
      <c r="K645" s="11" t="s">
        <v>1869</v>
      </c>
      <c r="L645" s="11">
        <v>2</v>
      </c>
    </row>
    <row r="646" spans="1:12">
      <c r="A646" s="11" t="s">
        <v>1146</v>
      </c>
      <c r="D646" s="11" t="s">
        <v>260</v>
      </c>
      <c r="E646" s="19" t="s">
        <v>1396</v>
      </c>
      <c r="F646" s="10">
        <v>42036</v>
      </c>
      <c r="G646" s="10">
        <v>44228</v>
      </c>
      <c r="H646" s="11">
        <v>7</v>
      </c>
      <c r="I646" s="20" t="s">
        <v>259</v>
      </c>
      <c r="J646" s="11" t="s">
        <v>261</v>
      </c>
      <c r="K646" s="11" t="s">
        <v>1869</v>
      </c>
      <c r="L646" s="11">
        <v>2</v>
      </c>
    </row>
    <row r="647" spans="1:12">
      <c r="A647" s="11" t="s">
        <v>1147</v>
      </c>
      <c r="D647" s="11" t="s">
        <v>260</v>
      </c>
      <c r="E647" s="19" t="s">
        <v>1397</v>
      </c>
      <c r="F647" s="10">
        <v>42036</v>
      </c>
      <c r="G647" s="10">
        <v>44228</v>
      </c>
      <c r="H647" s="11">
        <v>7</v>
      </c>
      <c r="I647" s="20" t="s">
        <v>259</v>
      </c>
      <c r="J647" s="11" t="s">
        <v>261</v>
      </c>
      <c r="K647" s="11" t="s">
        <v>1869</v>
      </c>
      <c r="L647" s="11">
        <v>2</v>
      </c>
    </row>
    <row r="648" spans="1:12">
      <c r="A648" s="11" t="s">
        <v>1148</v>
      </c>
      <c r="D648" s="11" t="s">
        <v>260</v>
      </c>
      <c r="E648" s="19" t="s">
        <v>1398</v>
      </c>
      <c r="F648" s="10">
        <v>42036</v>
      </c>
      <c r="G648" s="10">
        <v>44228</v>
      </c>
      <c r="H648" s="11">
        <v>7</v>
      </c>
      <c r="I648" s="20" t="s">
        <v>259</v>
      </c>
      <c r="J648" s="11" t="s">
        <v>261</v>
      </c>
      <c r="K648" s="11" t="s">
        <v>1869</v>
      </c>
      <c r="L648" s="11">
        <v>2</v>
      </c>
    </row>
    <row r="649" spans="1:12">
      <c r="A649" s="11" t="s">
        <v>1149</v>
      </c>
      <c r="D649" s="11" t="s">
        <v>260</v>
      </c>
      <c r="E649" s="19" t="s">
        <v>1399</v>
      </c>
      <c r="F649" s="10">
        <v>42036</v>
      </c>
      <c r="G649" s="10">
        <v>44228</v>
      </c>
      <c r="H649" s="11">
        <v>7</v>
      </c>
      <c r="I649" s="20" t="s">
        <v>259</v>
      </c>
      <c r="J649" s="11" t="s">
        <v>261</v>
      </c>
      <c r="K649" s="11" t="s">
        <v>1869</v>
      </c>
      <c r="L649" s="11">
        <v>2</v>
      </c>
    </row>
    <row r="650" spans="1:12">
      <c r="A650" s="11" t="s">
        <v>1150</v>
      </c>
      <c r="D650" s="11" t="s">
        <v>260</v>
      </c>
      <c r="E650" s="19" t="s">
        <v>1400</v>
      </c>
      <c r="F650" s="10">
        <v>42036</v>
      </c>
      <c r="G650" s="10">
        <v>44228</v>
      </c>
      <c r="H650" s="11">
        <v>7</v>
      </c>
      <c r="I650" s="20" t="s">
        <v>259</v>
      </c>
      <c r="J650" s="11" t="s">
        <v>261</v>
      </c>
      <c r="K650" s="11" t="s">
        <v>1869</v>
      </c>
      <c r="L650" s="11">
        <v>2</v>
      </c>
    </row>
    <row r="651" spans="1:12">
      <c r="A651" s="11" t="s">
        <v>1151</v>
      </c>
      <c r="D651" s="11" t="s">
        <v>260</v>
      </c>
      <c r="E651" s="19" t="s">
        <v>1401</v>
      </c>
      <c r="F651" s="10">
        <v>42036</v>
      </c>
      <c r="G651" s="10">
        <v>44228</v>
      </c>
      <c r="H651" s="11">
        <v>7</v>
      </c>
      <c r="I651" s="20" t="s">
        <v>259</v>
      </c>
      <c r="J651" s="11" t="s">
        <v>261</v>
      </c>
      <c r="K651" s="11" t="s">
        <v>1869</v>
      </c>
      <c r="L651" s="11">
        <v>2</v>
      </c>
    </row>
    <row r="652" spans="1:12">
      <c r="A652" s="11" t="s">
        <v>1152</v>
      </c>
      <c r="D652" s="11" t="s">
        <v>260</v>
      </c>
      <c r="E652" s="19" t="s">
        <v>1402</v>
      </c>
      <c r="F652" s="10">
        <v>42036</v>
      </c>
      <c r="G652" s="10">
        <v>44228</v>
      </c>
      <c r="H652" s="11">
        <v>7</v>
      </c>
      <c r="I652" s="20" t="s">
        <v>259</v>
      </c>
      <c r="J652" s="11" t="s">
        <v>261</v>
      </c>
      <c r="K652" s="11" t="s">
        <v>1869</v>
      </c>
      <c r="L652" s="11">
        <v>2</v>
      </c>
    </row>
    <row r="653" spans="1:12">
      <c r="A653" s="11" t="s">
        <v>1153</v>
      </c>
      <c r="D653" s="11" t="s">
        <v>260</v>
      </c>
      <c r="E653" s="19" t="s">
        <v>1403</v>
      </c>
      <c r="F653" s="10">
        <v>42036</v>
      </c>
      <c r="G653" s="10">
        <v>44228</v>
      </c>
      <c r="H653" s="11">
        <v>7</v>
      </c>
      <c r="I653" s="20" t="s">
        <v>259</v>
      </c>
      <c r="J653" s="11" t="s">
        <v>261</v>
      </c>
      <c r="K653" s="11" t="s">
        <v>1869</v>
      </c>
      <c r="L653" s="11">
        <v>2</v>
      </c>
    </row>
    <row r="654" spans="1:12">
      <c r="A654" s="11" t="s">
        <v>1154</v>
      </c>
      <c r="D654" s="11" t="s">
        <v>260</v>
      </c>
      <c r="E654" s="19" t="s">
        <v>1404</v>
      </c>
      <c r="F654" s="10">
        <v>42036</v>
      </c>
      <c r="G654" s="10">
        <v>44228</v>
      </c>
      <c r="H654" s="11">
        <v>7</v>
      </c>
      <c r="I654" s="20" t="s">
        <v>259</v>
      </c>
      <c r="J654" s="11" t="s">
        <v>261</v>
      </c>
      <c r="K654" s="11" t="s">
        <v>1869</v>
      </c>
      <c r="L654" s="11">
        <v>2</v>
      </c>
    </row>
    <row r="655" spans="1:12">
      <c r="A655" s="11" t="s">
        <v>1155</v>
      </c>
      <c r="D655" s="11" t="s">
        <v>260</v>
      </c>
      <c r="E655" s="19" t="s">
        <v>1405</v>
      </c>
      <c r="F655" s="10">
        <v>42036</v>
      </c>
      <c r="G655" s="10">
        <v>44228</v>
      </c>
      <c r="H655" s="11">
        <v>7</v>
      </c>
      <c r="I655" s="20" t="s">
        <v>259</v>
      </c>
      <c r="J655" s="11" t="s">
        <v>261</v>
      </c>
      <c r="K655" s="11" t="s">
        <v>1869</v>
      </c>
      <c r="L655" s="11">
        <v>2</v>
      </c>
    </row>
    <row r="656" spans="1:12">
      <c r="A656" s="11" t="s">
        <v>1156</v>
      </c>
      <c r="D656" s="11" t="s">
        <v>260</v>
      </c>
      <c r="E656" s="19" t="s">
        <v>1406</v>
      </c>
      <c r="F656" s="10">
        <v>42036</v>
      </c>
      <c r="G656" s="10">
        <v>44228</v>
      </c>
      <c r="H656" s="11">
        <v>7</v>
      </c>
      <c r="I656" s="20" t="s">
        <v>259</v>
      </c>
      <c r="J656" s="11" t="s">
        <v>261</v>
      </c>
      <c r="K656" s="11" t="s">
        <v>1869</v>
      </c>
      <c r="L656" s="11">
        <v>2</v>
      </c>
    </row>
    <row r="657" spans="1:12">
      <c r="A657" s="11" t="s">
        <v>1157</v>
      </c>
      <c r="D657" s="11" t="s">
        <v>260</v>
      </c>
      <c r="E657" s="19" t="s">
        <v>1407</v>
      </c>
      <c r="F657" s="10">
        <v>42036</v>
      </c>
      <c r="G657" s="10">
        <v>44228</v>
      </c>
      <c r="H657" s="11">
        <v>7</v>
      </c>
      <c r="I657" s="20" t="s">
        <v>259</v>
      </c>
      <c r="J657" s="11" t="s">
        <v>261</v>
      </c>
      <c r="K657" s="11" t="s">
        <v>1869</v>
      </c>
      <c r="L657" s="11">
        <v>2</v>
      </c>
    </row>
    <row r="658" spans="1:12">
      <c r="A658" s="11" t="s">
        <v>1158</v>
      </c>
      <c r="D658" s="11" t="s">
        <v>260</v>
      </c>
      <c r="E658" s="19" t="s">
        <v>1408</v>
      </c>
      <c r="F658" s="10">
        <v>42036</v>
      </c>
      <c r="G658" s="10">
        <v>44228</v>
      </c>
      <c r="H658" s="11">
        <v>7</v>
      </c>
      <c r="I658" s="20" t="s">
        <v>259</v>
      </c>
      <c r="J658" s="11" t="s">
        <v>261</v>
      </c>
      <c r="K658" s="11" t="s">
        <v>1869</v>
      </c>
      <c r="L658" s="11">
        <v>2</v>
      </c>
    </row>
    <row r="659" spans="1:12">
      <c r="A659" s="11" t="s">
        <v>1159</v>
      </c>
      <c r="D659" s="11" t="s">
        <v>260</v>
      </c>
      <c r="E659" s="19" t="s">
        <v>1409</v>
      </c>
      <c r="F659" s="10">
        <v>42036</v>
      </c>
      <c r="G659" s="10">
        <v>44228</v>
      </c>
      <c r="H659" s="11">
        <v>7</v>
      </c>
      <c r="I659" s="20" t="s">
        <v>259</v>
      </c>
      <c r="J659" s="11" t="s">
        <v>261</v>
      </c>
      <c r="K659" s="11" t="s">
        <v>1869</v>
      </c>
      <c r="L659" s="11">
        <v>2</v>
      </c>
    </row>
    <row r="660" spans="1:12">
      <c r="A660" s="11" t="s">
        <v>1160</v>
      </c>
      <c r="D660" s="11" t="s">
        <v>260</v>
      </c>
      <c r="E660" s="19" t="s">
        <v>1410</v>
      </c>
      <c r="F660" s="10">
        <v>42036</v>
      </c>
      <c r="G660" s="10">
        <v>44228</v>
      </c>
      <c r="H660" s="11">
        <v>7</v>
      </c>
      <c r="I660" s="20" t="s">
        <v>259</v>
      </c>
      <c r="J660" s="11" t="s">
        <v>261</v>
      </c>
      <c r="K660" s="11" t="s">
        <v>1869</v>
      </c>
      <c r="L660" s="11">
        <v>2</v>
      </c>
    </row>
    <row r="661" spans="1:12">
      <c r="A661" s="11" t="s">
        <v>1161</v>
      </c>
      <c r="D661" s="11" t="s">
        <v>260</v>
      </c>
      <c r="E661" s="19" t="s">
        <v>1411</v>
      </c>
      <c r="F661" s="10">
        <v>42036</v>
      </c>
      <c r="G661" s="10">
        <v>44228</v>
      </c>
      <c r="H661" s="11">
        <v>7</v>
      </c>
      <c r="I661" s="20" t="s">
        <v>259</v>
      </c>
      <c r="J661" s="11" t="s">
        <v>261</v>
      </c>
      <c r="K661" s="11" t="s">
        <v>1869</v>
      </c>
      <c r="L661" s="11">
        <v>2</v>
      </c>
    </row>
    <row r="662" spans="1:12">
      <c r="A662" s="11" t="s">
        <v>1162</v>
      </c>
      <c r="D662" s="11" t="s">
        <v>260</v>
      </c>
      <c r="E662" s="19" t="s">
        <v>1412</v>
      </c>
      <c r="F662" s="10">
        <v>42036</v>
      </c>
      <c r="G662" s="10">
        <v>44228</v>
      </c>
      <c r="H662" s="11">
        <v>7</v>
      </c>
      <c r="I662" s="20" t="s">
        <v>259</v>
      </c>
      <c r="J662" s="11" t="s">
        <v>261</v>
      </c>
      <c r="K662" s="11" t="s">
        <v>1869</v>
      </c>
      <c r="L662" s="11">
        <v>2</v>
      </c>
    </row>
    <row r="663" spans="1:12">
      <c r="A663" s="11" t="s">
        <v>1163</v>
      </c>
      <c r="D663" s="11" t="s">
        <v>260</v>
      </c>
      <c r="E663" s="19" t="s">
        <v>1413</v>
      </c>
      <c r="F663" s="10">
        <v>42036</v>
      </c>
      <c r="G663" s="10">
        <v>44228</v>
      </c>
      <c r="H663" s="11">
        <v>7</v>
      </c>
      <c r="I663" s="20" t="s">
        <v>259</v>
      </c>
      <c r="J663" s="11" t="s">
        <v>261</v>
      </c>
      <c r="K663" s="11" t="s">
        <v>1869</v>
      </c>
      <c r="L663" s="11">
        <v>2</v>
      </c>
    </row>
    <row r="664" spans="1:12">
      <c r="A664" s="11" t="s">
        <v>1164</v>
      </c>
      <c r="D664" s="11" t="s">
        <v>260</v>
      </c>
      <c r="E664" s="19" t="s">
        <v>1414</v>
      </c>
      <c r="F664" s="10">
        <v>42036</v>
      </c>
      <c r="G664" s="10">
        <v>44228</v>
      </c>
      <c r="H664" s="11">
        <v>7</v>
      </c>
      <c r="I664" s="20" t="s">
        <v>259</v>
      </c>
      <c r="J664" s="11" t="s">
        <v>261</v>
      </c>
      <c r="K664" s="11" t="s">
        <v>1869</v>
      </c>
      <c r="L664" s="11">
        <v>2</v>
      </c>
    </row>
    <row r="665" spans="1:12">
      <c r="A665" s="11" t="s">
        <v>1165</v>
      </c>
      <c r="D665" s="11" t="s">
        <v>260</v>
      </c>
      <c r="E665" s="19" t="s">
        <v>1415</v>
      </c>
      <c r="F665" s="10">
        <v>42036</v>
      </c>
      <c r="G665" s="10">
        <v>44228</v>
      </c>
      <c r="H665" s="11">
        <v>7</v>
      </c>
      <c r="I665" s="20" t="s">
        <v>259</v>
      </c>
      <c r="J665" s="11" t="s">
        <v>261</v>
      </c>
      <c r="K665" s="11" t="s">
        <v>1869</v>
      </c>
      <c r="L665" s="11">
        <v>2</v>
      </c>
    </row>
    <row r="666" spans="1:12">
      <c r="A666" s="11" t="s">
        <v>1166</v>
      </c>
      <c r="D666" s="11" t="s">
        <v>260</v>
      </c>
      <c r="E666" s="19" t="s">
        <v>1416</v>
      </c>
      <c r="F666" s="10">
        <v>42036</v>
      </c>
      <c r="G666" s="10">
        <v>44228</v>
      </c>
      <c r="H666" s="11">
        <v>7</v>
      </c>
      <c r="I666" s="20" t="s">
        <v>259</v>
      </c>
      <c r="J666" s="11" t="s">
        <v>261</v>
      </c>
      <c r="K666" s="11" t="s">
        <v>1869</v>
      </c>
      <c r="L666" s="11">
        <v>2</v>
      </c>
    </row>
    <row r="667" spans="1:12">
      <c r="A667" s="11" t="s">
        <v>1167</v>
      </c>
      <c r="D667" s="11" t="s">
        <v>260</v>
      </c>
      <c r="E667" s="19" t="s">
        <v>1417</v>
      </c>
      <c r="F667" s="10">
        <v>42036</v>
      </c>
      <c r="G667" s="10">
        <v>44228</v>
      </c>
      <c r="H667" s="11">
        <v>7</v>
      </c>
      <c r="I667" s="20" t="s">
        <v>259</v>
      </c>
      <c r="J667" s="11" t="s">
        <v>261</v>
      </c>
      <c r="K667" s="11" t="s">
        <v>1869</v>
      </c>
      <c r="L667" s="11">
        <v>2</v>
      </c>
    </row>
    <row r="668" spans="1:12">
      <c r="A668" s="11" t="s">
        <v>1168</v>
      </c>
      <c r="D668" s="11" t="s">
        <v>260</v>
      </c>
      <c r="E668" s="19" t="s">
        <v>1418</v>
      </c>
      <c r="F668" s="10">
        <v>42036</v>
      </c>
      <c r="G668" s="10">
        <v>44228</v>
      </c>
      <c r="H668" s="11">
        <v>7</v>
      </c>
      <c r="I668" s="20" t="s">
        <v>259</v>
      </c>
      <c r="J668" s="11" t="s">
        <v>261</v>
      </c>
      <c r="K668" s="11" t="s">
        <v>1869</v>
      </c>
      <c r="L668" s="11">
        <v>2</v>
      </c>
    </row>
    <row r="669" spans="1:12">
      <c r="A669" s="11" t="s">
        <v>1169</v>
      </c>
      <c r="D669" s="11" t="s">
        <v>260</v>
      </c>
      <c r="E669" s="19" t="s">
        <v>1419</v>
      </c>
      <c r="F669" s="10">
        <v>42036</v>
      </c>
      <c r="G669" s="10">
        <v>44228</v>
      </c>
      <c r="H669" s="11">
        <v>7</v>
      </c>
      <c r="I669" s="20" t="s">
        <v>259</v>
      </c>
      <c r="J669" s="11" t="s">
        <v>261</v>
      </c>
      <c r="K669" s="11" t="s">
        <v>1869</v>
      </c>
      <c r="L669" s="11">
        <v>2</v>
      </c>
    </row>
    <row r="670" spans="1:12">
      <c r="A670" s="11" t="s">
        <v>1170</v>
      </c>
      <c r="D670" s="11" t="s">
        <v>260</v>
      </c>
      <c r="E670" s="19" t="s">
        <v>1420</v>
      </c>
      <c r="F670" s="10">
        <v>42036</v>
      </c>
      <c r="G670" s="10">
        <v>44228</v>
      </c>
      <c r="H670" s="11">
        <v>7</v>
      </c>
      <c r="I670" s="20" t="s">
        <v>259</v>
      </c>
      <c r="J670" s="11" t="s">
        <v>261</v>
      </c>
      <c r="K670" s="11" t="s">
        <v>1869</v>
      </c>
      <c r="L670" s="11">
        <v>2</v>
      </c>
    </row>
    <row r="671" spans="1:12">
      <c r="A671" s="11" t="s">
        <v>1171</v>
      </c>
      <c r="D671" s="11" t="s">
        <v>260</v>
      </c>
      <c r="E671" s="19" t="s">
        <v>1421</v>
      </c>
      <c r="F671" s="10">
        <v>42036</v>
      </c>
      <c r="G671" s="10">
        <v>44228</v>
      </c>
      <c r="H671" s="11">
        <v>7</v>
      </c>
      <c r="I671" s="20" t="s">
        <v>259</v>
      </c>
      <c r="J671" s="11" t="s">
        <v>261</v>
      </c>
      <c r="K671" s="11" t="s">
        <v>1869</v>
      </c>
      <c r="L671" s="11">
        <v>2</v>
      </c>
    </row>
    <row r="672" spans="1:12">
      <c r="A672" s="11" t="s">
        <v>1172</v>
      </c>
      <c r="D672" s="11" t="s">
        <v>260</v>
      </c>
      <c r="E672" s="19" t="s">
        <v>1422</v>
      </c>
      <c r="F672" s="10">
        <v>42036</v>
      </c>
      <c r="G672" s="10">
        <v>44228</v>
      </c>
      <c r="H672" s="11">
        <v>7</v>
      </c>
      <c r="I672" s="20" t="s">
        <v>259</v>
      </c>
      <c r="J672" s="11" t="s">
        <v>261</v>
      </c>
      <c r="K672" s="11" t="s">
        <v>1869</v>
      </c>
      <c r="L672" s="11">
        <v>2</v>
      </c>
    </row>
    <row r="673" spans="1:12">
      <c r="A673" s="11" t="s">
        <v>1173</v>
      </c>
      <c r="D673" s="11" t="s">
        <v>260</v>
      </c>
      <c r="E673" s="19" t="s">
        <v>1423</v>
      </c>
      <c r="F673" s="10">
        <v>42036</v>
      </c>
      <c r="G673" s="10">
        <v>44228</v>
      </c>
      <c r="H673" s="11">
        <v>7</v>
      </c>
      <c r="I673" s="20" t="s">
        <v>259</v>
      </c>
      <c r="J673" s="11" t="s">
        <v>261</v>
      </c>
      <c r="K673" s="11" t="s">
        <v>1869</v>
      </c>
      <c r="L673" s="11">
        <v>2</v>
      </c>
    </row>
    <row r="674" spans="1:12">
      <c r="A674" s="11" t="s">
        <v>1174</v>
      </c>
      <c r="D674" s="11" t="s">
        <v>260</v>
      </c>
      <c r="E674" s="19" t="s">
        <v>1424</v>
      </c>
      <c r="F674" s="10">
        <v>42036</v>
      </c>
      <c r="G674" s="10">
        <v>44228</v>
      </c>
      <c r="H674" s="11">
        <v>7</v>
      </c>
      <c r="I674" s="20" t="s">
        <v>259</v>
      </c>
      <c r="J674" s="11" t="s">
        <v>261</v>
      </c>
      <c r="K674" s="11" t="s">
        <v>1869</v>
      </c>
      <c r="L674" s="11">
        <v>2</v>
      </c>
    </row>
    <row r="675" spans="1:12">
      <c r="A675" s="11" t="s">
        <v>1175</v>
      </c>
      <c r="D675" s="11" t="s">
        <v>260</v>
      </c>
      <c r="E675" s="19" t="s">
        <v>1425</v>
      </c>
      <c r="F675" s="10">
        <v>42036</v>
      </c>
      <c r="G675" s="10">
        <v>44228</v>
      </c>
      <c r="H675" s="11">
        <v>7</v>
      </c>
      <c r="I675" s="20" t="s">
        <v>259</v>
      </c>
      <c r="J675" s="11" t="s">
        <v>261</v>
      </c>
      <c r="K675" s="11" t="s">
        <v>1869</v>
      </c>
      <c r="L675" s="11">
        <v>2</v>
      </c>
    </row>
    <row r="676" spans="1:12">
      <c r="A676" s="11" t="s">
        <v>1176</v>
      </c>
      <c r="D676" s="11" t="s">
        <v>260</v>
      </c>
      <c r="E676" s="19" t="s">
        <v>1426</v>
      </c>
      <c r="F676" s="10">
        <v>42036</v>
      </c>
      <c r="G676" s="10">
        <v>44228</v>
      </c>
      <c r="H676" s="11">
        <v>7</v>
      </c>
      <c r="I676" s="20" t="s">
        <v>259</v>
      </c>
      <c r="J676" s="11" t="s">
        <v>261</v>
      </c>
      <c r="K676" s="11" t="s">
        <v>1869</v>
      </c>
      <c r="L676" s="11">
        <v>2</v>
      </c>
    </row>
    <row r="677" spans="1:12">
      <c r="A677" s="11" t="s">
        <v>1177</v>
      </c>
      <c r="D677" s="11" t="s">
        <v>260</v>
      </c>
      <c r="E677" s="19" t="s">
        <v>1427</v>
      </c>
      <c r="F677" s="10">
        <v>42036</v>
      </c>
      <c r="G677" s="10">
        <v>44228</v>
      </c>
      <c r="H677" s="11">
        <v>7</v>
      </c>
      <c r="I677" s="20" t="s">
        <v>259</v>
      </c>
      <c r="J677" s="11" t="s">
        <v>261</v>
      </c>
      <c r="K677" s="11" t="s">
        <v>1869</v>
      </c>
      <c r="L677" s="11">
        <v>2</v>
      </c>
    </row>
    <row r="678" spans="1:12">
      <c r="A678" s="11" t="s">
        <v>1178</v>
      </c>
      <c r="D678" s="11" t="s">
        <v>260</v>
      </c>
      <c r="E678" s="19" t="s">
        <v>1428</v>
      </c>
      <c r="F678" s="10">
        <v>42036</v>
      </c>
      <c r="G678" s="10">
        <v>44228</v>
      </c>
      <c r="H678" s="11">
        <v>7</v>
      </c>
      <c r="I678" s="20" t="s">
        <v>259</v>
      </c>
      <c r="J678" s="11" t="s">
        <v>261</v>
      </c>
      <c r="K678" s="11" t="s">
        <v>1869</v>
      </c>
      <c r="L678" s="11">
        <v>2</v>
      </c>
    </row>
    <row r="679" spans="1:12">
      <c r="A679" s="11" t="s">
        <v>1179</v>
      </c>
      <c r="D679" s="11" t="s">
        <v>260</v>
      </c>
      <c r="E679" s="19" t="s">
        <v>1429</v>
      </c>
      <c r="F679" s="10">
        <v>42036</v>
      </c>
      <c r="G679" s="10">
        <v>44228</v>
      </c>
      <c r="H679" s="11">
        <v>7</v>
      </c>
      <c r="I679" s="20" t="s">
        <v>259</v>
      </c>
      <c r="J679" s="11" t="s">
        <v>261</v>
      </c>
      <c r="K679" s="11" t="s">
        <v>1869</v>
      </c>
      <c r="L679" s="11">
        <v>2</v>
      </c>
    </row>
    <row r="680" spans="1:12">
      <c r="A680" s="11" t="s">
        <v>1180</v>
      </c>
      <c r="D680" s="11" t="s">
        <v>260</v>
      </c>
      <c r="E680" s="19" t="s">
        <v>1430</v>
      </c>
      <c r="F680" s="10">
        <v>42036</v>
      </c>
      <c r="G680" s="10">
        <v>44228</v>
      </c>
      <c r="H680" s="11">
        <v>7</v>
      </c>
      <c r="I680" s="20" t="s">
        <v>259</v>
      </c>
      <c r="J680" s="11" t="s">
        <v>261</v>
      </c>
      <c r="K680" s="11" t="s">
        <v>1869</v>
      </c>
      <c r="L680" s="11">
        <v>2</v>
      </c>
    </row>
    <row r="681" spans="1:12">
      <c r="A681" s="11" t="s">
        <v>1181</v>
      </c>
      <c r="D681" s="11" t="s">
        <v>260</v>
      </c>
      <c r="E681" s="19" t="s">
        <v>1431</v>
      </c>
      <c r="F681" s="10">
        <v>42036</v>
      </c>
      <c r="G681" s="10">
        <v>44228</v>
      </c>
      <c r="H681" s="11">
        <v>7</v>
      </c>
      <c r="I681" s="20" t="s">
        <v>259</v>
      </c>
      <c r="J681" s="11" t="s">
        <v>261</v>
      </c>
      <c r="K681" s="11" t="s">
        <v>1869</v>
      </c>
      <c r="L681" s="11">
        <v>2</v>
      </c>
    </row>
    <row r="682" spans="1:12">
      <c r="A682" s="11" t="s">
        <v>1182</v>
      </c>
      <c r="D682" s="11" t="s">
        <v>260</v>
      </c>
      <c r="E682" s="19" t="s">
        <v>1432</v>
      </c>
      <c r="F682" s="10">
        <v>42036</v>
      </c>
      <c r="G682" s="10">
        <v>44228</v>
      </c>
      <c r="H682" s="11">
        <v>7</v>
      </c>
      <c r="I682" s="20" t="s">
        <v>259</v>
      </c>
      <c r="J682" s="11" t="s">
        <v>261</v>
      </c>
      <c r="K682" s="11" t="s">
        <v>1869</v>
      </c>
      <c r="L682" s="11">
        <v>2</v>
      </c>
    </row>
    <row r="683" spans="1:12">
      <c r="A683" s="11" t="s">
        <v>1183</v>
      </c>
      <c r="D683" s="11" t="s">
        <v>260</v>
      </c>
      <c r="E683" s="19" t="s">
        <v>1433</v>
      </c>
      <c r="F683" s="10">
        <v>42036</v>
      </c>
      <c r="G683" s="10">
        <v>44228</v>
      </c>
      <c r="H683" s="11">
        <v>7</v>
      </c>
      <c r="I683" s="20" t="s">
        <v>259</v>
      </c>
      <c r="J683" s="11" t="s">
        <v>261</v>
      </c>
      <c r="K683" s="11" t="s">
        <v>1869</v>
      </c>
      <c r="L683" s="11">
        <v>2</v>
      </c>
    </row>
    <row r="684" spans="1:12">
      <c r="A684" s="11" t="s">
        <v>1184</v>
      </c>
      <c r="D684" s="11" t="s">
        <v>260</v>
      </c>
      <c r="E684" s="19" t="s">
        <v>1434</v>
      </c>
      <c r="F684" s="10">
        <v>42036</v>
      </c>
      <c r="G684" s="10">
        <v>44228</v>
      </c>
      <c r="H684" s="11">
        <v>7</v>
      </c>
      <c r="I684" s="20" t="s">
        <v>259</v>
      </c>
      <c r="J684" s="11" t="s">
        <v>261</v>
      </c>
      <c r="K684" s="11" t="s">
        <v>1869</v>
      </c>
      <c r="L684" s="11">
        <v>2</v>
      </c>
    </row>
    <row r="685" spans="1:12">
      <c r="A685" s="11" t="s">
        <v>1185</v>
      </c>
      <c r="D685" s="11" t="s">
        <v>260</v>
      </c>
      <c r="E685" s="19" t="s">
        <v>1435</v>
      </c>
      <c r="F685" s="10">
        <v>42036</v>
      </c>
      <c r="G685" s="10">
        <v>44228</v>
      </c>
      <c r="H685" s="11">
        <v>7</v>
      </c>
      <c r="I685" s="20" t="s">
        <v>259</v>
      </c>
      <c r="J685" s="11" t="s">
        <v>261</v>
      </c>
      <c r="K685" s="11" t="s">
        <v>1869</v>
      </c>
      <c r="L685" s="11">
        <v>2</v>
      </c>
    </row>
    <row r="686" spans="1:12">
      <c r="A686" s="11" t="s">
        <v>1186</v>
      </c>
      <c r="D686" s="11" t="s">
        <v>260</v>
      </c>
      <c r="E686" s="19" t="s">
        <v>1436</v>
      </c>
      <c r="F686" s="10">
        <v>42036</v>
      </c>
      <c r="G686" s="10">
        <v>44228</v>
      </c>
      <c r="H686" s="11">
        <v>7</v>
      </c>
      <c r="I686" s="20" t="s">
        <v>259</v>
      </c>
      <c r="J686" s="11" t="s">
        <v>261</v>
      </c>
      <c r="K686" s="11" t="s">
        <v>1869</v>
      </c>
      <c r="L686" s="11">
        <v>2</v>
      </c>
    </row>
    <row r="687" spans="1:12">
      <c r="A687" s="11" t="s">
        <v>1187</v>
      </c>
      <c r="D687" s="11" t="s">
        <v>260</v>
      </c>
      <c r="E687" s="19" t="s">
        <v>1437</v>
      </c>
      <c r="F687" s="10">
        <v>42036</v>
      </c>
      <c r="G687" s="10">
        <v>44228</v>
      </c>
      <c r="H687" s="11">
        <v>7</v>
      </c>
      <c r="I687" s="20" t="s">
        <v>259</v>
      </c>
      <c r="J687" s="11" t="s">
        <v>261</v>
      </c>
      <c r="K687" s="11" t="s">
        <v>1869</v>
      </c>
      <c r="L687" s="11">
        <v>2</v>
      </c>
    </row>
    <row r="688" spans="1:12">
      <c r="A688" s="11" t="s">
        <v>1188</v>
      </c>
      <c r="D688" s="11" t="s">
        <v>260</v>
      </c>
      <c r="E688" s="19" t="s">
        <v>1438</v>
      </c>
      <c r="F688" s="10">
        <v>42036</v>
      </c>
      <c r="G688" s="10">
        <v>44228</v>
      </c>
      <c r="H688" s="11">
        <v>7</v>
      </c>
      <c r="I688" s="20" t="s">
        <v>259</v>
      </c>
      <c r="J688" s="11" t="s">
        <v>261</v>
      </c>
      <c r="K688" s="11" t="s">
        <v>1869</v>
      </c>
      <c r="L688" s="11">
        <v>2</v>
      </c>
    </row>
    <row r="689" spans="1:12">
      <c r="A689" s="11" t="s">
        <v>1189</v>
      </c>
      <c r="D689" s="11" t="s">
        <v>260</v>
      </c>
      <c r="E689" s="19" t="s">
        <v>1439</v>
      </c>
      <c r="F689" s="10">
        <v>42036</v>
      </c>
      <c r="G689" s="10">
        <v>44228</v>
      </c>
      <c r="H689" s="11">
        <v>7</v>
      </c>
      <c r="I689" s="20" t="s">
        <v>259</v>
      </c>
      <c r="J689" s="11" t="s">
        <v>261</v>
      </c>
      <c r="K689" s="11" t="s">
        <v>1869</v>
      </c>
      <c r="L689" s="11">
        <v>2</v>
      </c>
    </row>
    <row r="690" spans="1:12">
      <c r="A690" s="11" t="s">
        <v>1190</v>
      </c>
      <c r="D690" s="11" t="s">
        <v>260</v>
      </c>
      <c r="E690" s="19" t="s">
        <v>1440</v>
      </c>
      <c r="F690" s="10">
        <v>42036</v>
      </c>
      <c r="G690" s="10">
        <v>44228</v>
      </c>
      <c r="H690" s="11">
        <v>7</v>
      </c>
      <c r="I690" s="20" t="s">
        <v>259</v>
      </c>
      <c r="J690" s="11" t="s">
        <v>261</v>
      </c>
      <c r="K690" s="11" t="s">
        <v>1869</v>
      </c>
      <c r="L690" s="11">
        <v>2</v>
      </c>
    </row>
    <row r="691" spans="1:12">
      <c r="A691" s="11" t="s">
        <v>1191</v>
      </c>
      <c r="D691" s="11" t="s">
        <v>260</v>
      </c>
      <c r="E691" s="19" t="s">
        <v>1441</v>
      </c>
      <c r="F691" s="10">
        <v>42036</v>
      </c>
      <c r="G691" s="10">
        <v>44228</v>
      </c>
      <c r="H691" s="11">
        <v>7</v>
      </c>
      <c r="I691" s="20" t="s">
        <v>259</v>
      </c>
      <c r="J691" s="11" t="s">
        <v>261</v>
      </c>
      <c r="K691" s="11" t="s">
        <v>1869</v>
      </c>
      <c r="L691" s="11">
        <v>2</v>
      </c>
    </row>
    <row r="692" spans="1:12">
      <c r="A692" s="11" t="s">
        <v>1192</v>
      </c>
      <c r="D692" s="11" t="s">
        <v>260</v>
      </c>
      <c r="E692" s="19" t="s">
        <v>1442</v>
      </c>
      <c r="F692" s="10">
        <v>42036</v>
      </c>
      <c r="G692" s="10">
        <v>44228</v>
      </c>
      <c r="H692" s="11">
        <v>7</v>
      </c>
      <c r="I692" s="20" t="s">
        <v>259</v>
      </c>
      <c r="J692" s="11" t="s">
        <v>261</v>
      </c>
      <c r="K692" s="11" t="s">
        <v>1869</v>
      </c>
      <c r="L692" s="11">
        <v>2</v>
      </c>
    </row>
    <row r="693" spans="1:12">
      <c r="A693" s="11" t="s">
        <v>1193</v>
      </c>
      <c r="D693" s="11" t="s">
        <v>260</v>
      </c>
      <c r="E693" s="19" t="s">
        <v>1443</v>
      </c>
      <c r="F693" s="10">
        <v>42036</v>
      </c>
      <c r="G693" s="10">
        <v>44228</v>
      </c>
      <c r="H693" s="11">
        <v>7</v>
      </c>
      <c r="I693" s="20" t="s">
        <v>259</v>
      </c>
      <c r="J693" s="11" t="s">
        <v>261</v>
      </c>
      <c r="K693" s="11" t="s">
        <v>1869</v>
      </c>
      <c r="L693" s="11">
        <v>2</v>
      </c>
    </row>
    <row r="694" spans="1:12">
      <c r="A694" s="11" t="s">
        <v>1194</v>
      </c>
      <c r="D694" s="11" t="s">
        <v>260</v>
      </c>
      <c r="E694" s="19" t="s">
        <v>1444</v>
      </c>
      <c r="F694" s="10">
        <v>42036</v>
      </c>
      <c r="G694" s="10">
        <v>44228</v>
      </c>
      <c r="H694" s="11">
        <v>7</v>
      </c>
      <c r="I694" s="20" t="s">
        <v>259</v>
      </c>
      <c r="J694" s="11" t="s">
        <v>261</v>
      </c>
      <c r="K694" s="11" t="s">
        <v>1869</v>
      </c>
      <c r="L694" s="11">
        <v>2</v>
      </c>
    </row>
    <row r="695" spans="1:12">
      <c r="A695" s="11" t="s">
        <v>1195</v>
      </c>
      <c r="D695" s="11" t="s">
        <v>260</v>
      </c>
      <c r="E695" s="19" t="s">
        <v>1445</v>
      </c>
      <c r="F695" s="10">
        <v>42036</v>
      </c>
      <c r="G695" s="10">
        <v>44228</v>
      </c>
      <c r="H695" s="11">
        <v>7</v>
      </c>
      <c r="I695" s="20" t="s">
        <v>259</v>
      </c>
      <c r="J695" s="11" t="s">
        <v>261</v>
      </c>
      <c r="K695" s="11" t="s">
        <v>1869</v>
      </c>
      <c r="L695" s="11">
        <v>2</v>
      </c>
    </row>
    <row r="696" spans="1:12">
      <c r="A696" s="11" t="s">
        <v>1196</v>
      </c>
      <c r="D696" s="11" t="s">
        <v>260</v>
      </c>
      <c r="E696" s="19" t="s">
        <v>1446</v>
      </c>
      <c r="F696" s="10">
        <v>42036</v>
      </c>
      <c r="G696" s="10">
        <v>44228</v>
      </c>
      <c r="H696" s="11">
        <v>7</v>
      </c>
      <c r="I696" s="20" t="s">
        <v>259</v>
      </c>
      <c r="J696" s="11" t="s">
        <v>261</v>
      </c>
      <c r="K696" s="11" t="s">
        <v>1869</v>
      </c>
      <c r="L696" s="11">
        <v>2</v>
      </c>
    </row>
    <row r="697" spans="1:12">
      <c r="A697" s="11" t="s">
        <v>1197</v>
      </c>
      <c r="D697" s="11" t="s">
        <v>260</v>
      </c>
      <c r="E697" s="19" t="s">
        <v>1447</v>
      </c>
      <c r="F697" s="10">
        <v>42036</v>
      </c>
      <c r="G697" s="10">
        <v>44228</v>
      </c>
      <c r="H697" s="11">
        <v>7</v>
      </c>
      <c r="I697" s="20" t="s">
        <v>259</v>
      </c>
      <c r="J697" s="11" t="s">
        <v>261</v>
      </c>
      <c r="K697" s="11" t="s">
        <v>1869</v>
      </c>
      <c r="L697" s="11">
        <v>2</v>
      </c>
    </row>
    <row r="698" spans="1:12">
      <c r="A698" s="11" t="s">
        <v>1198</v>
      </c>
      <c r="D698" s="11" t="s">
        <v>260</v>
      </c>
      <c r="E698" s="19" t="s">
        <v>1448</v>
      </c>
      <c r="F698" s="10">
        <v>42036</v>
      </c>
      <c r="G698" s="10">
        <v>44228</v>
      </c>
      <c r="H698" s="11">
        <v>7</v>
      </c>
      <c r="I698" s="20" t="s">
        <v>259</v>
      </c>
      <c r="J698" s="11" t="s">
        <v>261</v>
      </c>
      <c r="K698" s="11" t="s">
        <v>1869</v>
      </c>
      <c r="L698" s="11">
        <v>2</v>
      </c>
    </row>
    <row r="699" spans="1:12">
      <c r="A699" s="11" t="s">
        <v>1199</v>
      </c>
      <c r="D699" s="11" t="s">
        <v>260</v>
      </c>
      <c r="E699" s="19" t="s">
        <v>1449</v>
      </c>
      <c r="F699" s="10">
        <v>42036</v>
      </c>
      <c r="G699" s="10">
        <v>44228</v>
      </c>
      <c r="H699" s="11">
        <v>7</v>
      </c>
      <c r="I699" s="20" t="s">
        <v>259</v>
      </c>
      <c r="J699" s="11" t="s">
        <v>261</v>
      </c>
      <c r="K699" s="11" t="s">
        <v>1869</v>
      </c>
      <c r="L699" s="11">
        <v>2</v>
      </c>
    </row>
    <row r="700" spans="1:12">
      <c r="A700" s="11" t="s">
        <v>1200</v>
      </c>
      <c r="D700" s="11" t="s">
        <v>260</v>
      </c>
      <c r="E700" s="19" t="s">
        <v>1450</v>
      </c>
      <c r="F700" s="10">
        <v>42036</v>
      </c>
      <c r="G700" s="10">
        <v>44228</v>
      </c>
      <c r="H700" s="11">
        <v>7</v>
      </c>
      <c r="I700" s="20" t="s">
        <v>259</v>
      </c>
      <c r="J700" s="11" t="s">
        <v>261</v>
      </c>
      <c r="K700" s="11" t="s">
        <v>1869</v>
      </c>
      <c r="L700" s="11">
        <v>2</v>
      </c>
    </row>
    <row r="701" spans="1:12">
      <c r="A701" s="11" t="s">
        <v>1201</v>
      </c>
      <c r="D701" s="11" t="s">
        <v>260</v>
      </c>
      <c r="E701" s="19" t="s">
        <v>1451</v>
      </c>
      <c r="F701" s="10">
        <v>42036</v>
      </c>
      <c r="G701" s="10">
        <v>44228</v>
      </c>
      <c r="H701" s="11">
        <v>7</v>
      </c>
      <c r="I701" s="20" t="s">
        <v>259</v>
      </c>
      <c r="J701" s="11" t="s">
        <v>261</v>
      </c>
      <c r="K701" s="11" t="s">
        <v>1869</v>
      </c>
      <c r="L701" s="11">
        <v>2</v>
      </c>
    </row>
    <row r="702" spans="1:12">
      <c r="A702" s="11" t="s">
        <v>1202</v>
      </c>
      <c r="D702" s="11" t="s">
        <v>260</v>
      </c>
      <c r="E702" s="19" t="s">
        <v>1452</v>
      </c>
      <c r="F702" s="10">
        <v>42036</v>
      </c>
      <c r="G702" s="10">
        <v>44228</v>
      </c>
      <c r="H702" s="11">
        <v>7</v>
      </c>
      <c r="I702" s="20" t="s">
        <v>259</v>
      </c>
      <c r="J702" s="11" t="s">
        <v>261</v>
      </c>
      <c r="K702" s="11" t="s">
        <v>1869</v>
      </c>
      <c r="L702" s="11">
        <v>2</v>
      </c>
    </row>
    <row r="703" spans="1:12">
      <c r="A703" s="11" t="s">
        <v>1203</v>
      </c>
      <c r="D703" s="11" t="s">
        <v>260</v>
      </c>
      <c r="E703" s="19" t="s">
        <v>1453</v>
      </c>
      <c r="F703" s="10">
        <v>42036</v>
      </c>
      <c r="G703" s="10">
        <v>44228</v>
      </c>
      <c r="H703" s="11">
        <v>7</v>
      </c>
      <c r="I703" s="20" t="s">
        <v>259</v>
      </c>
      <c r="J703" s="11" t="s">
        <v>261</v>
      </c>
      <c r="K703" s="11" t="s">
        <v>1869</v>
      </c>
      <c r="L703" s="11">
        <v>2</v>
      </c>
    </row>
    <row r="704" spans="1:12">
      <c r="A704" s="11" t="s">
        <v>1204</v>
      </c>
      <c r="D704" s="11" t="s">
        <v>260</v>
      </c>
      <c r="E704" s="19" t="s">
        <v>1454</v>
      </c>
      <c r="F704" s="10">
        <v>42036</v>
      </c>
      <c r="G704" s="10">
        <v>44228</v>
      </c>
      <c r="H704" s="11">
        <v>7</v>
      </c>
      <c r="I704" s="20" t="s">
        <v>259</v>
      </c>
      <c r="J704" s="11" t="s">
        <v>261</v>
      </c>
      <c r="K704" s="11" t="s">
        <v>1869</v>
      </c>
      <c r="L704" s="11">
        <v>2</v>
      </c>
    </row>
    <row r="705" spans="1:12">
      <c r="A705" s="11" t="s">
        <v>1205</v>
      </c>
      <c r="D705" s="11" t="s">
        <v>260</v>
      </c>
      <c r="E705" s="19" t="s">
        <v>1455</v>
      </c>
      <c r="F705" s="10">
        <v>42036</v>
      </c>
      <c r="G705" s="10">
        <v>44228</v>
      </c>
      <c r="H705" s="11">
        <v>7</v>
      </c>
      <c r="I705" s="20" t="s">
        <v>259</v>
      </c>
      <c r="J705" s="11" t="s">
        <v>261</v>
      </c>
      <c r="K705" s="11" t="s">
        <v>1869</v>
      </c>
      <c r="L705" s="11">
        <v>2</v>
      </c>
    </row>
    <row r="706" spans="1:12">
      <c r="A706" s="11" t="s">
        <v>1206</v>
      </c>
      <c r="D706" s="11" t="s">
        <v>260</v>
      </c>
      <c r="E706" s="19" t="s">
        <v>1456</v>
      </c>
      <c r="F706" s="10">
        <v>42036</v>
      </c>
      <c r="G706" s="10">
        <v>44228</v>
      </c>
      <c r="H706" s="11">
        <v>7</v>
      </c>
      <c r="I706" s="20" t="s">
        <v>259</v>
      </c>
      <c r="J706" s="11" t="s">
        <v>261</v>
      </c>
      <c r="K706" s="11" t="s">
        <v>1869</v>
      </c>
      <c r="L706" s="11">
        <v>2</v>
      </c>
    </row>
    <row r="707" spans="1:12">
      <c r="A707" s="11" t="s">
        <v>1207</v>
      </c>
      <c r="D707" s="11" t="s">
        <v>260</v>
      </c>
      <c r="E707" s="19" t="s">
        <v>1457</v>
      </c>
      <c r="F707" s="10">
        <v>42036</v>
      </c>
      <c r="G707" s="10">
        <v>44228</v>
      </c>
      <c r="H707" s="11">
        <v>7</v>
      </c>
      <c r="I707" s="20" t="s">
        <v>259</v>
      </c>
      <c r="J707" s="11" t="s">
        <v>261</v>
      </c>
      <c r="K707" s="11" t="s">
        <v>1869</v>
      </c>
      <c r="L707" s="11">
        <v>2</v>
      </c>
    </row>
    <row r="708" spans="1:12">
      <c r="A708" s="11" t="s">
        <v>1208</v>
      </c>
      <c r="D708" s="11" t="s">
        <v>260</v>
      </c>
      <c r="E708" s="19" t="s">
        <v>1458</v>
      </c>
      <c r="F708" s="10">
        <v>42036</v>
      </c>
      <c r="G708" s="10">
        <v>44228</v>
      </c>
      <c r="H708" s="11">
        <v>7</v>
      </c>
      <c r="I708" s="20" t="s">
        <v>259</v>
      </c>
      <c r="J708" s="11" t="s">
        <v>261</v>
      </c>
      <c r="K708" s="11" t="s">
        <v>1869</v>
      </c>
      <c r="L708" s="11">
        <v>2</v>
      </c>
    </row>
    <row r="709" spans="1:12">
      <c r="A709" s="11" t="s">
        <v>1209</v>
      </c>
      <c r="D709" s="11" t="s">
        <v>260</v>
      </c>
      <c r="E709" s="19" t="s">
        <v>1459</v>
      </c>
      <c r="F709" s="10">
        <v>42036</v>
      </c>
      <c r="G709" s="10">
        <v>44228</v>
      </c>
      <c r="H709" s="11">
        <v>7</v>
      </c>
      <c r="I709" s="20" t="s">
        <v>259</v>
      </c>
      <c r="J709" s="11" t="s">
        <v>261</v>
      </c>
      <c r="K709" s="11" t="s">
        <v>1869</v>
      </c>
      <c r="L709" s="11">
        <v>2</v>
      </c>
    </row>
    <row r="710" spans="1:12">
      <c r="A710" s="11" t="s">
        <v>1210</v>
      </c>
      <c r="D710" s="11" t="s">
        <v>260</v>
      </c>
      <c r="E710" s="19" t="s">
        <v>1460</v>
      </c>
      <c r="F710" s="10">
        <v>42036</v>
      </c>
      <c r="G710" s="10">
        <v>44228</v>
      </c>
      <c r="H710" s="11">
        <v>7</v>
      </c>
      <c r="I710" s="20" t="s">
        <v>259</v>
      </c>
      <c r="J710" s="11" t="s">
        <v>261</v>
      </c>
      <c r="K710" s="11" t="s">
        <v>1869</v>
      </c>
      <c r="L710" s="11">
        <v>2</v>
      </c>
    </row>
    <row r="711" spans="1:12">
      <c r="A711" s="11" t="s">
        <v>1211</v>
      </c>
      <c r="D711" s="11" t="s">
        <v>260</v>
      </c>
      <c r="E711" s="19" t="s">
        <v>1461</v>
      </c>
      <c r="F711" s="10">
        <v>42036</v>
      </c>
      <c r="G711" s="10">
        <v>44228</v>
      </c>
      <c r="H711" s="11">
        <v>7</v>
      </c>
      <c r="I711" s="20" t="s">
        <v>259</v>
      </c>
      <c r="J711" s="11" t="s">
        <v>261</v>
      </c>
      <c r="K711" s="11" t="s">
        <v>1869</v>
      </c>
      <c r="L711" s="11">
        <v>2</v>
      </c>
    </row>
    <row r="712" spans="1:12">
      <c r="A712" s="11" t="s">
        <v>1212</v>
      </c>
      <c r="D712" s="11" t="s">
        <v>260</v>
      </c>
      <c r="E712" s="19" t="s">
        <v>1462</v>
      </c>
      <c r="F712" s="10">
        <v>42036</v>
      </c>
      <c r="G712" s="10">
        <v>44228</v>
      </c>
      <c r="H712" s="11">
        <v>7</v>
      </c>
      <c r="I712" s="20" t="s">
        <v>259</v>
      </c>
      <c r="J712" s="11" t="s">
        <v>261</v>
      </c>
      <c r="K712" s="11" t="s">
        <v>1869</v>
      </c>
      <c r="L712" s="11">
        <v>2</v>
      </c>
    </row>
    <row r="713" spans="1:12">
      <c r="A713" s="11" t="s">
        <v>1213</v>
      </c>
      <c r="D713" s="11" t="s">
        <v>260</v>
      </c>
      <c r="E713" s="19" t="s">
        <v>1463</v>
      </c>
      <c r="F713" s="10">
        <v>42036</v>
      </c>
      <c r="G713" s="10">
        <v>44228</v>
      </c>
      <c r="H713" s="11">
        <v>7</v>
      </c>
      <c r="I713" s="20" t="s">
        <v>259</v>
      </c>
      <c r="J713" s="11" t="s">
        <v>261</v>
      </c>
      <c r="K713" s="11" t="s">
        <v>1869</v>
      </c>
      <c r="L713" s="11">
        <v>2</v>
      </c>
    </row>
    <row r="714" spans="1:12">
      <c r="A714" s="11" t="s">
        <v>1214</v>
      </c>
      <c r="D714" s="11" t="s">
        <v>260</v>
      </c>
      <c r="E714" s="19" t="s">
        <v>1464</v>
      </c>
      <c r="F714" s="10">
        <v>42036</v>
      </c>
      <c r="G714" s="10">
        <v>44228</v>
      </c>
      <c r="H714" s="11">
        <v>7</v>
      </c>
      <c r="I714" s="20" t="s">
        <v>259</v>
      </c>
      <c r="J714" s="11" t="s">
        <v>261</v>
      </c>
      <c r="K714" s="11" t="s">
        <v>1869</v>
      </c>
      <c r="L714" s="11">
        <v>2</v>
      </c>
    </row>
    <row r="715" spans="1:12">
      <c r="A715" s="11" t="s">
        <v>1215</v>
      </c>
      <c r="D715" s="11" t="s">
        <v>260</v>
      </c>
      <c r="E715" s="19" t="s">
        <v>1465</v>
      </c>
      <c r="F715" s="10">
        <v>42036</v>
      </c>
      <c r="G715" s="10">
        <v>44228</v>
      </c>
      <c r="H715" s="11">
        <v>7</v>
      </c>
      <c r="I715" s="20" t="s">
        <v>259</v>
      </c>
      <c r="J715" s="11" t="s">
        <v>261</v>
      </c>
      <c r="K715" s="11" t="s">
        <v>1869</v>
      </c>
      <c r="L715" s="11">
        <v>2</v>
      </c>
    </row>
    <row r="716" spans="1:12">
      <c r="A716" s="11" t="s">
        <v>1216</v>
      </c>
      <c r="D716" s="11" t="s">
        <v>260</v>
      </c>
      <c r="E716" s="19" t="s">
        <v>1466</v>
      </c>
      <c r="F716" s="10">
        <v>42036</v>
      </c>
      <c r="G716" s="10">
        <v>44228</v>
      </c>
      <c r="H716" s="11">
        <v>7</v>
      </c>
      <c r="I716" s="20" t="s">
        <v>259</v>
      </c>
      <c r="J716" s="11" t="s">
        <v>261</v>
      </c>
      <c r="K716" s="11" t="s">
        <v>1869</v>
      </c>
      <c r="L716" s="11">
        <v>2</v>
      </c>
    </row>
    <row r="717" spans="1:12">
      <c r="A717" s="11" t="s">
        <v>1217</v>
      </c>
      <c r="D717" s="11" t="s">
        <v>260</v>
      </c>
      <c r="E717" s="19" t="s">
        <v>1467</v>
      </c>
      <c r="F717" s="10">
        <v>42036</v>
      </c>
      <c r="G717" s="10">
        <v>44228</v>
      </c>
      <c r="H717" s="11">
        <v>7</v>
      </c>
      <c r="I717" s="20" t="s">
        <v>259</v>
      </c>
      <c r="J717" s="11" t="s">
        <v>261</v>
      </c>
      <c r="K717" s="11" t="s">
        <v>1869</v>
      </c>
      <c r="L717" s="11">
        <v>2</v>
      </c>
    </row>
    <row r="718" spans="1:12">
      <c r="A718" s="11" t="s">
        <v>1218</v>
      </c>
      <c r="D718" s="11" t="s">
        <v>260</v>
      </c>
      <c r="E718" s="19" t="s">
        <v>1468</v>
      </c>
      <c r="F718" s="10">
        <v>42036</v>
      </c>
      <c r="G718" s="10">
        <v>44228</v>
      </c>
      <c r="H718" s="11">
        <v>7</v>
      </c>
      <c r="I718" s="20" t="s">
        <v>259</v>
      </c>
      <c r="J718" s="11" t="s">
        <v>261</v>
      </c>
      <c r="K718" s="11" t="s">
        <v>1869</v>
      </c>
      <c r="L718" s="11">
        <v>2</v>
      </c>
    </row>
    <row r="719" spans="1:12">
      <c r="A719" s="11" t="s">
        <v>1219</v>
      </c>
      <c r="D719" s="11" t="s">
        <v>260</v>
      </c>
      <c r="E719" s="19" t="s">
        <v>1469</v>
      </c>
      <c r="F719" s="10">
        <v>42036</v>
      </c>
      <c r="G719" s="10">
        <v>44228</v>
      </c>
      <c r="H719" s="11">
        <v>7</v>
      </c>
      <c r="I719" s="20" t="s">
        <v>259</v>
      </c>
      <c r="J719" s="11" t="s">
        <v>261</v>
      </c>
      <c r="K719" s="11" t="s">
        <v>1869</v>
      </c>
      <c r="L719" s="11">
        <v>2</v>
      </c>
    </row>
    <row r="720" spans="1:12">
      <c r="A720" s="11" t="s">
        <v>1220</v>
      </c>
      <c r="D720" s="11" t="s">
        <v>260</v>
      </c>
      <c r="E720" s="19" t="s">
        <v>1470</v>
      </c>
      <c r="F720" s="10">
        <v>42036</v>
      </c>
      <c r="G720" s="10">
        <v>44228</v>
      </c>
      <c r="H720" s="11">
        <v>7</v>
      </c>
      <c r="I720" s="20" t="s">
        <v>259</v>
      </c>
      <c r="J720" s="11" t="s">
        <v>261</v>
      </c>
      <c r="K720" s="11" t="s">
        <v>1869</v>
      </c>
      <c r="L720" s="11">
        <v>2</v>
      </c>
    </row>
    <row r="721" spans="1:12">
      <c r="A721" s="11" t="s">
        <v>1221</v>
      </c>
      <c r="D721" s="11" t="s">
        <v>260</v>
      </c>
      <c r="E721" s="19" t="s">
        <v>1471</v>
      </c>
      <c r="F721" s="10">
        <v>42036</v>
      </c>
      <c r="G721" s="10">
        <v>44228</v>
      </c>
      <c r="H721" s="11">
        <v>7</v>
      </c>
      <c r="I721" s="20" t="s">
        <v>259</v>
      </c>
      <c r="J721" s="11" t="s">
        <v>261</v>
      </c>
      <c r="K721" s="11" t="s">
        <v>1869</v>
      </c>
      <c r="L721" s="11">
        <v>2</v>
      </c>
    </row>
    <row r="722" spans="1:12">
      <c r="A722" s="11" t="s">
        <v>1222</v>
      </c>
      <c r="D722" s="11" t="s">
        <v>260</v>
      </c>
      <c r="E722" s="19" t="s">
        <v>1472</v>
      </c>
      <c r="F722" s="10">
        <v>42036</v>
      </c>
      <c r="G722" s="10">
        <v>44228</v>
      </c>
      <c r="H722" s="11">
        <v>7</v>
      </c>
      <c r="I722" s="20" t="s">
        <v>259</v>
      </c>
      <c r="J722" s="11" t="s">
        <v>261</v>
      </c>
      <c r="K722" s="11" t="s">
        <v>1869</v>
      </c>
      <c r="L722" s="11">
        <v>2</v>
      </c>
    </row>
    <row r="723" spans="1:12">
      <c r="A723" s="11" t="s">
        <v>1223</v>
      </c>
      <c r="D723" s="11" t="s">
        <v>260</v>
      </c>
      <c r="E723" s="19" t="s">
        <v>1473</v>
      </c>
      <c r="F723" s="10">
        <v>42036</v>
      </c>
      <c r="G723" s="10">
        <v>44228</v>
      </c>
      <c r="H723" s="11">
        <v>7</v>
      </c>
      <c r="I723" s="20" t="s">
        <v>259</v>
      </c>
      <c r="J723" s="11" t="s">
        <v>261</v>
      </c>
      <c r="K723" s="11" t="s">
        <v>1869</v>
      </c>
      <c r="L723" s="11">
        <v>2</v>
      </c>
    </row>
    <row r="724" spans="1:12">
      <c r="A724" s="11" t="s">
        <v>1224</v>
      </c>
      <c r="D724" s="11" t="s">
        <v>260</v>
      </c>
      <c r="E724" s="19" t="s">
        <v>1474</v>
      </c>
      <c r="F724" s="10">
        <v>42036</v>
      </c>
      <c r="G724" s="10">
        <v>44228</v>
      </c>
      <c r="H724" s="11">
        <v>7</v>
      </c>
      <c r="I724" s="20" t="s">
        <v>259</v>
      </c>
      <c r="J724" s="11" t="s">
        <v>261</v>
      </c>
      <c r="K724" s="11" t="s">
        <v>1869</v>
      </c>
      <c r="L724" s="11">
        <v>2</v>
      </c>
    </row>
    <row r="725" spans="1:12">
      <c r="A725" s="11" t="s">
        <v>1225</v>
      </c>
      <c r="D725" s="11" t="s">
        <v>260</v>
      </c>
      <c r="E725" s="19" t="s">
        <v>1475</v>
      </c>
      <c r="F725" s="10">
        <v>42036</v>
      </c>
      <c r="G725" s="10">
        <v>44228</v>
      </c>
      <c r="H725" s="11">
        <v>7</v>
      </c>
      <c r="I725" s="20" t="s">
        <v>259</v>
      </c>
      <c r="J725" s="11" t="s">
        <v>261</v>
      </c>
      <c r="K725" s="11" t="s">
        <v>1869</v>
      </c>
      <c r="L725" s="11">
        <v>2</v>
      </c>
    </row>
    <row r="726" spans="1:12">
      <c r="A726" s="11" t="s">
        <v>1226</v>
      </c>
      <c r="D726" s="11" t="s">
        <v>260</v>
      </c>
      <c r="E726" s="19" t="s">
        <v>1476</v>
      </c>
      <c r="F726" s="10">
        <v>42036</v>
      </c>
      <c r="G726" s="10">
        <v>44228</v>
      </c>
      <c r="H726" s="11">
        <v>7</v>
      </c>
      <c r="I726" s="20" t="s">
        <v>259</v>
      </c>
      <c r="J726" s="11" t="s">
        <v>261</v>
      </c>
      <c r="K726" s="11" t="s">
        <v>1869</v>
      </c>
      <c r="L726" s="11">
        <v>2</v>
      </c>
    </row>
    <row r="727" spans="1:12">
      <c r="A727" s="11" t="s">
        <v>1227</v>
      </c>
      <c r="D727" s="11" t="s">
        <v>260</v>
      </c>
      <c r="E727" s="19" t="s">
        <v>1477</v>
      </c>
      <c r="F727" s="10">
        <v>42036</v>
      </c>
      <c r="G727" s="10">
        <v>44228</v>
      </c>
      <c r="H727" s="11">
        <v>7</v>
      </c>
      <c r="I727" s="20" t="s">
        <v>259</v>
      </c>
      <c r="J727" s="11" t="s">
        <v>261</v>
      </c>
      <c r="K727" s="11" t="s">
        <v>1869</v>
      </c>
      <c r="L727" s="11">
        <v>2</v>
      </c>
    </row>
    <row r="728" spans="1:12">
      <c r="A728" s="11" t="s">
        <v>1228</v>
      </c>
      <c r="D728" s="11" t="s">
        <v>260</v>
      </c>
      <c r="E728" s="19" t="s">
        <v>1478</v>
      </c>
      <c r="F728" s="10">
        <v>42036</v>
      </c>
      <c r="G728" s="10">
        <v>44228</v>
      </c>
      <c r="H728" s="11">
        <v>7</v>
      </c>
      <c r="I728" s="20" t="s">
        <v>259</v>
      </c>
      <c r="J728" s="11" t="s">
        <v>261</v>
      </c>
      <c r="K728" s="11" t="s">
        <v>1869</v>
      </c>
      <c r="L728" s="11">
        <v>2</v>
      </c>
    </row>
    <row r="729" spans="1:12">
      <c r="A729" s="11" t="s">
        <v>1229</v>
      </c>
      <c r="D729" s="11" t="s">
        <v>260</v>
      </c>
      <c r="E729" s="19" t="s">
        <v>1479</v>
      </c>
      <c r="F729" s="10">
        <v>42036</v>
      </c>
      <c r="G729" s="10">
        <v>44228</v>
      </c>
      <c r="H729" s="11">
        <v>7</v>
      </c>
      <c r="I729" s="20" t="s">
        <v>259</v>
      </c>
      <c r="J729" s="11" t="s">
        <v>261</v>
      </c>
      <c r="K729" s="11" t="s">
        <v>1869</v>
      </c>
      <c r="L729" s="11">
        <v>2</v>
      </c>
    </row>
    <row r="730" spans="1:12">
      <c r="A730" s="11" t="s">
        <v>1230</v>
      </c>
      <c r="D730" s="11" t="s">
        <v>260</v>
      </c>
      <c r="E730" s="19" t="s">
        <v>1480</v>
      </c>
      <c r="F730" s="10">
        <v>42036</v>
      </c>
      <c r="G730" s="10">
        <v>44228</v>
      </c>
      <c r="H730" s="11">
        <v>7</v>
      </c>
      <c r="I730" s="20" t="s">
        <v>259</v>
      </c>
      <c r="J730" s="11" t="s">
        <v>261</v>
      </c>
      <c r="K730" s="11" t="s">
        <v>1869</v>
      </c>
      <c r="L730" s="11">
        <v>2</v>
      </c>
    </row>
    <row r="731" spans="1:12">
      <c r="A731" s="11" t="s">
        <v>1231</v>
      </c>
      <c r="D731" s="11" t="s">
        <v>260</v>
      </c>
      <c r="E731" s="19" t="s">
        <v>1481</v>
      </c>
      <c r="F731" s="10">
        <v>42036</v>
      </c>
      <c r="G731" s="10">
        <v>44228</v>
      </c>
      <c r="H731" s="11">
        <v>7</v>
      </c>
      <c r="I731" s="20" t="s">
        <v>259</v>
      </c>
      <c r="J731" s="11" t="s">
        <v>261</v>
      </c>
      <c r="K731" s="11" t="s">
        <v>1869</v>
      </c>
      <c r="L731" s="11">
        <v>2</v>
      </c>
    </row>
    <row r="732" spans="1:12">
      <c r="A732" s="11" t="s">
        <v>1232</v>
      </c>
      <c r="D732" s="11" t="s">
        <v>260</v>
      </c>
      <c r="E732" s="19" t="s">
        <v>1482</v>
      </c>
      <c r="F732" s="10">
        <v>42036</v>
      </c>
      <c r="G732" s="10">
        <v>44228</v>
      </c>
      <c r="H732" s="11">
        <v>7</v>
      </c>
      <c r="I732" s="20" t="s">
        <v>259</v>
      </c>
      <c r="J732" s="11" t="s">
        <v>261</v>
      </c>
      <c r="K732" s="11" t="s">
        <v>1869</v>
      </c>
      <c r="L732" s="11">
        <v>2</v>
      </c>
    </row>
    <row r="733" spans="1:12">
      <c r="A733" s="11" t="s">
        <v>1233</v>
      </c>
      <c r="D733" s="11" t="s">
        <v>260</v>
      </c>
      <c r="E733" s="19" t="s">
        <v>1483</v>
      </c>
      <c r="F733" s="10">
        <v>42036</v>
      </c>
      <c r="G733" s="10">
        <v>44228</v>
      </c>
      <c r="H733" s="11">
        <v>7</v>
      </c>
      <c r="I733" s="20" t="s">
        <v>259</v>
      </c>
      <c r="J733" s="11" t="s">
        <v>261</v>
      </c>
      <c r="K733" s="11" t="s">
        <v>1869</v>
      </c>
      <c r="L733" s="11">
        <v>2</v>
      </c>
    </row>
    <row r="734" spans="1:12">
      <c r="A734" s="11" t="s">
        <v>1234</v>
      </c>
      <c r="D734" s="11" t="s">
        <v>260</v>
      </c>
      <c r="E734" s="19" t="s">
        <v>1484</v>
      </c>
      <c r="F734" s="10">
        <v>42036</v>
      </c>
      <c r="G734" s="10">
        <v>44228</v>
      </c>
      <c r="H734" s="11">
        <v>7</v>
      </c>
      <c r="I734" s="20" t="s">
        <v>259</v>
      </c>
      <c r="J734" s="11" t="s">
        <v>261</v>
      </c>
      <c r="K734" s="11" t="s">
        <v>1869</v>
      </c>
      <c r="L734" s="11">
        <v>2</v>
      </c>
    </row>
    <row r="735" spans="1:12">
      <c r="A735" s="11" t="s">
        <v>1235</v>
      </c>
      <c r="D735" s="11" t="s">
        <v>260</v>
      </c>
      <c r="E735" s="19" t="s">
        <v>1485</v>
      </c>
      <c r="F735" s="10">
        <v>42036</v>
      </c>
      <c r="G735" s="10">
        <v>44228</v>
      </c>
      <c r="H735" s="11">
        <v>7</v>
      </c>
      <c r="I735" s="20" t="s">
        <v>259</v>
      </c>
      <c r="J735" s="11" t="s">
        <v>261</v>
      </c>
      <c r="K735" s="11" t="s">
        <v>1869</v>
      </c>
      <c r="L735" s="11">
        <v>2</v>
      </c>
    </row>
    <row r="736" spans="1:12">
      <c r="A736" s="11" t="s">
        <v>1236</v>
      </c>
      <c r="D736" s="11" t="s">
        <v>260</v>
      </c>
      <c r="E736" s="19" t="s">
        <v>1486</v>
      </c>
      <c r="F736" s="10">
        <v>42036</v>
      </c>
      <c r="G736" s="10">
        <v>44228</v>
      </c>
      <c r="H736" s="11">
        <v>7</v>
      </c>
      <c r="I736" s="20" t="s">
        <v>259</v>
      </c>
      <c r="J736" s="11" t="s">
        <v>261</v>
      </c>
      <c r="K736" s="11" t="s">
        <v>1869</v>
      </c>
      <c r="L736" s="11">
        <v>2</v>
      </c>
    </row>
    <row r="737" spans="1:12">
      <c r="A737" s="11" t="s">
        <v>1237</v>
      </c>
      <c r="D737" s="11" t="s">
        <v>260</v>
      </c>
      <c r="E737" s="19" t="s">
        <v>1487</v>
      </c>
      <c r="F737" s="10">
        <v>42036</v>
      </c>
      <c r="G737" s="10">
        <v>44228</v>
      </c>
      <c r="H737" s="11">
        <v>7</v>
      </c>
      <c r="I737" s="20" t="s">
        <v>259</v>
      </c>
      <c r="J737" s="11" t="s">
        <v>261</v>
      </c>
      <c r="K737" s="11" t="s">
        <v>1869</v>
      </c>
      <c r="L737" s="11">
        <v>2</v>
      </c>
    </row>
    <row r="738" spans="1:12">
      <c r="A738" s="11" t="s">
        <v>1238</v>
      </c>
      <c r="D738" s="11" t="s">
        <v>260</v>
      </c>
      <c r="E738" s="19" t="s">
        <v>1488</v>
      </c>
      <c r="F738" s="10">
        <v>42036</v>
      </c>
      <c r="G738" s="10">
        <v>44228</v>
      </c>
      <c r="H738" s="11">
        <v>7</v>
      </c>
      <c r="I738" s="20" t="s">
        <v>259</v>
      </c>
      <c r="J738" s="11" t="s">
        <v>261</v>
      </c>
      <c r="K738" s="11" t="s">
        <v>1869</v>
      </c>
      <c r="L738" s="11">
        <v>2</v>
      </c>
    </row>
    <row r="739" spans="1:12">
      <c r="A739" s="11" t="s">
        <v>1239</v>
      </c>
      <c r="D739" s="11" t="s">
        <v>260</v>
      </c>
      <c r="E739" s="19" t="s">
        <v>1489</v>
      </c>
      <c r="F739" s="10">
        <v>42036</v>
      </c>
      <c r="G739" s="10">
        <v>44228</v>
      </c>
      <c r="H739" s="11">
        <v>7</v>
      </c>
      <c r="I739" s="20" t="s">
        <v>259</v>
      </c>
      <c r="J739" s="11" t="s">
        <v>261</v>
      </c>
      <c r="K739" s="11" t="s">
        <v>1869</v>
      </c>
      <c r="L739" s="11">
        <v>2</v>
      </c>
    </row>
    <row r="740" spans="1:12">
      <c r="A740" s="11" t="s">
        <v>1240</v>
      </c>
      <c r="D740" s="11" t="s">
        <v>260</v>
      </c>
      <c r="E740" s="19" t="s">
        <v>1490</v>
      </c>
      <c r="F740" s="10">
        <v>42036</v>
      </c>
      <c r="G740" s="10">
        <v>44228</v>
      </c>
      <c r="H740" s="11">
        <v>7</v>
      </c>
      <c r="I740" s="20" t="s">
        <v>259</v>
      </c>
      <c r="J740" s="11" t="s">
        <v>261</v>
      </c>
      <c r="K740" s="11" t="s">
        <v>1869</v>
      </c>
      <c r="L740" s="11">
        <v>2</v>
      </c>
    </row>
    <row r="741" spans="1:12">
      <c r="A741" s="11" t="s">
        <v>1241</v>
      </c>
      <c r="D741" s="11" t="s">
        <v>260</v>
      </c>
      <c r="E741" s="19" t="s">
        <v>1491</v>
      </c>
      <c r="F741" s="10">
        <v>42036</v>
      </c>
      <c r="G741" s="10">
        <v>44228</v>
      </c>
      <c r="H741" s="11">
        <v>7</v>
      </c>
      <c r="I741" s="20" t="s">
        <v>259</v>
      </c>
      <c r="J741" s="11" t="s">
        <v>261</v>
      </c>
      <c r="K741" s="11" t="s">
        <v>1869</v>
      </c>
      <c r="L741" s="11">
        <v>2</v>
      </c>
    </row>
    <row r="742" spans="1:12">
      <c r="A742" s="11" t="s">
        <v>1242</v>
      </c>
      <c r="D742" s="11" t="s">
        <v>260</v>
      </c>
      <c r="E742" s="19" t="s">
        <v>1492</v>
      </c>
      <c r="F742" s="10">
        <v>42036</v>
      </c>
      <c r="G742" s="10">
        <v>44228</v>
      </c>
      <c r="H742" s="11">
        <v>7</v>
      </c>
      <c r="I742" s="20" t="s">
        <v>259</v>
      </c>
      <c r="J742" s="11" t="s">
        <v>261</v>
      </c>
      <c r="K742" s="11" t="s">
        <v>1869</v>
      </c>
      <c r="L742" s="11">
        <v>2</v>
      </c>
    </row>
    <row r="743" spans="1:12">
      <c r="A743" s="11" t="s">
        <v>1243</v>
      </c>
      <c r="D743" s="11" t="s">
        <v>260</v>
      </c>
      <c r="E743" s="19" t="s">
        <v>1493</v>
      </c>
      <c r="F743" s="10">
        <v>42036</v>
      </c>
      <c r="G743" s="10">
        <v>44228</v>
      </c>
      <c r="H743" s="11">
        <v>7</v>
      </c>
      <c r="I743" s="20" t="s">
        <v>259</v>
      </c>
      <c r="J743" s="11" t="s">
        <v>261</v>
      </c>
      <c r="K743" s="11" t="s">
        <v>1869</v>
      </c>
      <c r="L743" s="11">
        <v>2</v>
      </c>
    </row>
    <row r="744" spans="1:12">
      <c r="A744" s="11" t="s">
        <v>1244</v>
      </c>
      <c r="D744" s="11" t="s">
        <v>260</v>
      </c>
      <c r="E744" s="19" t="s">
        <v>1494</v>
      </c>
      <c r="F744" s="10">
        <v>42036</v>
      </c>
      <c r="G744" s="10">
        <v>44228</v>
      </c>
      <c r="H744" s="11">
        <v>7</v>
      </c>
      <c r="I744" s="20" t="s">
        <v>259</v>
      </c>
      <c r="J744" s="11" t="s">
        <v>261</v>
      </c>
      <c r="K744" s="11" t="s">
        <v>1869</v>
      </c>
      <c r="L744" s="11">
        <v>2</v>
      </c>
    </row>
    <row r="745" spans="1:12">
      <c r="A745" s="11" t="s">
        <v>1245</v>
      </c>
      <c r="D745" s="11" t="s">
        <v>260</v>
      </c>
      <c r="E745" s="19" t="s">
        <v>1495</v>
      </c>
      <c r="F745" s="10">
        <v>42036</v>
      </c>
      <c r="G745" s="10">
        <v>44228</v>
      </c>
      <c r="H745" s="11">
        <v>7</v>
      </c>
      <c r="I745" s="20" t="s">
        <v>259</v>
      </c>
      <c r="J745" s="11" t="s">
        <v>261</v>
      </c>
      <c r="K745" s="11" t="s">
        <v>1869</v>
      </c>
      <c r="L745" s="11">
        <v>2</v>
      </c>
    </row>
    <row r="746" spans="1:12">
      <c r="A746" s="11" t="s">
        <v>1246</v>
      </c>
      <c r="D746" s="11" t="s">
        <v>260</v>
      </c>
      <c r="E746" s="19" t="s">
        <v>1496</v>
      </c>
      <c r="F746" s="10">
        <v>42036</v>
      </c>
      <c r="G746" s="10">
        <v>44228</v>
      </c>
      <c r="H746" s="11">
        <v>7</v>
      </c>
      <c r="I746" s="20" t="s">
        <v>259</v>
      </c>
      <c r="J746" s="11" t="s">
        <v>261</v>
      </c>
      <c r="K746" s="11" t="s">
        <v>1869</v>
      </c>
      <c r="L746" s="11">
        <v>2</v>
      </c>
    </row>
    <row r="747" spans="1:12">
      <c r="A747" s="11" t="s">
        <v>1247</v>
      </c>
      <c r="D747" s="11" t="s">
        <v>260</v>
      </c>
      <c r="E747" s="19" t="s">
        <v>1497</v>
      </c>
      <c r="F747" s="10">
        <v>42036</v>
      </c>
      <c r="G747" s="10">
        <v>44228</v>
      </c>
      <c r="H747" s="11">
        <v>7</v>
      </c>
      <c r="I747" s="20" t="s">
        <v>259</v>
      </c>
      <c r="J747" s="11" t="s">
        <v>261</v>
      </c>
      <c r="K747" s="11" t="s">
        <v>1869</v>
      </c>
      <c r="L747" s="11">
        <v>2</v>
      </c>
    </row>
    <row r="748" spans="1:12">
      <c r="A748" s="11" t="s">
        <v>1248</v>
      </c>
      <c r="D748" s="11" t="s">
        <v>260</v>
      </c>
      <c r="E748" s="19" t="s">
        <v>1498</v>
      </c>
      <c r="F748" s="10">
        <v>42036</v>
      </c>
      <c r="G748" s="10">
        <v>44228</v>
      </c>
      <c r="H748" s="11">
        <v>7</v>
      </c>
      <c r="I748" s="20" t="s">
        <v>259</v>
      </c>
      <c r="J748" s="11" t="s">
        <v>261</v>
      </c>
      <c r="K748" s="11" t="s">
        <v>1869</v>
      </c>
      <c r="L748" s="11">
        <v>2</v>
      </c>
    </row>
    <row r="749" spans="1:12">
      <c r="A749" s="11" t="s">
        <v>1249</v>
      </c>
      <c r="D749" s="11" t="s">
        <v>260</v>
      </c>
      <c r="E749" s="19" t="s">
        <v>1499</v>
      </c>
      <c r="F749" s="10">
        <v>42036</v>
      </c>
      <c r="G749" s="10">
        <v>44228</v>
      </c>
      <c r="H749" s="11">
        <v>7</v>
      </c>
      <c r="I749" s="20" t="s">
        <v>259</v>
      </c>
      <c r="J749" s="11" t="s">
        <v>261</v>
      </c>
      <c r="K749" s="11" t="s">
        <v>1869</v>
      </c>
      <c r="L749" s="11">
        <v>2</v>
      </c>
    </row>
    <row r="750" spans="1:12">
      <c r="A750" s="11" t="s">
        <v>1250</v>
      </c>
      <c r="D750" s="11" t="s">
        <v>260</v>
      </c>
      <c r="E750" s="19" t="s">
        <v>1500</v>
      </c>
      <c r="F750" s="10">
        <v>42036</v>
      </c>
      <c r="G750" s="10">
        <v>44228</v>
      </c>
      <c r="H750" s="11">
        <v>7</v>
      </c>
      <c r="I750" s="20" t="s">
        <v>259</v>
      </c>
      <c r="J750" s="11" t="s">
        <v>261</v>
      </c>
      <c r="K750" s="11" t="s">
        <v>1869</v>
      </c>
      <c r="L750" s="11">
        <v>2</v>
      </c>
    </row>
    <row r="751" spans="1:12">
      <c r="A751" s="11" t="s">
        <v>1251</v>
      </c>
      <c r="D751" s="11" t="s">
        <v>260</v>
      </c>
      <c r="E751" s="19" t="s">
        <v>1501</v>
      </c>
      <c r="F751" s="10">
        <v>42036</v>
      </c>
      <c r="G751" s="10">
        <v>44228</v>
      </c>
      <c r="H751" s="11">
        <v>7</v>
      </c>
      <c r="I751" s="20" t="s">
        <v>259</v>
      </c>
      <c r="J751" s="11" t="s">
        <v>261</v>
      </c>
      <c r="K751" s="11" t="s">
        <v>1869</v>
      </c>
      <c r="L751" s="11">
        <v>2</v>
      </c>
    </row>
    <row r="752" spans="1:12">
      <c r="A752" s="11" t="s">
        <v>1252</v>
      </c>
      <c r="D752" s="11" t="s">
        <v>260</v>
      </c>
      <c r="E752" s="19" t="s">
        <v>1502</v>
      </c>
      <c r="F752" s="10">
        <v>42036</v>
      </c>
      <c r="G752" s="10">
        <v>44228</v>
      </c>
      <c r="H752" s="11">
        <v>7</v>
      </c>
      <c r="I752" s="20" t="s">
        <v>259</v>
      </c>
      <c r="J752" s="11" t="s">
        <v>261</v>
      </c>
      <c r="K752" s="11" t="s">
        <v>1869</v>
      </c>
      <c r="L752" s="11">
        <v>2</v>
      </c>
    </row>
    <row r="753" spans="1:12">
      <c r="A753" s="11" t="s">
        <v>1253</v>
      </c>
      <c r="D753" s="11" t="s">
        <v>260</v>
      </c>
      <c r="E753" s="19" t="s">
        <v>1503</v>
      </c>
      <c r="F753" s="10">
        <v>42036</v>
      </c>
      <c r="G753" s="10">
        <v>44228</v>
      </c>
      <c r="H753" s="11">
        <v>7</v>
      </c>
      <c r="I753" s="20" t="s">
        <v>259</v>
      </c>
      <c r="J753" s="11" t="s">
        <v>261</v>
      </c>
      <c r="K753" s="11" t="s">
        <v>1869</v>
      </c>
      <c r="L753" s="11">
        <v>2</v>
      </c>
    </row>
    <row r="754" spans="1:12">
      <c r="A754" s="11" t="s">
        <v>1254</v>
      </c>
      <c r="D754" s="11" t="s">
        <v>260</v>
      </c>
      <c r="E754" s="19" t="s">
        <v>1504</v>
      </c>
      <c r="F754" s="10">
        <v>42036</v>
      </c>
      <c r="G754" s="10">
        <v>44228</v>
      </c>
      <c r="H754" s="11">
        <v>7</v>
      </c>
      <c r="I754" s="20" t="s">
        <v>259</v>
      </c>
      <c r="J754" s="11" t="s">
        <v>261</v>
      </c>
      <c r="K754" s="11" t="s">
        <v>1869</v>
      </c>
      <c r="L754" s="11">
        <v>2</v>
      </c>
    </row>
    <row r="755" spans="1:12">
      <c r="A755" s="11" t="s">
        <v>1255</v>
      </c>
      <c r="D755" s="11" t="s">
        <v>260</v>
      </c>
      <c r="E755" s="19" t="s">
        <v>1505</v>
      </c>
      <c r="F755" s="10">
        <v>42036</v>
      </c>
      <c r="G755" s="10">
        <v>44228</v>
      </c>
      <c r="H755" s="11">
        <v>7</v>
      </c>
      <c r="I755" s="20" t="s">
        <v>259</v>
      </c>
      <c r="J755" s="11" t="s">
        <v>261</v>
      </c>
      <c r="K755" s="11" t="s">
        <v>1869</v>
      </c>
      <c r="L755" s="11">
        <v>2</v>
      </c>
    </row>
    <row r="756" spans="1:12">
      <c r="A756" s="11" t="s">
        <v>1256</v>
      </c>
      <c r="D756" s="11" t="s">
        <v>260</v>
      </c>
      <c r="E756" s="19" t="s">
        <v>1506</v>
      </c>
      <c r="F756" s="10">
        <v>42036</v>
      </c>
      <c r="G756" s="10">
        <v>44228</v>
      </c>
      <c r="H756" s="11">
        <v>7</v>
      </c>
      <c r="I756" s="20" t="s">
        <v>259</v>
      </c>
      <c r="J756" s="11" t="s">
        <v>261</v>
      </c>
      <c r="K756" s="11" t="s">
        <v>1869</v>
      </c>
      <c r="L756" s="11">
        <v>2</v>
      </c>
    </row>
    <row r="757" spans="1:12">
      <c r="A757" s="11" t="s">
        <v>1257</v>
      </c>
      <c r="D757" s="11" t="s">
        <v>260</v>
      </c>
      <c r="E757" s="19" t="s">
        <v>1507</v>
      </c>
      <c r="F757" s="10">
        <v>42036</v>
      </c>
      <c r="G757" s="10">
        <v>44228</v>
      </c>
      <c r="H757" s="11">
        <v>7</v>
      </c>
      <c r="I757" s="20" t="s">
        <v>259</v>
      </c>
      <c r="J757" s="11" t="s">
        <v>261</v>
      </c>
      <c r="K757" s="11" t="s">
        <v>1869</v>
      </c>
      <c r="L757" s="11">
        <v>2</v>
      </c>
    </row>
    <row r="758" spans="1:12">
      <c r="A758" s="11" t="s">
        <v>1258</v>
      </c>
      <c r="D758" s="11" t="s">
        <v>260</v>
      </c>
      <c r="E758" s="19" t="s">
        <v>1508</v>
      </c>
      <c r="F758" s="10">
        <v>42036</v>
      </c>
      <c r="G758" s="10">
        <v>44228</v>
      </c>
      <c r="H758" s="11">
        <v>7</v>
      </c>
      <c r="I758" s="20" t="s">
        <v>259</v>
      </c>
      <c r="J758" s="11" t="s">
        <v>261</v>
      </c>
      <c r="K758" s="11" t="s">
        <v>1869</v>
      </c>
      <c r="L758" s="11">
        <v>2</v>
      </c>
    </row>
    <row r="759" spans="1:12">
      <c r="A759" s="11" t="s">
        <v>1259</v>
      </c>
      <c r="D759" s="11" t="s">
        <v>260</v>
      </c>
      <c r="E759" s="19" t="s">
        <v>1509</v>
      </c>
      <c r="F759" s="10">
        <v>42036</v>
      </c>
      <c r="G759" s="10">
        <v>44228</v>
      </c>
      <c r="H759" s="11">
        <v>7</v>
      </c>
      <c r="I759" s="20" t="s">
        <v>259</v>
      </c>
      <c r="J759" s="11" t="s">
        <v>261</v>
      </c>
      <c r="K759" s="11" t="s">
        <v>1869</v>
      </c>
      <c r="L759" s="11">
        <v>2</v>
      </c>
    </row>
    <row r="760" spans="1:12">
      <c r="A760" s="11" t="s">
        <v>1260</v>
      </c>
      <c r="D760" s="11" t="s">
        <v>260</v>
      </c>
      <c r="E760" s="19" t="s">
        <v>1510</v>
      </c>
      <c r="F760" s="10">
        <v>42036</v>
      </c>
      <c r="G760" s="10">
        <v>44228</v>
      </c>
      <c r="H760" s="11">
        <v>7</v>
      </c>
      <c r="I760" s="20" t="s">
        <v>259</v>
      </c>
      <c r="J760" s="11" t="s">
        <v>261</v>
      </c>
      <c r="K760" s="11" t="s">
        <v>1869</v>
      </c>
      <c r="L760" s="11">
        <v>2</v>
      </c>
    </row>
    <row r="761" spans="1:12">
      <c r="A761" s="11" t="s">
        <v>1261</v>
      </c>
      <c r="D761" s="11" t="s">
        <v>260</v>
      </c>
      <c r="E761" s="19" t="s">
        <v>1511</v>
      </c>
      <c r="F761" s="10">
        <v>42036</v>
      </c>
      <c r="G761" s="10">
        <v>44228</v>
      </c>
      <c r="H761" s="11">
        <v>7</v>
      </c>
      <c r="I761" s="20" t="s">
        <v>259</v>
      </c>
      <c r="J761" s="11" t="s">
        <v>261</v>
      </c>
      <c r="K761" s="11" t="s">
        <v>1869</v>
      </c>
      <c r="L761" s="11">
        <v>2</v>
      </c>
    </row>
    <row r="762" spans="1:12">
      <c r="A762" s="11" t="s">
        <v>1512</v>
      </c>
      <c r="D762" s="11" t="s">
        <v>260</v>
      </c>
      <c r="E762" s="19" t="s">
        <v>1686</v>
      </c>
      <c r="F762" s="10">
        <v>42036</v>
      </c>
      <c r="G762" s="10">
        <v>44228</v>
      </c>
      <c r="H762" s="11">
        <v>7</v>
      </c>
      <c r="I762" s="20" t="s">
        <v>259</v>
      </c>
      <c r="J762" s="11" t="s">
        <v>261</v>
      </c>
      <c r="K762" s="11" t="s">
        <v>1869</v>
      </c>
      <c r="L762" s="11">
        <v>2</v>
      </c>
    </row>
    <row r="763" spans="1:12">
      <c r="A763" s="11" t="s">
        <v>1513</v>
      </c>
      <c r="D763" s="11" t="s">
        <v>260</v>
      </c>
      <c r="E763" s="19" t="s">
        <v>1687</v>
      </c>
      <c r="F763" s="10">
        <v>42036</v>
      </c>
      <c r="G763" s="10">
        <v>44228</v>
      </c>
      <c r="H763" s="11">
        <v>7</v>
      </c>
      <c r="I763" s="20" t="s">
        <v>259</v>
      </c>
      <c r="J763" s="11" t="s">
        <v>261</v>
      </c>
      <c r="K763" s="11" t="s">
        <v>1869</v>
      </c>
      <c r="L763" s="11">
        <v>2</v>
      </c>
    </row>
    <row r="764" spans="1:12">
      <c r="A764" s="11" t="s">
        <v>1514</v>
      </c>
      <c r="D764" s="11" t="s">
        <v>260</v>
      </c>
      <c r="E764" s="19" t="s">
        <v>1688</v>
      </c>
      <c r="F764" s="10">
        <v>42036</v>
      </c>
      <c r="G764" s="10">
        <v>44228</v>
      </c>
      <c r="H764" s="11">
        <v>7</v>
      </c>
      <c r="I764" s="20" t="s">
        <v>259</v>
      </c>
      <c r="J764" s="11" t="s">
        <v>261</v>
      </c>
      <c r="K764" s="11" t="s">
        <v>1869</v>
      </c>
      <c r="L764" s="11">
        <v>2</v>
      </c>
    </row>
    <row r="765" spans="1:12">
      <c r="A765" s="11" t="s">
        <v>1515</v>
      </c>
      <c r="D765" s="11" t="s">
        <v>260</v>
      </c>
      <c r="E765" s="19" t="s">
        <v>1689</v>
      </c>
      <c r="F765" s="10">
        <v>42036</v>
      </c>
      <c r="G765" s="10">
        <v>44228</v>
      </c>
      <c r="H765" s="11">
        <v>7</v>
      </c>
      <c r="I765" s="20" t="s">
        <v>259</v>
      </c>
      <c r="J765" s="11" t="s">
        <v>261</v>
      </c>
      <c r="K765" s="11" t="s">
        <v>1869</v>
      </c>
      <c r="L765" s="11">
        <v>2</v>
      </c>
    </row>
    <row r="766" spans="1:12">
      <c r="A766" s="11" t="s">
        <v>1516</v>
      </c>
      <c r="D766" s="11" t="s">
        <v>260</v>
      </c>
      <c r="E766" s="19" t="s">
        <v>1690</v>
      </c>
      <c r="F766" s="10">
        <v>42036</v>
      </c>
      <c r="G766" s="10">
        <v>44228</v>
      </c>
      <c r="H766" s="11">
        <v>7</v>
      </c>
      <c r="I766" s="20" t="s">
        <v>259</v>
      </c>
      <c r="J766" s="11" t="s">
        <v>261</v>
      </c>
      <c r="K766" s="11" t="s">
        <v>1869</v>
      </c>
      <c r="L766" s="11">
        <v>2</v>
      </c>
    </row>
    <row r="767" spans="1:12">
      <c r="A767" s="11" t="s">
        <v>1517</v>
      </c>
      <c r="D767" s="11" t="s">
        <v>260</v>
      </c>
      <c r="E767" s="19" t="s">
        <v>1691</v>
      </c>
      <c r="F767" s="10">
        <v>42036</v>
      </c>
      <c r="G767" s="10">
        <v>44228</v>
      </c>
      <c r="H767" s="11">
        <v>7</v>
      </c>
      <c r="I767" s="20" t="s">
        <v>259</v>
      </c>
      <c r="J767" s="11" t="s">
        <v>261</v>
      </c>
      <c r="K767" s="11" t="s">
        <v>1869</v>
      </c>
      <c r="L767" s="11">
        <v>2</v>
      </c>
    </row>
    <row r="768" spans="1:12">
      <c r="A768" s="11" t="s">
        <v>1518</v>
      </c>
      <c r="D768" s="11" t="s">
        <v>260</v>
      </c>
      <c r="E768" s="19" t="s">
        <v>1692</v>
      </c>
      <c r="F768" s="10">
        <v>42036</v>
      </c>
      <c r="G768" s="10">
        <v>44228</v>
      </c>
      <c r="H768" s="11">
        <v>7</v>
      </c>
      <c r="I768" s="20" t="s">
        <v>259</v>
      </c>
      <c r="J768" s="11" t="s">
        <v>261</v>
      </c>
      <c r="K768" s="11" t="s">
        <v>1869</v>
      </c>
      <c r="L768" s="11">
        <v>2</v>
      </c>
    </row>
    <row r="769" spans="1:12">
      <c r="A769" s="11" t="s">
        <v>1519</v>
      </c>
      <c r="D769" s="11" t="s">
        <v>260</v>
      </c>
      <c r="E769" s="19" t="s">
        <v>1693</v>
      </c>
      <c r="F769" s="10">
        <v>42036</v>
      </c>
      <c r="G769" s="10">
        <v>44228</v>
      </c>
      <c r="H769" s="11">
        <v>7</v>
      </c>
      <c r="I769" s="20" t="s">
        <v>259</v>
      </c>
      <c r="J769" s="11" t="s">
        <v>261</v>
      </c>
      <c r="K769" s="11" t="s">
        <v>1869</v>
      </c>
      <c r="L769" s="11">
        <v>2</v>
      </c>
    </row>
    <row r="770" spans="1:12">
      <c r="A770" s="11" t="s">
        <v>1520</v>
      </c>
      <c r="D770" s="11" t="s">
        <v>260</v>
      </c>
      <c r="E770" s="19" t="s">
        <v>1694</v>
      </c>
      <c r="F770" s="10">
        <v>42036</v>
      </c>
      <c r="G770" s="10">
        <v>44228</v>
      </c>
      <c r="H770" s="11">
        <v>7</v>
      </c>
      <c r="I770" s="20" t="s">
        <v>259</v>
      </c>
      <c r="J770" s="11" t="s">
        <v>261</v>
      </c>
      <c r="K770" s="11" t="s">
        <v>1869</v>
      </c>
      <c r="L770" s="11">
        <v>2</v>
      </c>
    </row>
    <row r="771" spans="1:12">
      <c r="A771" s="11" t="s">
        <v>1521</v>
      </c>
      <c r="D771" s="11" t="s">
        <v>260</v>
      </c>
      <c r="E771" s="19" t="s">
        <v>1695</v>
      </c>
      <c r="F771" s="10">
        <v>42036</v>
      </c>
      <c r="G771" s="10">
        <v>44228</v>
      </c>
      <c r="H771" s="11">
        <v>7</v>
      </c>
      <c r="I771" s="20" t="s">
        <v>259</v>
      </c>
      <c r="J771" s="11" t="s">
        <v>261</v>
      </c>
      <c r="K771" s="11" t="s">
        <v>1869</v>
      </c>
      <c r="L771" s="11">
        <v>2</v>
      </c>
    </row>
    <row r="772" spans="1:12">
      <c r="A772" s="11" t="s">
        <v>1522</v>
      </c>
      <c r="D772" s="11" t="s">
        <v>260</v>
      </c>
      <c r="E772" s="19" t="s">
        <v>1696</v>
      </c>
      <c r="F772" s="10">
        <v>42036</v>
      </c>
      <c r="G772" s="10">
        <v>44228</v>
      </c>
      <c r="H772" s="11">
        <v>7</v>
      </c>
      <c r="I772" s="20" t="s">
        <v>259</v>
      </c>
      <c r="J772" s="11" t="s">
        <v>261</v>
      </c>
      <c r="K772" s="11" t="s">
        <v>1869</v>
      </c>
      <c r="L772" s="11">
        <v>2</v>
      </c>
    </row>
    <row r="773" spans="1:12">
      <c r="A773" s="11" t="s">
        <v>1523</v>
      </c>
      <c r="D773" s="11" t="s">
        <v>260</v>
      </c>
      <c r="E773" s="19" t="s">
        <v>1697</v>
      </c>
      <c r="F773" s="10">
        <v>42036</v>
      </c>
      <c r="G773" s="10">
        <v>44228</v>
      </c>
      <c r="H773" s="11">
        <v>7</v>
      </c>
      <c r="I773" s="20" t="s">
        <v>259</v>
      </c>
      <c r="J773" s="11" t="s">
        <v>261</v>
      </c>
      <c r="K773" s="11" t="s">
        <v>1869</v>
      </c>
      <c r="L773" s="11">
        <v>2</v>
      </c>
    </row>
    <row r="774" spans="1:12">
      <c r="A774" s="11" t="s">
        <v>1524</v>
      </c>
      <c r="D774" s="11" t="s">
        <v>260</v>
      </c>
      <c r="E774" s="19" t="s">
        <v>1698</v>
      </c>
      <c r="F774" s="10">
        <v>42036</v>
      </c>
      <c r="G774" s="10">
        <v>44228</v>
      </c>
      <c r="H774" s="11">
        <v>7</v>
      </c>
      <c r="I774" s="20" t="s">
        <v>259</v>
      </c>
      <c r="J774" s="11" t="s">
        <v>261</v>
      </c>
      <c r="K774" s="11" t="s">
        <v>1869</v>
      </c>
      <c r="L774" s="11">
        <v>2</v>
      </c>
    </row>
    <row r="775" spans="1:12">
      <c r="A775" s="11" t="s">
        <v>1525</v>
      </c>
      <c r="D775" s="11" t="s">
        <v>260</v>
      </c>
      <c r="E775" s="19" t="s">
        <v>1699</v>
      </c>
      <c r="F775" s="10">
        <v>42036</v>
      </c>
      <c r="G775" s="10">
        <v>44228</v>
      </c>
      <c r="H775" s="11">
        <v>7</v>
      </c>
      <c r="I775" s="20" t="s">
        <v>259</v>
      </c>
      <c r="J775" s="11" t="s">
        <v>261</v>
      </c>
      <c r="K775" s="11" t="s">
        <v>1869</v>
      </c>
      <c r="L775" s="11">
        <v>2</v>
      </c>
    </row>
    <row r="776" spans="1:12">
      <c r="A776" s="11" t="s">
        <v>1526</v>
      </c>
      <c r="D776" s="11" t="s">
        <v>260</v>
      </c>
      <c r="E776" s="19" t="s">
        <v>1700</v>
      </c>
      <c r="F776" s="10">
        <v>42036</v>
      </c>
      <c r="G776" s="10">
        <v>44228</v>
      </c>
      <c r="H776" s="11">
        <v>7</v>
      </c>
      <c r="I776" s="20" t="s">
        <v>259</v>
      </c>
      <c r="J776" s="11" t="s">
        <v>261</v>
      </c>
      <c r="K776" s="11" t="s">
        <v>1869</v>
      </c>
      <c r="L776" s="11">
        <v>2</v>
      </c>
    </row>
    <row r="777" spans="1:12">
      <c r="A777" s="11" t="s">
        <v>1527</v>
      </c>
      <c r="D777" s="11" t="s">
        <v>260</v>
      </c>
      <c r="E777" s="19" t="s">
        <v>1701</v>
      </c>
      <c r="F777" s="10">
        <v>42036</v>
      </c>
      <c r="G777" s="10">
        <v>44228</v>
      </c>
      <c r="H777" s="11">
        <v>7</v>
      </c>
      <c r="I777" s="20" t="s">
        <v>259</v>
      </c>
      <c r="J777" s="11" t="s">
        <v>261</v>
      </c>
      <c r="K777" s="11" t="s">
        <v>1869</v>
      </c>
      <c r="L777" s="11">
        <v>2</v>
      </c>
    </row>
    <row r="778" spans="1:12">
      <c r="A778" s="11" t="s">
        <v>1528</v>
      </c>
      <c r="D778" s="11" t="s">
        <v>260</v>
      </c>
      <c r="E778" s="19" t="s">
        <v>1702</v>
      </c>
      <c r="F778" s="10">
        <v>42036</v>
      </c>
      <c r="G778" s="10">
        <v>44228</v>
      </c>
      <c r="H778" s="11">
        <v>7</v>
      </c>
      <c r="I778" s="20" t="s">
        <v>259</v>
      </c>
      <c r="J778" s="11" t="s">
        <v>261</v>
      </c>
      <c r="K778" s="11" t="s">
        <v>1869</v>
      </c>
      <c r="L778" s="11">
        <v>2</v>
      </c>
    </row>
    <row r="779" spans="1:12">
      <c r="A779" s="11" t="s">
        <v>1529</v>
      </c>
      <c r="D779" s="11" t="s">
        <v>260</v>
      </c>
      <c r="E779" s="19" t="s">
        <v>1703</v>
      </c>
      <c r="F779" s="10">
        <v>42036</v>
      </c>
      <c r="G779" s="10">
        <v>44228</v>
      </c>
      <c r="H779" s="11">
        <v>7</v>
      </c>
      <c r="I779" s="20" t="s">
        <v>259</v>
      </c>
      <c r="J779" s="11" t="s">
        <v>261</v>
      </c>
      <c r="K779" s="11" t="s">
        <v>1869</v>
      </c>
      <c r="L779" s="11">
        <v>2</v>
      </c>
    </row>
    <row r="780" spans="1:12">
      <c r="A780" s="11" t="s">
        <v>1530</v>
      </c>
      <c r="D780" s="11" t="s">
        <v>260</v>
      </c>
      <c r="E780" s="19" t="s">
        <v>1704</v>
      </c>
      <c r="F780" s="10">
        <v>42036</v>
      </c>
      <c r="G780" s="10">
        <v>44228</v>
      </c>
      <c r="H780" s="11">
        <v>7</v>
      </c>
      <c r="I780" s="20" t="s">
        <v>259</v>
      </c>
      <c r="J780" s="11" t="s">
        <v>261</v>
      </c>
      <c r="K780" s="11" t="s">
        <v>1869</v>
      </c>
      <c r="L780" s="11">
        <v>2</v>
      </c>
    </row>
    <row r="781" spans="1:12">
      <c r="A781" s="11" t="s">
        <v>1531</v>
      </c>
      <c r="D781" s="11" t="s">
        <v>260</v>
      </c>
      <c r="E781" s="19" t="s">
        <v>1705</v>
      </c>
      <c r="F781" s="10">
        <v>42036</v>
      </c>
      <c r="G781" s="10">
        <v>44228</v>
      </c>
      <c r="H781" s="11">
        <v>7</v>
      </c>
      <c r="I781" s="20" t="s">
        <v>259</v>
      </c>
      <c r="J781" s="11" t="s">
        <v>261</v>
      </c>
      <c r="K781" s="11" t="s">
        <v>1869</v>
      </c>
      <c r="L781" s="11">
        <v>2</v>
      </c>
    </row>
    <row r="782" spans="1:12">
      <c r="A782" s="11" t="s">
        <v>1532</v>
      </c>
      <c r="D782" s="11" t="s">
        <v>260</v>
      </c>
      <c r="E782" s="19" t="s">
        <v>1706</v>
      </c>
      <c r="F782" s="10">
        <v>42036</v>
      </c>
      <c r="G782" s="10">
        <v>44228</v>
      </c>
      <c r="H782" s="11">
        <v>7</v>
      </c>
      <c r="I782" s="20" t="s">
        <v>259</v>
      </c>
      <c r="J782" s="11" t="s">
        <v>261</v>
      </c>
      <c r="K782" s="11" t="s">
        <v>1869</v>
      </c>
      <c r="L782" s="11">
        <v>2</v>
      </c>
    </row>
    <row r="783" spans="1:12">
      <c r="A783" s="11" t="s">
        <v>1533</v>
      </c>
      <c r="D783" s="11" t="s">
        <v>260</v>
      </c>
      <c r="E783" s="19" t="s">
        <v>1707</v>
      </c>
      <c r="F783" s="10">
        <v>42036</v>
      </c>
      <c r="G783" s="10">
        <v>44228</v>
      </c>
      <c r="H783" s="11">
        <v>7</v>
      </c>
      <c r="I783" s="20" t="s">
        <v>259</v>
      </c>
      <c r="J783" s="11" t="s">
        <v>261</v>
      </c>
      <c r="K783" s="11" t="s">
        <v>1869</v>
      </c>
      <c r="L783" s="11">
        <v>2</v>
      </c>
    </row>
    <row r="784" spans="1:12">
      <c r="A784" s="11" t="s">
        <v>1534</v>
      </c>
      <c r="D784" s="11" t="s">
        <v>260</v>
      </c>
      <c r="E784" s="19" t="s">
        <v>1708</v>
      </c>
      <c r="F784" s="10">
        <v>42036</v>
      </c>
      <c r="G784" s="10">
        <v>44228</v>
      </c>
      <c r="H784" s="11">
        <v>7</v>
      </c>
      <c r="I784" s="20" t="s">
        <v>259</v>
      </c>
      <c r="J784" s="11" t="s">
        <v>261</v>
      </c>
      <c r="K784" s="11" t="s">
        <v>1869</v>
      </c>
      <c r="L784" s="11">
        <v>2</v>
      </c>
    </row>
    <row r="785" spans="1:12">
      <c r="A785" s="11" t="s">
        <v>1535</v>
      </c>
      <c r="D785" s="11" t="s">
        <v>260</v>
      </c>
      <c r="E785" s="19" t="s">
        <v>1709</v>
      </c>
      <c r="F785" s="10">
        <v>42036</v>
      </c>
      <c r="G785" s="10">
        <v>44228</v>
      </c>
      <c r="H785" s="11">
        <v>7</v>
      </c>
      <c r="I785" s="20" t="s">
        <v>259</v>
      </c>
      <c r="J785" s="11" t="s">
        <v>261</v>
      </c>
      <c r="K785" s="11" t="s">
        <v>1869</v>
      </c>
      <c r="L785" s="11">
        <v>2</v>
      </c>
    </row>
    <row r="786" spans="1:12">
      <c r="A786" s="11" t="s">
        <v>1536</v>
      </c>
      <c r="D786" s="11" t="s">
        <v>260</v>
      </c>
      <c r="E786" s="19" t="s">
        <v>1710</v>
      </c>
      <c r="F786" s="10">
        <v>42036</v>
      </c>
      <c r="G786" s="10">
        <v>44228</v>
      </c>
      <c r="H786" s="11">
        <v>7</v>
      </c>
      <c r="I786" s="20" t="s">
        <v>259</v>
      </c>
      <c r="J786" s="11" t="s">
        <v>261</v>
      </c>
      <c r="K786" s="11" t="s">
        <v>1869</v>
      </c>
      <c r="L786" s="11">
        <v>2</v>
      </c>
    </row>
    <row r="787" spans="1:12">
      <c r="A787" s="11" t="s">
        <v>1537</v>
      </c>
      <c r="D787" s="11" t="s">
        <v>260</v>
      </c>
      <c r="E787" s="19" t="s">
        <v>1711</v>
      </c>
      <c r="F787" s="10">
        <v>42036</v>
      </c>
      <c r="G787" s="10">
        <v>44228</v>
      </c>
      <c r="H787" s="11">
        <v>7</v>
      </c>
      <c r="I787" s="20" t="s">
        <v>259</v>
      </c>
      <c r="J787" s="11" t="s">
        <v>261</v>
      </c>
      <c r="K787" s="11" t="s">
        <v>1869</v>
      </c>
      <c r="L787" s="11">
        <v>2</v>
      </c>
    </row>
    <row r="788" spans="1:12">
      <c r="A788" s="11" t="s">
        <v>1538</v>
      </c>
      <c r="D788" s="11" t="s">
        <v>260</v>
      </c>
      <c r="E788" s="19" t="s">
        <v>1712</v>
      </c>
      <c r="F788" s="10">
        <v>42036</v>
      </c>
      <c r="G788" s="10">
        <v>44228</v>
      </c>
      <c r="H788" s="11">
        <v>7</v>
      </c>
      <c r="I788" s="20" t="s">
        <v>259</v>
      </c>
      <c r="J788" s="11" t="s">
        <v>261</v>
      </c>
      <c r="K788" s="11" t="s">
        <v>1869</v>
      </c>
      <c r="L788" s="11">
        <v>2</v>
      </c>
    </row>
    <row r="789" spans="1:12">
      <c r="A789" s="11" t="s">
        <v>1539</v>
      </c>
      <c r="D789" s="11" t="s">
        <v>260</v>
      </c>
      <c r="E789" s="19" t="s">
        <v>1713</v>
      </c>
      <c r="F789" s="10">
        <v>42036</v>
      </c>
      <c r="G789" s="10">
        <v>44228</v>
      </c>
      <c r="H789" s="11">
        <v>7</v>
      </c>
      <c r="I789" s="20" t="s">
        <v>259</v>
      </c>
      <c r="J789" s="11" t="s">
        <v>261</v>
      </c>
      <c r="K789" s="11" t="s">
        <v>1869</v>
      </c>
      <c r="L789" s="11">
        <v>2</v>
      </c>
    </row>
    <row r="790" spans="1:12">
      <c r="A790" s="11" t="s">
        <v>1540</v>
      </c>
      <c r="D790" s="11" t="s">
        <v>260</v>
      </c>
      <c r="E790" s="19" t="s">
        <v>1714</v>
      </c>
      <c r="F790" s="10">
        <v>42036</v>
      </c>
      <c r="G790" s="10">
        <v>44228</v>
      </c>
      <c r="H790" s="11">
        <v>7</v>
      </c>
      <c r="I790" s="20" t="s">
        <v>259</v>
      </c>
      <c r="J790" s="11" t="s">
        <v>261</v>
      </c>
      <c r="K790" s="11" t="s">
        <v>1869</v>
      </c>
      <c r="L790" s="11">
        <v>2</v>
      </c>
    </row>
    <row r="791" spans="1:12">
      <c r="A791" s="11" t="s">
        <v>1541</v>
      </c>
      <c r="D791" s="11" t="s">
        <v>260</v>
      </c>
      <c r="E791" s="19" t="s">
        <v>1715</v>
      </c>
      <c r="F791" s="10">
        <v>42036</v>
      </c>
      <c r="G791" s="10">
        <v>44228</v>
      </c>
      <c r="H791" s="11">
        <v>7</v>
      </c>
      <c r="I791" s="20" t="s">
        <v>259</v>
      </c>
      <c r="J791" s="11" t="s">
        <v>261</v>
      </c>
      <c r="K791" s="11" t="s">
        <v>1869</v>
      </c>
      <c r="L791" s="11">
        <v>2</v>
      </c>
    </row>
    <row r="792" spans="1:12">
      <c r="A792" s="11" t="s">
        <v>1542</v>
      </c>
      <c r="D792" s="11" t="s">
        <v>260</v>
      </c>
      <c r="E792" s="19" t="s">
        <v>1716</v>
      </c>
      <c r="F792" s="10">
        <v>42036</v>
      </c>
      <c r="G792" s="10">
        <v>44228</v>
      </c>
      <c r="H792" s="11">
        <v>7</v>
      </c>
      <c r="I792" s="20" t="s">
        <v>259</v>
      </c>
      <c r="J792" s="11" t="s">
        <v>261</v>
      </c>
      <c r="K792" s="11" t="s">
        <v>1869</v>
      </c>
      <c r="L792" s="11">
        <v>2</v>
      </c>
    </row>
    <row r="793" spans="1:12">
      <c r="A793" s="11" t="s">
        <v>1543</v>
      </c>
      <c r="D793" s="11" t="s">
        <v>260</v>
      </c>
      <c r="E793" s="19" t="s">
        <v>1717</v>
      </c>
      <c r="F793" s="10">
        <v>42036</v>
      </c>
      <c r="G793" s="10">
        <v>44228</v>
      </c>
      <c r="H793" s="11">
        <v>7</v>
      </c>
      <c r="I793" s="20" t="s">
        <v>259</v>
      </c>
      <c r="J793" s="11" t="s">
        <v>261</v>
      </c>
      <c r="K793" s="11" t="s">
        <v>1869</v>
      </c>
      <c r="L793" s="11">
        <v>2</v>
      </c>
    </row>
    <row r="794" spans="1:12">
      <c r="A794" s="11" t="s">
        <v>1544</v>
      </c>
      <c r="D794" s="11" t="s">
        <v>260</v>
      </c>
      <c r="E794" s="19" t="s">
        <v>1718</v>
      </c>
      <c r="F794" s="10">
        <v>42036</v>
      </c>
      <c r="G794" s="10">
        <v>44228</v>
      </c>
      <c r="H794" s="11">
        <v>7</v>
      </c>
      <c r="I794" s="20" t="s">
        <v>259</v>
      </c>
      <c r="J794" s="11" t="s">
        <v>261</v>
      </c>
      <c r="K794" s="11" t="s">
        <v>1869</v>
      </c>
      <c r="L794" s="11">
        <v>2</v>
      </c>
    </row>
    <row r="795" spans="1:12">
      <c r="A795" s="11" t="s">
        <v>1545</v>
      </c>
      <c r="D795" s="11" t="s">
        <v>260</v>
      </c>
      <c r="E795" s="19" t="s">
        <v>1719</v>
      </c>
      <c r="F795" s="10">
        <v>42036</v>
      </c>
      <c r="G795" s="10">
        <v>44228</v>
      </c>
      <c r="H795" s="11">
        <v>7</v>
      </c>
      <c r="I795" s="20" t="s">
        <v>259</v>
      </c>
      <c r="J795" s="11" t="s">
        <v>261</v>
      </c>
      <c r="K795" s="11" t="s">
        <v>1869</v>
      </c>
      <c r="L795" s="11">
        <v>2</v>
      </c>
    </row>
    <row r="796" spans="1:12">
      <c r="A796" s="11" t="s">
        <v>1546</v>
      </c>
      <c r="D796" s="11" t="s">
        <v>260</v>
      </c>
      <c r="E796" s="19" t="s">
        <v>1720</v>
      </c>
      <c r="F796" s="10">
        <v>42036</v>
      </c>
      <c r="G796" s="10">
        <v>44228</v>
      </c>
      <c r="H796" s="11">
        <v>7</v>
      </c>
      <c r="I796" s="20" t="s">
        <v>259</v>
      </c>
      <c r="J796" s="11" t="s">
        <v>261</v>
      </c>
      <c r="K796" s="11" t="s">
        <v>1869</v>
      </c>
      <c r="L796" s="11">
        <v>2</v>
      </c>
    </row>
    <row r="797" spans="1:12">
      <c r="A797" s="11" t="s">
        <v>1547</v>
      </c>
      <c r="D797" s="11" t="s">
        <v>260</v>
      </c>
      <c r="E797" s="19" t="s">
        <v>1721</v>
      </c>
      <c r="F797" s="10">
        <v>42036</v>
      </c>
      <c r="G797" s="10">
        <v>44228</v>
      </c>
      <c r="H797" s="11">
        <v>7</v>
      </c>
      <c r="I797" s="20" t="s">
        <v>259</v>
      </c>
      <c r="J797" s="11" t="s">
        <v>261</v>
      </c>
      <c r="K797" s="11" t="s">
        <v>1869</v>
      </c>
      <c r="L797" s="11">
        <v>2</v>
      </c>
    </row>
    <row r="798" spans="1:12">
      <c r="A798" s="11" t="s">
        <v>1548</v>
      </c>
      <c r="D798" s="11" t="s">
        <v>260</v>
      </c>
      <c r="E798" s="19" t="s">
        <v>1722</v>
      </c>
      <c r="F798" s="10">
        <v>42036</v>
      </c>
      <c r="G798" s="10">
        <v>44228</v>
      </c>
      <c r="H798" s="11">
        <v>7</v>
      </c>
      <c r="I798" s="20" t="s">
        <v>259</v>
      </c>
      <c r="J798" s="11" t="s">
        <v>261</v>
      </c>
      <c r="K798" s="11" t="s">
        <v>1869</v>
      </c>
      <c r="L798" s="11">
        <v>2</v>
      </c>
    </row>
    <row r="799" spans="1:12">
      <c r="A799" s="11" t="s">
        <v>1549</v>
      </c>
      <c r="D799" s="11" t="s">
        <v>260</v>
      </c>
      <c r="E799" s="19" t="s">
        <v>1723</v>
      </c>
      <c r="F799" s="10">
        <v>42036</v>
      </c>
      <c r="G799" s="10">
        <v>44228</v>
      </c>
      <c r="H799" s="11">
        <v>7</v>
      </c>
      <c r="I799" s="20" t="s">
        <v>259</v>
      </c>
      <c r="J799" s="11" t="s">
        <v>261</v>
      </c>
      <c r="K799" s="11" t="s">
        <v>1869</v>
      </c>
      <c r="L799" s="11">
        <v>2</v>
      </c>
    </row>
    <row r="800" spans="1:12">
      <c r="A800" s="11" t="s">
        <v>1550</v>
      </c>
      <c r="D800" s="11" t="s">
        <v>260</v>
      </c>
      <c r="E800" s="19" t="s">
        <v>1724</v>
      </c>
      <c r="F800" s="10">
        <v>42036</v>
      </c>
      <c r="G800" s="10">
        <v>44228</v>
      </c>
      <c r="H800" s="11">
        <v>7</v>
      </c>
      <c r="I800" s="20" t="s">
        <v>259</v>
      </c>
      <c r="J800" s="11" t="s">
        <v>261</v>
      </c>
      <c r="K800" s="11" t="s">
        <v>1869</v>
      </c>
      <c r="L800" s="11">
        <v>2</v>
      </c>
    </row>
    <row r="801" spans="1:12">
      <c r="A801" s="11" t="s">
        <v>1551</v>
      </c>
      <c r="D801" s="11" t="s">
        <v>260</v>
      </c>
      <c r="E801" s="19" t="s">
        <v>1725</v>
      </c>
      <c r="F801" s="10">
        <v>42036</v>
      </c>
      <c r="G801" s="10">
        <v>44228</v>
      </c>
      <c r="H801" s="11">
        <v>7</v>
      </c>
      <c r="I801" s="20" t="s">
        <v>259</v>
      </c>
      <c r="J801" s="11" t="s">
        <v>261</v>
      </c>
      <c r="K801" s="11" t="s">
        <v>1869</v>
      </c>
      <c r="L801" s="11">
        <v>2</v>
      </c>
    </row>
    <row r="802" spans="1:12">
      <c r="A802" s="11" t="s">
        <v>1552</v>
      </c>
      <c r="D802" s="11" t="s">
        <v>260</v>
      </c>
      <c r="E802" s="19" t="s">
        <v>1726</v>
      </c>
      <c r="F802" s="10">
        <v>42036</v>
      </c>
      <c r="G802" s="10">
        <v>44228</v>
      </c>
      <c r="H802" s="11">
        <v>7</v>
      </c>
      <c r="I802" s="20" t="s">
        <v>259</v>
      </c>
      <c r="J802" s="11" t="s">
        <v>261</v>
      </c>
      <c r="K802" s="11" t="s">
        <v>1869</v>
      </c>
      <c r="L802" s="11">
        <v>2</v>
      </c>
    </row>
    <row r="803" spans="1:12">
      <c r="A803" s="11" t="s">
        <v>1553</v>
      </c>
      <c r="D803" s="11" t="s">
        <v>260</v>
      </c>
      <c r="E803" s="19" t="s">
        <v>1727</v>
      </c>
      <c r="F803" s="10">
        <v>42036</v>
      </c>
      <c r="G803" s="10">
        <v>44228</v>
      </c>
      <c r="H803" s="11">
        <v>7</v>
      </c>
      <c r="I803" s="20" t="s">
        <v>259</v>
      </c>
      <c r="J803" s="11" t="s">
        <v>261</v>
      </c>
      <c r="K803" s="11" t="s">
        <v>1869</v>
      </c>
      <c r="L803" s="11">
        <v>2</v>
      </c>
    </row>
    <row r="804" spans="1:12">
      <c r="A804" s="11" t="s">
        <v>1554</v>
      </c>
      <c r="D804" s="11" t="s">
        <v>260</v>
      </c>
      <c r="E804" s="19" t="s">
        <v>1728</v>
      </c>
      <c r="F804" s="10">
        <v>42036</v>
      </c>
      <c r="G804" s="10">
        <v>44228</v>
      </c>
      <c r="H804" s="11">
        <v>7</v>
      </c>
      <c r="I804" s="20" t="s">
        <v>259</v>
      </c>
      <c r="J804" s="11" t="s">
        <v>261</v>
      </c>
      <c r="K804" s="11" t="s">
        <v>1869</v>
      </c>
      <c r="L804" s="11">
        <v>2</v>
      </c>
    </row>
    <row r="805" spans="1:12">
      <c r="A805" s="11" t="s">
        <v>1555</v>
      </c>
      <c r="D805" s="11" t="s">
        <v>260</v>
      </c>
      <c r="E805" s="19" t="s">
        <v>1729</v>
      </c>
      <c r="F805" s="10">
        <v>42036</v>
      </c>
      <c r="G805" s="10">
        <v>44228</v>
      </c>
      <c r="H805" s="11">
        <v>7</v>
      </c>
      <c r="I805" s="20" t="s">
        <v>259</v>
      </c>
      <c r="J805" s="11" t="s">
        <v>261</v>
      </c>
      <c r="K805" s="11" t="s">
        <v>1869</v>
      </c>
      <c r="L805" s="11">
        <v>2</v>
      </c>
    </row>
    <row r="806" spans="1:12">
      <c r="A806" s="11" t="s">
        <v>1556</v>
      </c>
      <c r="D806" s="11" t="s">
        <v>260</v>
      </c>
      <c r="E806" s="19" t="s">
        <v>1730</v>
      </c>
      <c r="F806" s="10">
        <v>42036</v>
      </c>
      <c r="G806" s="10">
        <v>44228</v>
      </c>
      <c r="H806" s="11">
        <v>7</v>
      </c>
      <c r="I806" s="20" t="s">
        <v>259</v>
      </c>
      <c r="J806" s="11" t="s">
        <v>261</v>
      </c>
      <c r="K806" s="11" t="s">
        <v>1869</v>
      </c>
      <c r="L806" s="11">
        <v>2</v>
      </c>
    </row>
    <row r="807" spans="1:12">
      <c r="A807" s="11" t="s">
        <v>1557</v>
      </c>
      <c r="D807" s="11" t="s">
        <v>260</v>
      </c>
      <c r="E807" s="19" t="s">
        <v>1731</v>
      </c>
      <c r="F807" s="10">
        <v>42036</v>
      </c>
      <c r="G807" s="10">
        <v>44228</v>
      </c>
      <c r="H807" s="11">
        <v>7</v>
      </c>
      <c r="I807" s="20" t="s">
        <v>259</v>
      </c>
      <c r="J807" s="11" t="s">
        <v>261</v>
      </c>
      <c r="K807" s="11" t="s">
        <v>1869</v>
      </c>
      <c r="L807" s="11">
        <v>2</v>
      </c>
    </row>
    <row r="808" spans="1:12">
      <c r="A808" s="11" t="s">
        <v>1558</v>
      </c>
      <c r="D808" s="11" t="s">
        <v>260</v>
      </c>
      <c r="E808" s="19" t="s">
        <v>1732</v>
      </c>
      <c r="F808" s="10">
        <v>42036</v>
      </c>
      <c r="G808" s="10">
        <v>44228</v>
      </c>
      <c r="H808" s="11">
        <v>7</v>
      </c>
      <c r="I808" s="20" t="s">
        <v>259</v>
      </c>
      <c r="J808" s="11" t="s">
        <v>261</v>
      </c>
      <c r="K808" s="11" t="s">
        <v>1869</v>
      </c>
      <c r="L808" s="11">
        <v>2</v>
      </c>
    </row>
    <row r="809" spans="1:12">
      <c r="A809" s="11" t="s">
        <v>1559</v>
      </c>
      <c r="D809" s="11" t="s">
        <v>260</v>
      </c>
      <c r="E809" s="19" t="s">
        <v>1733</v>
      </c>
      <c r="F809" s="10">
        <v>42036</v>
      </c>
      <c r="G809" s="10">
        <v>44228</v>
      </c>
      <c r="H809" s="11">
        <v>7</v>
      </c>
      <c r="I809" s="20" t="s">
        <v>259</v>
      </c>
      <c r="J809" s="11" t="s">
        <v>261</v>
      </c>
      <c r="K809" s="11" t="s">
        <v>1869</v>
      </c>
      <c r="L809" s="11">
        <v>2</v>
      </c>
    </row>
    <row r="810" spans="1:12">
      <c r="A810" s="11" t="s">
        <v>1560</v>
      </c>
      <c r="D810" s="11" t="s">
        <v>260</v>
      </c>
      <c r="E810" s="19" t="s">
        <v>1734</v>
      </c>
      <c r="F810" s="10">
        <v>42036</v>
      </c>
      <c r="G810" s="10">
        <v>44228</v>
      </c>
      <c r="H810" s="11">
        <v>7</v>
      </c>
      <c r="I810" s="20" t="s">
        <v>259</v>
      </c>
      <c r="J810" s="11" t="s">
        <v>261</v>
      </c>
      <c r="K810" s="11" t="s">
        <v>1869</v>
      </c>
      <c r="L810" s="11">
        <v>2</v>
      </c>
    </row>
    <row r="811" spans="1:12">
      <c r="A811" s="11" t="s">
        <v>1561</v>
      </c>
      <c r="D811" s="11" t="s">
        <v>260</v>
      </c>
      <c r="E811" s="19" t="s">
        <v>1735</v>
      </c>
      <c r="F811" s="10">
        <v>42036</v>
      </c>
      <c r="G811" s="10">
        <v>44228</v>
      </c>
      <c r="H811" s="11">
        <v>7</v>
      </c>
      <c r="I811" s="20" t="s">
        <v>259</v>
      </c>
      <c r="J811" s="11" t="s">
        <v>261</v>
      </c>
      <c r="K811" s="11" t="s">
        <v>1869</v>
      </c>
      <c r="L811" s="11">
        <v>2</v>
      </c>
    </row>
    <row r="812" spans="1:12">
      <c r="A812" s="11" t="s">
        <v>1562</v>
      </c>
      <c r="D812" s="11" t="s">
        <v>260</v>
      </c>
      <c r="E812" s="19" t="s">
        <v>1736</v>
      </c>
      <c r="F812" s="10">
        <v>42036</v>
      </c>
      <c r="G812" s="10">
        <v>44228</v>
      </c>
      <c r="H812" s="11">
        <v>7</v>
      </c>
      <c r="I812" s="20" t="s">
        <v>259</v>
      </c>
      <c r="J812" s="11" t="s">
        <v>261</v>
      </c>
      <c r="K812" s="11" t="s">
        <v>1869</v>
      </c>
      <c r="L812" s="11">
        <v>2</v>
      </c>
    </row>
    <row r="813" spans="1:12">
      <c r="A813" s="11" t="s">
        <v>1563</v>
      </c>
      <c r="D813" s="11" t="s">
        <v>260</v>
      </c>
      <c r="E813" s="19" t="s">
        <v>1737</v>
      </c>
      <c r="F813" s="10">
        <v>42036</v>
      </c>
      <c r="G813" s="10">
        <v>44228</v>
      </c>
      <c r="H813" s="11">
        <v>7</v>
      </c>
      <c r="I813" s="20" t="s">
        <v>259</v>
      </c>
      <c r="J813" s="11" t="s">
        <v>261</v>
      </c>
      <c r="K813" s="11" t="s">
        <v>1869</v>
      </c>
      <c r="L813" s="11">
        <v>2</v>
      </c>
    </row>
    <row r="814" spans="1:12">
      <c r="A814" s="11" t="s">
        <v>1564</v>
      </c>
      <c r="D814" s="11" t="s">
        <v>260</v>
      </c>
      <c r="E814" s="19" t="s">
        <v>1738</v>
      </c>
      <c r="F814" s="10">
        <v>42036</v>
      </c>
      <c r="G814" s="10">
        <v>44228</v>
      </c>
      <c r="H814" s="11">
        <v>7</v>
      </c>
      <c r="I814" s="20" t="s">
        <v>259</v>
      </c>
      <c r="J814" s="11" t="s">
        <v>261</v>
      </c>
      <c r="K814" s="11" t="s">
        <v>1869</v>
      </c>
      <c r="L814" s="11">
        <v>2</v>
      </c>
    </row>
    <row r="815" spans="1:12">
      <c r="A815" s="11" t="s">
        <v>1565</v>
      </c>
      <c r="D815" s="11" t="s">
        <v>260</v>
      </c>
      <c r="E815" s="19" t="s">
        <v>1739</v>
      </c>
      <c r="F815" s="10">
        <v>42036</v>
      </c>
      <c r="G815" s="10">
        <v>44228</v>
      </c>
      <c r="H815" s="11">
        <v>7</v>
      </c>
      <c r="I815" s="20" t="s">
        <v>259</v>
      </c>
      <c r="J815" s="11" t="s">
        <v>261</v>
      </c>
      <c r="K815" s="11" t="s">
        <v>1869</v>
      </c>
      <c r="L815" s="11">
        <v>2</v>
      </c>
    </row>
    <row r="816" spans="1:12">
      <c r="A816" s="11" t="s">
        <v>1566</v>
      </c>
      <c r="D816" s="11" t="s">
        <v>260</v>
      </c>
      <c r="E816" s="19" t="s">
        <v>1740</v>
      </c>
      <c r="F816" s="10">
        <v>42036</v>
      </c>
      <c r="G816" s="10">
        <v>44228</v>
      </c>
      <c r="H816" s="11">
        <v>7</v>
      </c>
      <c r="I816" s="20" t="s">
        <v>259</v>
      </c>
      <c r="J816" s="11" t="s">
        <v>261</v>
      </c>
      <c r="K816" s="11" t="s">
        <v>1869</v>
      </c>
      <c r="L816" s="11">
        <v>2</v>
      </c>
    </row>
    <row r="817" spans="1:12">
      <c r="A817" s="11" t="s">
        <v>1567</v>
      </c>
      <c r="D817" s="11" t="s">
        <v>260</v>
      </c>
      <c r="E817" s="19" t="s">
        <v>1741</v>
      </c>
      <c r="F817" s="10">
        <v>42036</v>
      </c>
      <c r="G817" s="10">
        <v>44228</v>
      </c>
      <c r="H817" s="11">
        <v>7</v>
      </c>
      <c r="I817" s="20" t="s">
        <v>259</v>
      </c>
      <c r="J817" s="11" t="s">
        <v>261</v>
      </c>
      <c r="K817" s="11" t="s">
        <v>1869</v>
      </c>
      <c r="L817" s="11">
        <v>2</v>
      </c>
    </row>
    <row r="818" spans="1:12">
      <c r="A818" s="11" t="s">
        <v>1568</v>
      </c>
      <c r="D818" s="11" t="s">
        <v>260</v>
      </c>
      <c r="E818" s="19" t="s">
        <v>1742</v>
      </c>
      <c r="F818" s="10">
        <v>42036</v>
      </c>
      <c r="G818" s="10">
        <v>44228</v>
      </c>
      <c r="H818" s="11">
        <v>7</v>
      </c>
      <c r="I818" s="20" t="s">
        <v>259</v>
      </c>
      <c r="J818" s="11" t="s">
        <v>261</v>
      </c>
      <c r="K818" s="11" t="s">
        <v>1869</v>
      </c>
      <c r="L818" s="11">
        <v>2</v>
      </c>
    </row>
    <row r="819" spans="1:12">
      <c r="A819" s="11" t="s">
        <v>1569</v>
      </c>
      <c r="D819" s="11" t="s">
        <v>260</v>
      </c>
      <c r="E819" s="19" t="s">
        <v>1743</v>
      </c>
      <c r="F819" s="10">
        <v>42036</v>
      </c>
      <c r="G819" s="10">
        <v>44228</v>
      </c>
      <c r="H819" s="11">
        <v>7</v>
      </c>
      <c r="I819" s="20" t="s">
        <v>259</v>
      </c>
      <c r="J819" s="11" t="s">
        <v>261</v>
      </c>
      <c r="K819" s="11" t="s">
        <v>1869</v>
      </c>
      <c r="L819" s="11">
        <v>2</v>
      </c>
    </row>
    <row r="820" spans="1:12">
      <c r="A820" s="11" t="s">
        <v>1570</v>
      </c>
      <c r="D820" s="11" t="s">
        <v>260</v>
      </c>
      <c r="E820" s="19" t="s">
        <v>1744</v>
      </c>
      <c r="F820" s="10">
        <v>42036</v>
      </c>
      <c r="G820" s="10">
        <v>44228</v>
      </c>
      <c r="H820" s="11">
        <v>7</v>
      </c>
      <c r="I820" s="20" t="s">
        <v>259</v>
      </c>
      <c r="J820" s="11" t="s">
        <v>261</v>
      </c>
      <c r="K820" s="11" t="s">
        <v>1869</v>
      </c>
      <c r="L820" s="11">
        <v>2</v>
      </c>
    </row>
    <row r="821" spans="1:12">
      <c r="A821" s="11" t="s">
        <v>1571</v>
      </c>
      <c r="D821" s="11" t="s">
        <v>260</v>
      </c>
      <c r="E821" s="19" t="s">
        <v>1745</v>
      </c>
      <c r="F821" s="10">
        <v>42036</v>
      </c>
      <c r="G821" s="10">
        <v>44228</v>
      </c>
      <c r="H821" s="11">
        <v>7</v>
      </c>
      <c r="I821" s="20" t="s">
        <v>259</v>
      </c>
      <c r="J821" s="11" t="s">
        <v>261</v>
      </c>
      <c r="K821" s="11" t="s">
        <v>1869</v>
      </c>
      <c r="L821" s="11">
        <v>2</v>
      </c>
    </row>
    <row r="822" spans="1:12">
      <c r="A822" s="11" t="s">
        <v>1572</v>
      </c>
      <c r="D822" s="11" t="s">
        <v>260</v>
      </c>
      <c r="E822" s="19" t="s">
        <v>1746</v>
      </c>
      <c r="F822" s="10">
        <v>42036</v>
      </c>
      <c r="G822" s="10">
        <v>44228</v>
      </c>
      <c r="H822" s="11">
        <v>7</v>
      </c>
      <c r="I822" s="20" t="s">
        <v>259</v>
      </c>
      <c r="J822" s="11" t="s">
        <v>261</v>
      </c>
      <c r="K822" s="11" t="s">
        <v>1869</v>
      </c>
      <c r="L822" s="11">
        <v>2</v>
      </c>
    </row>
    <row r="823" spans="1:12">
      <c r="A823" s="11" t="s">
        <v>1573</v>
      </c>
      <c r="D823" s="11" t="s">
        <v>260</v>
      </c>
      <c r="E823" s="19" t="s">
        <v>1747</v>
      </c>
      <c r="F823" s="10">
        <v>42036</v>
      </c>
      <c r="G823" s="10">
        <v>44228</v>
      </c>
      <c r="H823" s="11">
        <v>7</v>
      </c>
      <c r="I823" s="20" t="s">
        <v>259</v>
      </c>
      <c r="J823" s="11" t="s">
        <v>261</v>
      </c>
      <c r="K823" s="11" t="s">
        <v>1869</v>
      </c>
      <c r="L823" s="11">
        <v>2</v>
      </c>
    </row>
    <row r="824" spans="1:12">
      <c r="A824" s="11" t="s">
        <v>1574</v>
      </c>
      <c r="D824" s="11" t="s">
        <v>260</v>
      </c>
      <c r="E824" s="19" t="s">
        <v>1748</v>
      </c>
      <c r="F824" s="10">
        <v>42036</v>
      </c>
      <c r="G824" s="10">
        <v>44228</v>
      </c>
      <c r="H824" s="11">
        <v>7</v>
      </c>
      <c r="I824" s="20" t="s">
        <v>259</v>
      </c>
      <c r="J824" s="11" t="s">
        <v>261</v>
      </c>
      <c r="K824" s="11" t="s">
        <v>1869</v>
      </c>
      <c r="L824" s="11">
        <v>2</v>
      </c>
    </row>
    <row r="825" spans="1:12">
      <c r="A825" s="11" t="s">
        <v>1575</v>
      </c>
      <c r="D825" s="11" t="s">
        <v>260</v>
      </c>
      <c r="E825" s="19" t="s">
        <v>1749</v>
      </c>
      <c r="F825" s="10">
        <v>42036</v>
      </c>
      <c r="G825" s="10">
        <v>44228</v>
      </c>
      <c r="H825" s="11">
        <v>7</v>
      </c>
      <c r="I825" s="20" t="s">
        <v>259</v>
      </c>
      <c r="J825" s="11" t="s">
        <v>261</v>
      </c>
      <c r="K825" s="11" t="s">
        <v>1869</v>
      </c>
      <c r="L825" s="11">
        <v>2</v>
      </c>
    </row>
    <row r="826" spans="1:12">
      <c r="A826" s="11" t="s">
        <v>1576</v>
      </c>
      <c r="D826" s="11" t="s">
        <v>260</v>
      </c>
      <c r="E826" s="19" t="s">
        <v>1750</v>
      </c>
      <c r="F826" s="10">
        <v>42036</v>
      </c>
      <c r="G826" s="10">
        <v>44228</v>
      </c>
      <c r="H826" s="11">
        <v>7</v>
      </c>
      <c r="I826" s="20" t="s">
        <v>259</v>
      </c>
      <c r="J826" s="11" t="s">
        <v>261</v>
      </c>
      <c r="K826" s="11" t="s">
        <v>1869</v>
      </c>
      <c r="L826" s="11">
        <v>2</v>
      </c>
    </row>
    <row r="827" spans="1:12">
      <c r="A827" s="11" t="s">
        <v>1577</v>
      </c>
      <c r="D827" s="11" t="s">
        <v>260</v>
      </c>
      <c r="E827" s="19" t="s">
        <v>1751</v>
      </c>
      <c r="F827" s="10">
        <v>42036</v>
      </c>
      <c r="G827" s="10">
        <v>44228</v>
      </c>
      <c r="H827" s="11">
        <v>7</v>
      </c>
      <c r="I827" s="20" t="s">
        <v>259</v>
      </c>
      <c r="J827" s="11" t="s">
        <v>261</v>
      </c>
      <c r="K827" s="11" t="s">
        <v>1869</v>
      </c>
      <c r="L827" s="11">
        <v>2</v>
      </c>
    </row>
    <row r="828" spans="1:12">
      <c r="A828" s="11" t="s">
        <v>1578</v>
      </c>
      <c r="D828" s="11" t="s">
        <v>260</v>
      </c>
      <c r="E828" s="19" t="s">
        <v>1752</v>
      </c>
      <c r="F828" s="10">
        <v>42036</v>
      </c>
      <c r="G828" s="10">
        <v>44228</v>
      </c>
      <c r="H828" s="11">
        <v>7</v>
      </c>
      <c r="I828" s="20" t="s">
        <v>259</v>
      </c>
      <c r="J828" s="11" t="s">
        <v>261</v>
      </c>
      <c r="K828" s="11" t="s">
        <v>1869</v>
      </c>
      <c r="L828" s="11">
        <v>2</v>
      </c>
    </row>
    <row r="829" spans="1:12">
      <c r="A829" s="11" t="s">
        <v>1579</v>
      </c>
      <c r="D829" s="11" t="s">
        <v>260</v>
      </c>
      <c r="E829" s="19" t="s">
        <v>1753</v>
      </c>
      <c r="F829" s="10">
        <v>42036</v>
      </c>
      <c r="G829" s="10">
        <v>44228</v>
      </c>
      <c r="H829" s="11">
        <v>7</v>
      </c>
      <c r="I829" s="20" t="s">
        <v>259</v>
      </c>
      <c r="J829" s="11" t="s">
        <v>261</v>
      </c>
      <c r="K829" s="11" t="s">
        <v>1869</v>
      </c>
      <c r="L829" s="11">
        <v>2</v>
      </c>
    </row>
    <row r="830" spans="1:12">
      <c r="A830" s="11" t="s">
        <v>1580</v>
      </c>
      <c r="D830" s="11" t="s">
        <v>260</v>
      </c>
      <c r="E830" s="19" t="s">
        <v>1754</v>
      </c>
      <c r="F830" s="10">
        <v>42036</v>
      </c>
      <c r="G830" s="10">
        <v>44228</v>
      </c>
      <c r="H830" s="11">
        <v>7</v>
      </c>
      <c r="I830" s="20" t="s">
        <v>259</v>
      </c>
      <c r="J830" s="11" t="s">
        <v>261</v>
      </c>
      <c r="K830" s="11" t="s">
        <v>1869</v>
      </c>
      <c r="L830" s="11">
        <v>2</v>
      </c>
    </row>
    <row r="831" spans="1:12">
      <c r="A831" s="11" t="s">
        <v>1581</v>
      </c>
      <c r="D831" s="11" t="s">
        <v>260</v>
      </c>
      <c r="E831" s="19" t="s">
        <v>1755</v>
      </c>
      <c r="F831" s="10">
        <v>42036</v>
      </c>
      <c r="G831" s="10">
        <v>44228</v>
      </c>
      <c r="H831" s="11">
        <v>7</v>
      </c>
      <c r="I831" s="20" t="s">
        <v>259</v>
      </c>
      <c r="J831" s="11" t="s">
        <v>261</v>
      </c>
      <c r="K831" s="11" t="s">
        <v>1869</v>
      </c>
      <c r="L831" s="11">
        <v>2</v>
      </c>
    </row>
    <row r="832" spans="1:12">
      <c r="A832" s="11" t="s">
        <v>1582</v>
      </c>
      <c r="D832" s="11" t="s">
        <v>260</v>
      </c>
      <c r="E832" s="19" t="s">
        <v>1756</v>
      </c>
      <c r="F832" s="10">
        <v>42036</v>
      </c>
      <c r="G832" s="10">
        <v>44228</v>
      </c>
      <c r="H832" s="11">
        <v>7</v>
      </c>
      <c r="I832" s="20" t="s">
        <v>259</v>
      </c>
      <c r="J832" s="11" t="s">
        <v>261</v>
      </c>
      <c r="K832" s="11" t="s">
        <v>1869</v>
      </c>
      <c r="L832" s="11">
        <v>2</v>
      </c>
    </row>
    <row r="833" spans="1:12">
      <c r="A833" s="11" t="s">
        <v>1583</v>
      </c>
      <c r="D833" s="11" t="s">
        <v>260</v>
      </c>
      <c r="E833" s="19" t="s">
        <v>1757</v>
      </c>
      <c r="F833" s="10">
        <v>42036</v>
      </c>
      <c r="G833" s="10">
        <v>44228</v>
      </c>
      <c r="H833" s="11">
        <v>7</v>
      </c>
      <c r="I833" s="20" t="s">
        <v>259</v>
      </c>
      <c r="J833" s="11" t="s">
        <v>261</v>
      </c>
      <c r="K833" s="11" t="s">
        <v>1869</v>
      </c>
      <c r="L833" s="11">
        <v>2</v>
      </c>
    </row>
    <row r="834" spans="1:12">
      <c r="A834" s="11" t="s">
        <v>1584</v>
      </c>
      <c r="D834" s="11" t="s">
        <v>260</v>
      </c>
      <c r="E834" s="19" t="s">
        <v>1758</v>
      </c>
      <c r="F834" s="10">
        <v>42036</v>
      </c>
      <c r="G834" s="10">
        <v>44228</v>
      </c>
      <c r="H834" s="11">
        <v>7</v>
      </c>
      <c r="I834" s="20" t="s">
        <v>259</v>
      </c>
      <c r="J834" s="11" t="s">
        <v>261</v>
      </c>
      <c r="K834" s="11" t="s">
        <v>1869</v>
      </c>
      <c r="L834" s="11">
        <v>2</v>
      </c>
    </row>
    <row r="835" spans="1:12">
      <c r="A835" s="11" t="s">
        <v>1585</v>
      </c>
      <c r="D835" s="11" t="s">
        <v>260</v>
      </c>
      <c r="E835" s="19" t="s">
        <v>1759</v>
      </c>
      <c r="F835" s="10">
        <v>42036</v>
      </c>
      <c r="G835" s="10">
        <v>44228</v>
      </c>
      <c r="H835" s="11">
        <v>7</v>
      </c>
      <c r="I835" s="20" t="s">
        <v>259</v>
      </c>
      <c r="J835" s="11" t="s">
        <v>261</v>
      </c>
      <c r="K835" s="11" t="s">
        <v>1869</v>
      </c>
      <c r="L835" s="11">
        <v>2</v>
      </c>
    </row>
    <row r="836" spans="1:12">
      <c r="A836" s="11" t="s">
        <v>1586</v>
      </c>
      <c r="D836" s="11" t="s">
        <v>260</v>
      </c>
      <c r="E836" s="19" t="s">
        <v>1760</v>
      </c>
      <c r="F836" s="10">
        <v>42036</v>
      </c>
      <c r="G836" s="10">
        <v>44228</v>
      </c>
      <c r="H836" s="11">
        <v>7</v>
      </c>
      <c r="I836" s="20" t="s">
        <v>259</v>
      </c>
      <c r="J836" s="11" t="s">
        <v>261</v>
      </c>
      <c r="K836" s="11" t="s">
        <v>1869</v>
      </c>
      <c r="L836" s="11">
        <v>2</v>
      </c>
    </row>
    <row r="837" spans="1:12">
      <c r="A837" s="11" t="s">
        <v>1587</v>
      </c>
      <c r="D837" s="11" t="s">
        <v>260</v>
      </c>
      <c r="E837" s="19" t="s">
        <v>1761</v>
      </c>
      <c r="F837" s="10">
        <v>42036</v>
      </c>
      <c r="G837" s="10">
        <v>44228</v>
      </c>
      <c r="H837" s="11">
        <v>7</v>
      </c>
      <c r="I837" s="20" t="s">
        <v>259</v>
      </c>
      <c r="J837" s="11" t="s">
        <v>261</v>
      </c>
      <c r="K837" s="11" t="s">
        <v>1869</v>
      </c>
      <c r="L837" s="11">
        <v>2</v>
      </c>
    </row>
    <row r="838" spans="1:12">
      <c r="A838" s="11" t="s">
        <v>1588</v>
      </c>
      <c r="D838" s="11" t="s">
        <v>260</v>
      </c>
      <c r="E838" s="19" t="s">
        <v>1762</v>
      </c>
      <c r="F838" s="10">
        <v>42036</v>
      </c>
      <c r="G838" s="10">
        <v>44228</v>
      </c>
      <c r="H838" s="11">
        <v>7</v>
      </c>
      <c r="I838" s="20" t="s">
        <v>259</v>
      </c>
      <c r="J838" s="11" t="s">
        <v>261</v>
      </c>
      <c r="K838" s="11" t="s">
        <v>1869</v>
      </c>
      <c r="L838" s="11">
        <v>2</v>
      </c>
    </row>
    <row r="839" spans="1:12">
      <c r="A839" s="11" t="s">
        <v>1589</v>
      </c>
      <c r="D839" s="11" t="s">
        <v>260</v>
      </c>
      <c r="E839" s="19" t="s">
        <v>1763</v>
      </c>
      <c r="F839" s="10">
        <v>42036</v>
      </c>
      <c r="G839" s="10">
        <v>44228</v>
      </c>
      <c r="H839" s="11">
        <v>7</v>
      </c>
      <c r="I839" s="20" t="s">
        <v>259</v>
      </c>
      <c r="J839" s="11" t="s">
        <v>261</v>
      </c>
      <c r="K839" s="11" t="s">
        <v>1869</v>
      </c>
      <c r="L839" s="11">
        <v>2</v>
      </c>
    </row>
    <row r="840" spans="1:12">
      <c r="A840" s="11" t="s">
        <v>1590</v>
      </c>
      <c r="D840" s="11" t="s">
        <v>260</v>
      </c>
      <c r="E840" s="19" t="s">
        <v>1764</v>
      </c>
      <c r="F840" s="10">
        <v>42036</v>
      </c>
      <c r="G840" s="10">
        <v>44228</v>
      </c>
      <c r="H840" s="11">
        <v>7</v>
      </c>
      <c r="I840" s="20" t="s">
        <v>259</v>
      </c>
      <c r="J840" s="11" t="s">
        <v>261</v>
      </c>
      <c r="K840" s="11" t="s">
        <v>1869</v>
      </c>
      <c r="L840" s="11">
        <v>2</v>
      </c>
    </row>
    <row r="841" spans="1:12">
      <c r="A841" s="11" t="s">
        <v>1591</v>
      </c>
      <c r="D841" s="11" t="s">
        <v>260</v>
      </c>
      <c r="E841" s="19" t="s">
        <v>1765</v>
      </c>
      <c r="F841" s="10">
        <v>42036</v>
      </c>
      <c r="G841" s="10">
        <v>44228</v>
      </c>
      <c r="H841" s="11">
        <v>7</v>
      </c>
      <c r="I841" s="20" t="s">
        <v>259</v>
      </c>
      <c r="J841" s="11" t="s">
        <v>261</v>
      </c>
      <c r="K841" s="11" t="s">
        <v>1869</v>
      </c>
      <c r="L841" s="11">
        <v>2</v>
      </c>
    </row>
    <row r="842" spans="1:12">
      <c r="A842" s="11" t="s">
        <v>1592</v>
      </c>
      <c r="D842" s="11" t="s">
        <v>260</v>
      </c>
      <c r="E842" s="19" t="s">
        <v>1766</v>
      </c>
      <c r="F842" s="10">
        <v>42036</v>
      </c>
      <c r="G842" s="10">
        <v>44228</v>
      </c>
      <c r="H842" s="11">
        <v>7</v>
      </c>
      <c r="I842" s="20" t="s">
        <v>259</v>
      </c>
      <c r="J842" s="11" t="s">
        <v>261</v>
      </c>
      <c r="K842" s="11" t="s">
        <v>1869</v>
      </c>
      <c r="L842" s="11">
        <v>2</v>
      </c>
    </row>
    <row r="843" spans="1:12">
      <c r="A843" s="11" t="s">
        <v>1593</v>
      </c>
      <c r="D843" s="11" t="s">
        <v>260</v>
      </c>
      <c r="E843" s="19" t="s">
        <v>1767</v>
      </c>
      <c r="F843" s="10">
        <v>42036</v>
      </c>
      <c r="G843" s="10">
        <v>44228</v>
      </c>
      <c r="H843" s="11">
        <v>7</v>
      </c>
      <c r="I843" s="20" t="s">
        <v>259</v>
      </c>
      <c r="J843" s="11" t="s">
        <v>261</v>
      </c>
      <c r="K843" s="11" t="s">
        <v>1869</v>
      </c>
      <c r="L843" s="11">
        <v>2</v>
      </c>
    </row>
    <row r="844" spans="1:12">
      <c r="A844" s="11" t="s">
        <v>1594</v>
      </c>
      <c r="D844" s="11" t="s">
        <v>260</v>
      </c>
      <c r="E844" s="19" t="s">
        <v>1768</v>
      </c>
      <c r="F844" s="10">
        <v>42036</v>
      </c>
      <c r="G844" s="10">
        <v>44228</v>
      </c>
      <c r="H844" s="11">
        <v>7</v>
      </c>
      <c r="I844" s="20" t="s">
        <v>259</v>
      </c>
      <c r="J844" s="11" t="s">
        <v>261</v>
      </c>
      <c r="K844" s="11" t="s">
        <v>1869</v>
      </c>
      <c r="L844" s="11">
        <v>2</v>
      </c>
    </row>
    <row r="845" spans="1:12">
      <c r="A845" s="11" t="s">
        <v>1595</v>
      </c>
      <c r="D845" s="11" t="s">
        <v>260</v>
      </c>
      <c r="E845" s="19" t="s">
        <v>1769</v>
      </c>
      <c r="F845" s="10">
        <v>42036</v>
      </c>
      <c r="G845" s="10">
        <v>44228</v>
      </c>
      <c r="H845" s="11">
        <v>7</v>
      </c>
      <c r="I845" s="20" t="s">
        <v>259</v>
      </c>
      <c r="J845" s="11" t="s">
        <v>261</v>
      </c>
      <c r="K845" s="11" t="s">
        <v>1869</v>
      </c>
      <c r="L845" s="11">
        <v>2</v>
      </c>
    </row>
    <row r="846" spans="1:12">
      <c r="A846" s="11" t="s">
        <v>1596</v>
      </c>
      <c r="D846" s="11" t="s">
        <v>260</v>
      </c>
      <c r="E846" s="19" t="s">
        <v>1770</v>
      </c>
      <c r="F846" s="10">
        <v>42036</v>
      </c>
      <c r="G846" s="10">
        <v>44228</v>
      </c>
      <c r="H846" s="11">
        <v>7</v>
      </c>
      <c r="I846" s="20" t="s">
        <v>259</v>
      </c>
      <c r="J846" s="11" t="s">
        <v>261</v>
      </c>
      <c r="K846" s="11" t="s">
        <v>1869</v>
      </c>
      <c r="L846" s="11">
        <v>2</v>
      </c>
    </row>
    <row r="847" spans="1:12">
      <c r="A847" s="11" t="s">
        <v>1597</v>
      </c>
      <c r="D847" s="11" t="s">
        <v>260</v>
      </c>
      <c r="E847" s="19" t="s">
        <v>1771</v>
      </c>
      <c r="F847" s="10">
        <v>42036</v>
      </c>
      <c r="G847" s="10">
        <v>44228</v>
      </c>
      <c r="H847" s="11">
        <v>7</v>
      </c>
      <c r="I847" s="20" t="s">
        <v>259</v>
      </c>
      <c r="J847" s="11" t="s">
        <v>261</v>
      </c>
      <c r="K847" s="11" t="s">
        <v>1869</v>
      </c>
      <c r="L847" s="11">
        <v>2</v>
      </c>
    </row>
    <row r="848" spans="1:12">
      <c r="A848" s="11" t="s">
        <v>1598</v>
      </c>
      <c r="D848" s="11" t="s">
        <v>260</v>
      </c>
      <c r="E848" s="19" t="s">
        <v>1772</v>
      </c>
      <c r="F848" s="10">
        <v>42036</v>
      </c>
      <c r="G848" s="10">
        <v>44228</v>
      </c>
      <c r="H848" s="11">
        <v>7</v>
      </c>
      <c r="I848" s="20" t="s">
        <v>259</v>
      </c>
      <c r="J848" s="11" t="s">
        <v>261</v>
      </c>
      <c r="K848" s="11" t="s">
        <v>1869</v>
      </c>
      <c r="L848" s="11">
        <v>2</v>
      </c>
    </row>
    <row r="849" spans="1:12">
      <c r="A849" s="11" t="s">
        <v>1599</v>
      </c>
      <c r="D849" s="11" t="s">
        <v>260</v>
      </c>
      <c r="E849" s="19" t="s">
        <v>1773</v>
      </c>
      <c r="F849" s="10">
        <v>42036</v>
      </c>
      <c r="G849" s="10">
        <v>44228</v>
      </c>
      <c r="H849" s="11">
        <v>7</v>
      </c>
      <c r="I849" s="20" t="s">
        <v>259</v>
      </c>
      <c r="J849" s="11" t="s">
        <v>261</v>
      </c>
      <c r="K849" s="11" t="s">
        <v>1869</v>
      </c>
      <c r="L849" s="11">
        <v>2</v>
      </c>
    </row>
    <row r="850" spans="1:12">
      <c r="A850" s="11" t="s">
        <v>1600</v>
      </c>
      <c r="D850" s="11" t="s">
        <v>260</v>
      </c>
      <c r="E850" s="19" t="s">
        <v>1774</v>
      </c>
      <c r="F850" s="10">
        <v>42036</v>
      </c>
      <c r="G850" s="10">
        <v>44228</v>
      </c>
      <c r="H850" s="11">
        <v>7</v>
      </c>
      <c r="I850" s="20" t="s">
        <v>259</v>
      </c>
      <c r="J850" s="11" t="s">
        <v>261</v>
      </c>
      <c r="K850" s="11" t="s">
        <v>1869</v>
      </c>
      <c r="L850" s="11">
        <v>2</v>
      </c>
    </row>
    <row r="851" spans="1:12">
      <c r="A851" s="11" t="s">
        <v>1601</v>
      </c>
      <c r="D851" s="11" t="s">
        <v>260</v>
      </c>
      <c r="E851" s="19" t="s">
        <v>1775</v>
      </c>
      <c r="F851" s="10">
        <v>42036</v>
      </c>
      <c r="G851" s="10">
        <v>44228</v>
      </c>
      <c r="H851" s="11">
        <v>7</v>
      </c>
      <c r="I851" s="20" t="s">
        <v>259</v>
      </c>
      <c r="J851" s="11" t="s">
        <v>261</v>
      </c>
      <c r="K851" s="11" t="s">
        <v>1869</v>
      </c>
      <c r="L851" s="11">
        <v>2</v>
      </c>
    </row>
    <row r="852" spans="1:12">
      <c r="A852" s="11" t="s">
        <v>1602</v>
      </c>
      <c r="D852" s="11" t="s">
        <v>260</v>
      </c>
      <c r="E852" s="19" t="s">
        <v>1776</v>
      </c>
      <c r="F852" s="10">
        <v>42036</v>
      </c>
      <c r="G852" s="10">
        <v>44228</v>
      </c>
      <c r="H852" s="11">
        <v>7</v>
      </c>
      <c r="I852" s="20" t="s">
        <v>259</v>
      </c>
      <c r="J852" s="11" t="s">
        <v>261</v>
      </c>
      <c r="K852" s="11" t="s">
        <v>1869</v>
      </c>
      <c r="L852" s="11">
        <v>2</v>
      </c>
    </row>
    <row r="853" spans="1:12">
      <c r="A853" s="11" t="s">
        <v>1603</v>
      </c>
      <c r="D853" s="11" t="s">
        <v>260</v>
      </c>
      <c r="E853" s="19" t="s">
        <v>1777</v>
      </c>
      <c r="F853" s="10">
        <v>42036</v>
      </c>
      <c r="G853" s="10">
        <v>44228</v>
      </c>
      <c r="H853" s="11">
        <v>7</v>
      </c>
      <c r="I853" s="20" t="s">
        <v>259</v>
      </c>
      <c r="J853" s="11" t="s">
        <v>261</v>
      </c>
      <c r="K853" s="11" t="s">
        <v>1869</v>
      </c>
      <c r="L853" s="11">
        <v>2</v>
      </c>
    </row>
    <row r="854" spans="1:12">
      <c r="A854" s="11" t="s">
        <v>1604</v>
      </c>
      <c r="D854" s="11" t="s">
        <v>260</v>
      </c>
      <c r="E854" s="19" t="s">
        <v>1778</v>
      </c>
      <c r="F854" s="10">
        <v>42036</v>
      </c>
      <c r="G854" s="10">
        <v>44228</v>
      </c>
      <c r="H854" s="11">
        <v>7</v>
      </c>
      <c r="I854" s="20" t="s">
        <v>259</v>
      </c>
      <c r="J854" s="11" t="s">
        <v>261</v>
      </c>
      <c r="K854" s="11" t="s">
        <v>1869</v>
      </c>
      <c r="L854" s="11">
        <v>2</v>
      </c>
    </row>
    <row r="855" spans="1:12">
      <c r="A855" s="11" t="s">
        <v>1605</v>
      </c>
      <c r="D855" s="11" t="s">
        <v>260</v>
      </c>
      <c r="E855" s="19" t="s">
        <v>1779</v>
      </c>
      <c r="F855" s="10">
        <v>42036</v>
      </c>
      <c r="G855" s="10">
        <v>44228</v>
      </c>
      <c r="H855" s="11">
        <v>7</v>
      </c>
      <c r="I855" s="20" t="s">
        <v>259</v>
      </c>
      <c r="J855" s="11" t="s">
        <v>261</v>
      </c>
      <c r="K855" s="11" t="s">
        <v>1869</v>
      </c>
      <c r="L855" s="11">
        <v>2</v>
      </c>
    </row>
    <row r="856" spans="1:12">
      <c r="A856" s="11" t="s">
        <v>1606</v>
      </c>
      <c r="D856" s="11" t="s">
        <v>260</v>
      </c>
      <c r="E856" s="19" t="s">
        <v>1780</v>
      </c>
      <c r="F856" s="10">
        <v>42036</v>
      </c>
      <c r="G856" s="10">
        <v>44228</v>
      </c>
      <c r="H856" s="11">
        <v>7</v>
      </c>
      <c r="I856" s="20" t="s">
        <v>259</v>
      </c>
      <c r="J856" s="11" t="s">
        <v>261</v>
      </c>
      <c r="K856" s="11" t="s">
        <v>1869</v>
      </c>
      <c r="L856" s="11">
        <v>2</v>
      </c>
    </row>
    <row r="857" spans="1:12">
      <c r="A857" s="11" t="s">
        <v>1607</v>
      </c>
      <c r="D857" s="11" t="s">
        <v>260</v>
      </c>
      <c r="E857" s="19" t="s">
        <v>1781</v>
      </c>
      <c r="F857" s="10">
        <v>42036</v>
      </c>
      <c r="G857" s="10">
        <v>44228</v>
      </c>
      <c r="H857" s="11">
        <v>7</v>
      </c>
      <c r="I857" s="20" t="s">
        <v>259</v>
      </c>
      <c r="J857" s="11" t="s">
        <v>261</v>
      </c>
      <c r="K857" s="11" t="s">
        <v>1869</v>
      </c>
      <c r="L857" s="11">
        <v>2</v>
      </c>
    </row>
    <row r="858" spans="1:12">
      <c r="A858" s="11" t="s">
        <v>1608</v>
      </c>
      <c r="D858" s="11" t="s">
        <v>260</v>
      </c>
      <c r="E858" s="19" t="s">
        <v>1782</v>
      </c>
      <c r="F858" s="10">
        <v>42036</v>
      </c>
      <c r="G858" s="10">
        <v>44228</v>
      </c>
      <c r="H858" s="11">
        <v>7</v>
      </c>
      <c r="I858" s="20" t="s">
        <v>259</v>
      </c>
      <c r="J858" s="11" t="s">
        <v>261</v>
      </c>
      <c r="K858" s="11" t="s">
        <v>1869</v>
      </c>
      <c r="L858" s="11">
        <v>2</v>
      </c>
    </row>
    <row r="859" spans="1:12">
      <c r="A859" s="11" t="s">
        <v>1609</v>
      </c>
      <c r="D859" s="11" t="s">
        <v>260</v>
      </c>
      <c r="E859" s="19" t="s">
        <v>1783</v>
      </c>
      <c r="F859" s="10">
        <v>42036</v>
      </c>
      <c r="G859" s="10">
        <v>44228</v>
      </c>
      <c r="H859" s="11">
        <v>7</v>
      </c>
      <c r="I859" s="20" t="s">
        <v>259</v>
      </c>
      <c r="J859" s="11" t="s">
        <v>261</v>
      </c>
      <c r="K859" s="11" t="s">
        <v>1869</v>
      </c>
      <c r="L859" s="11">
        <v>2</v>
      </c>
    </row>
    <row r="860" spans="1:12">
      <c r="A860" s="11" t="s">
        <v>1610</v>
      </c>
      <c r="D860" s="11" t="s">
        <v>260</v>
      </c>
      <c r="E860" s="19" t="s">
        <v>1784</v>
      </c>
      <c r="F860" s="10">
        <v>42036</v>
      </c>
      <c r="G860" s="10">
        <v>44228</v>
      </c>
      <c r="H860" s="11">
        <v>7</v>
      </c>
      <c r="I860" s="20" t="s">
        <v>259</v>
      </c>
      <c r="J860" s="11" t="s">
        <v>261</v>
      </c>
      <c r="K860" s="11" t="s">
        <v>1869</v>
      </c>
      <c r="L860" s="11">
        <v>2</v>
      </c>
    </row>
    <row r="861" spans="1:12">
      <c r="A861" s="11" t="s">
        <v>1611</v>
      </c>
      <c r="D861" s="11" t="s">
        <v>260</v>
      </c>
      <c r="E861" s="19" t="s">
        <v>1785</v>
      </c>
      <c r="F861" s="10">
        <v>42036</v>
      </c>
      <c r="G861" s="10">
        <v>44228</v>
      </c>
      <c r="H861" s="11">
        <v>7</v>
      </c>
      <c r="I861" s="20" t="s">
        <v>259</v>
      </c>
      <c r="J861" s="11" t="s">
        <v>261</v>
      </c>
      <c r="K861" s="11" t="s">
        <v>1869</v>
      </c>
      <c r="L861" s="11">
        <v>2</v>
      </c>
    </row>
    <row r="862" spans="1:12">
      <c r="A862" s="11" t="s">
        <v>1612</v>
      </c>
      <c r="D862" s="11" t="s">
        <v>260</v>
      </c>
      <c r="E862" s="19" t="s">
        <v>1786</v>
      </c>
      <c r="F862" s="10">
        <v>42036</v>
      </c>
      <c r="G862" s="10">
        <v>44228</v>
      </c>
      <c r="H862" s="11">
        <v>7</v>
      </c>
      <c r="I862" s="20" t="s">
        <v>259</v>
      </c>
      <c r="J862" s="11" t="s">
        <v>261</v>
      </c>
      <c r="K862" s="11" t="s">
        <v>1869</v>
      </c>
      <c r="L862" s="11">
        <v>2</v>
      </c>
    </row>
    <row r="863" spans="1:12">
      <c r="A863" s="11" t="s">
        <v>1613</v>
      </c>
      <c r="D863" s="11" t="s">
        <v>260</v>
      </c>
      <c r="E863" s="19" t="s">
        <v>1787</v>
      </c>
      <c r="F863" s="10">
        <v>42036</v>
      </c>
      <c r="G863" s="10">
        <v>44228</v>
      </c>
      <c r="H863" s="11">
        <v>7</v>
      </c>
      <c r="I863" s="20" t="s">
        <v>259</v>
      </c>
      <c r="J863" s="11" t="s">
        <v>261</v>
      </c>
      <c r="K863" s="11" t="s">
        <v>1869</v>
      </c>
      <c r="L863" s="11">
        <v>2</v>
      </c>
    </row>
    <row r="864" spans="1:12">
      <c r="A864" s="11" t="s">
        <v>1614</v>
      </c>
      <c r="D864" s="11" t="s">
        <v>260</v>
      </c>
      <c r="E864" s="19" t="s">
        <v>1788</v>
      </c>
      <c r="F864" s="10">
        <v>42036</v>
      </c>
      <c r="G864" s="10">
        <v>44228</v>
      </c>
      <c r="H864" s="11">
        <v>7</v>
      </c>
      <c r="I864" s="20" t="s">
        <v>259</v>
      </c>
      <c r="J864" s="11" t="s">
        <v>261</v>
      </c>
      <c r="K864" s="11" t="s">
        <v>1869</v>
      </c>
      <c r="L864" s="11">
        <v>2</v>
      </c>
    </row>
    <row r="865" spans="1:12">
      <c r="A865" s="11" t="s">
        <v>1615</v>
      </c>
      <c r="D865" s="11" t="s">
        <v>260</v>
      </c>
      <c r="E865" s="19" t="s">
        <v>1789</v>
      </c>
      <c r="F865" s="10">
        <v>42036</v>
      </c>
      <c r="G865" s="10">
        <v>44228</v>
      </c>
      <c r="H865" s="11">
        <v>7</v>
      </c>
      <c r="I865" s="20" t="s">
        <v>259</v>
      </c>
      <c r="J865" s="11" t="s">
        <v>261</v>
      </c>
      <c r="K865" s="11" t="s">
        <v>1869</v>
      </c>
      <c r="L865" s="11">
        <v>2</v>
      </c>
    </row>
    <row r="866" spans="1:12">
      <c r="A866" s="11" t="s">
        <v>1616</v>
      </c>
      <c r="D866" s="11" t="s">
        <v>260</v>
      </c>
      <c r="E866" s="19" t="s">
        <v>1790</v>
      </c>
      <c r="F866" s="10">
        <v>42036</v>
      </c>
      <c r="G866" s="10">
        <v>44228</v>
      </c>
      <c r="H866" s="11">
        <v>7</v>
      </c>
      <c r="I866" s="20" t="s">
        <v>259</v>
      </c>
      <c r="J866" s="11" t="s">
        <v>261</v>
      </c>
      <c r="K866" s="11" t="s">
        <v>1869</v>
      </c>
      <c r="L866" s="11">
        <v>2</v>
      </c>
    </row>
    <row r="867" spans="1:12">
      <c r="A867" s="11" t="s">
        <v>1617</v>
      </c>
      <c r="D867" s="11" t="s">
        <v>260</v>
      </c>
      <c r="E867" s="19" t="s">
        <v>1791</v>
      </c>
      <c r="F867" s="10">
        <v>42036</v>
      </c>
      <c r="G867" s="10">
        <v>44228</v>
      </c>
      <c r="H867" s="11">
        <v>7</v>
      </c>
      <c r="I867" s="20" t="s">
        <v>259</v>
      </c>
      <c r="J867" s="11" t="s">
        <v>261</v>
      </c>
      <c r="K867" s="11" t="s">
        <v>1869</v>
      </c>
      <c r="L867" s="11">
        <v>2</v>
      </c>
    </row>
    <row r="868" spans="1:12">
      <c r="A868" s="11" t="s">
        <v>1618</v>
      </c>
      <c r="D868" s="11" t="s">
        <v>260</v>
      </c>
      <c r="E868" s="19" t="s">
        <v>1792</v>
      </c>
      <c r="F868" s="10">
        <v>42036</v>
      </c>
      <c r="G868" s="10">
        <v>44228</v>
      </c>
      <c r="H868" s="11">
        <v>7</v>
      </c>
      <c r="I868" s="20" t="s">
        <v>259</v>
      </c>
      <c r="J868" s="11" t="s">
        <v>261</v>
      </c>
      <c r="K868" s="11" t="s">
        <v>1869</v>
      </c>
      <c r="L868" s="11">
        <v>2</v>
      </c>
    </row>
    <row r="869" spans="1:12">
      <c r="A869" s="11" t="s">
        <v>1619</v>
      </c>
      <c r="D869" s="11" t="s">
        <v>260</v>
      </c>
      <c r="E869" s="19" t="s">
        <v>1793</v>
      </c>
      <c r="F869" s="10">
        <v>42036</v>
      </c>
      <c r="G869" s="10">
        <v>44228</v>
      </c>
      <c r="H869" s="11">
        <v>7</v>
      </c>
      <c r="I869" s="20" t="s">
        <v>259</v>
      </c>
      <c r="J869" s="11" t="s">
        <v>261</v>
      </c>
      <c r="K869" s="11" t="s">
        <v>1869</v>
      </c>
      <c r="L869" s="11">
        <v>2</v>
      </c>
    </row>
    <row r="870" spans="1:12">
      <c r="A870" s="11" t="s">
        <v>1620</v>
      </c>
      <c r="D870" s="11" t="s">
        <v>260</v>
      </c>
      <c r="E870" s="19" t="s">
        <v>1794</v>
      </c>
      <c r="F870" s="10">
        <v>42036</v>
      </c>
      <c r="G870" s="10">
        <v>44228</v>
      </c>
      <c r="H870" s="11">
        <v>7</v>
      </c>
      <c r="I870" s="20" t="s">
        <v>259</v>
      </c>
      <c r="J870" s="11" t="s">
        <v>261</v>
      </c>
      <c r="K870" s="11" t="s">
        <v>1869</v>
      </c>
      <c r="L870" s="11">
        <v>2</v>
      </c>
    </row>
    <row r="871" spans="1:12">
      <c r="A871" s="11" t="s">
        <v>1621</v>
      </c>
      <c r="D871" s="11" t="s">
        <v>260</v>
      </c>
      <c r="E871" s="19" t="s">
        <v>1795</v>
      </c>
      <c r="F871" s="10">
        <v>42036</v>
      </c>
      <c r="G871" s="10">
        <v>44228</v>
      </c>
      <c r="H871" s="11">
        <v>7</v>
      </c>
      <c r="I871" s="20" t="s">
        <v>259</v>
      </c>
      <c r="J871" s="11" t="s">
        <v>261</v>
      </c>
      <c r="K871" s="11" t="s">
        <v>1869</v>
      </c>
      <c r="L871" s="11">
        <v>2</v>
      </c>
    </row>
    <row r="872" spans="1:12">
      <c r="A872" s="11" t="s">
        <v>1622</v>
      </c>
      <c r="D872" s="11" t="s">
        <v>260</v>
      </c>
      <c r="E872" s="19" t="s">
        <v>1796</v>
      </c>
      <c r="F872" s="10">
        <v>42036</v>
      </c>
      <c r="G872" s="10">
        <v>44228</v>
      </c>
      <c r="H872" s="11">
        <v>7</v>
      </c>
      <c r="I872" s="20" t="s">
        <v>259</v>
      </c>
      <c r="J872" s="11" t="s">
        <v>261</v>
      </c>
      <c r="K872" s="11" t="s">
        <v>1869</v>
      </c>
      <c r="L872" s="11">
        <v>2</v>
      </c>
    </row>
    <row r="873" spans="1:12">
      <c r="A873" s="11" t="s">
        <v>1623</v>
      </c>
      <c r="D873" s="11" t="s">
        <v>260</v>
      </c>
      <c r="E873" s="19" t="s">
        <v>1797</v>
      </c>
      <c r="F873" s="10">
        <v>42036</v>
      </c>
      <c r="G873" s="10">
        <v>44228</v>
      </c>
      <c r="H873" s="11">
        <v>7</v>
      </c>
      <c r="I873" s="20" t="s">
        <v>259</v>
      </c>
      <c r="J873" s="11" t="s">
        <v>261</v>
      </c>
      <c r="K873" s="11" t="s">
        <v>1869</v>
      </c>
      <c r="L873" s="11">
        <v>2</v>
      </c>
    </row>
    <row r="874" spans="1:12">
      <c r="A874" s="11" t="s">
        <v>1624</v>
      </c>
      <c r="D874" s="11" t="s">
        <v>260</v>
      </c>
      <c r="E874" s="19" t="s">
        <v>1798</v>
      </c>
      <c r="F874" s="10">
        <v>42036</v>
      </c>
      <c r="G874" s="10">
        <v>44228</v>
      </c>
      <c r="H874" s="11">
        <v>7</v>
      </c>
      <c r="I874" s="20" t="s">
        <v>259</v>
      </c>
      <c r="J874" s="11" t="s">
        <v>261</v>
      </c>
      <c r="K874" s="11" t="s">
        <v>1869</v>
      </c>
      <c r="L874" s="11">
        <v>2</v>
      </c>
    </row>
    <row r="875" spans="1:12">
      <c r="A875" s="11" t="s">
        <v>1625</v>
      </c>
      <c r="D875" s="11" t="s">
        <v>260</v>
      </c>
      <c r="E875" s="19" t="s">
        <v>1799</v>
      </c>
      <c r="F875" s="10">
        <v>42036</v>
      </c>
      <c r="G875" s="10">
        <v>44228</v>
      </c>
      <c r="H875" s="11">
        <v>7</v>
      </c>
      <c r="I875" s="20" t="s">
        <v>259</v>
      </c>
      <c r="J875" s="11" t="s">
        <v>261</v>
      </c>
      <c r="K875" s="11" t="s">
        <v>1869</v>
      </c>
      <c r="L875" s="11">
        <v>2</v>
      </c>
    </row>
    <row r="876" spans="1:12">
      <c r="A876" s="11" t="s">
        <v>1626</v>
      </c>
      <c r="D876" s="11" t="s">
        <v>260</v>
      </c>
      <c r="E876" s="19" t="s">
        <v>1800</v>
      </c>
      <c r="F876" s="10">
        <v>42036</v>
      </c>
      <c r="G876" s="10">
        <v>44228</v>
      </c>
      <c r="H876" s="11">
        <v>7</v>
      </c>
      <c r="I876" s="20" t="s">
        <v>259</v>
      </c>
      <c r="J876" s="11" t="s">
        <v>261</v>
      </c>
      <c r="K876" s="11" t="s">
        <v>1869</v>
      </c>
      <c r="L876" s="11">
        <v>2</v>
      </c>
    </row>
    <row r="877" spans="1:12">
      <c r="A877" s="11" t="s">
        <v>1627</v>
      </c>
      <c r="D877" s="11" t="s">
        <v>260</v>
      </c>
      <c r="E877" s="19" t="s">
        <v>1801</v>
      </c>
      <c r="F877" s="10">
        <v>42036</v>
      </c>
      <c r="G877" s="10">
        <v>44228</v>
      </c>
      <c r="H877" s="11">
        <v>7</v>
      </c>
      <c r="I877" s="20" t="s">
        <v>259</v>
      </c>
      <c r="J877" s="11" t="s">
        <v>261</v>
      </c>
      <c r="K877" s="11" t="s">
        <v>1869</v>
      </c>
      <c r="L877" s="11">
        <v>2</v>
      </c>
    </row>
    <row r="878" spans="1:12">
      <c r="A878" s="11" t="s">
        <v>1628</v>
      </c>
      <c r="D878" s="11" t="s">
        <v>260</v>
      </c>
      <c r="E878" s="19" t="s">
        <v>1802</v>
      </c>
      <c r="F878" s="10">
        <v>42036</v>
      </c>
      <c r="G878" s="10">
        <v>44228</v>
      </c>
      <c r="H878" s="11">
        <v>7</v>
      </c>
      <c r="I878" s="20" t="s">
        <v>259</v>
      </c>
      <c r="J878" s="11" t="s">
        <v>261</v>
      </c>
      <c r="K878" s="11" t="s">
        <v>1869</v>
      </c>
      <c r="L878" s="11">
        <v>2</v>
      </c>
    </row>
    <row r="879" spans="1:12">
      <c r="A879" s="11" t="s">
        <v>1629</v>
      </c>
      <c r="D879" s="11" t="s">
        <v>260</v>
      </c>
      <c r="E879" s="19" t="s">
        <v>1803</v>
      </c>
      <c r="F879" s="10">
        <v>42036</v>
      </c>
      <c r="G879" s="10">
        <v>44228</v>
      </c>
      <c r="H879" s="11">
        <v>7</v>
      </c>
      <c r="I879" s="20" t="s">
        <v>259</v>
      </c>
      <c r="J879" s="11" t="s">
        <v>261</v>
      </c>
      <c r="K879" s="11" t="s">
        <v>1869</v>
      </c>
      <c r="L879" s="11">
        <v>2</v>
      </c>
    </row>
    <row r="880" spans="1:12">
      <c r="A880" s="11" t="s">
        <v>1630</v>
      </c>
      <c r="D880" s="11" t="s">
        <v>260</v>
      </c>
      <c r="E880" s="19" t="s">
        <v>1804</v>
      </c>
      <c r="F880" s="10">
        <v>42036</v>
      </c>
      <c r="G880" s="10">
        <v>44228</v>
      </c>
      <c r="H880" s="11">
        <v>7</v>
      </c>
      <c r="I880" s="20" t="s">
        <v>259</v>
      </c>
      <c r="J880" s="11" t="s">
        <v>261</v>
      </c>
      <c r="K880" s="11" t="s">
        <v>1869</v>
      </c>
      <c r="L880" s="11">
        <v>2</v>
      </c>
    </row>
    <row r="881" spans="1:12">
      <c r="A881" s="11" t="s">
        <v>1631</v>
      </c>
      <c r="D881" s="11" t="s">
        <v>260</v>
      </c>
      <c r="E881" s="19" t="s">
        <v>1805</v>
      </c>
      <c r="F881" s="10">
        <v>42036</v>
      </c>
      <c r="G881" s="10">
        <v>44228</v>
      </c>
      <c r="H881" s="11">
        <v>7</v>
      </c>
      <c r="I881" s="20" t="s">
        <v>259</v>
      </c>
      <c r="J881" s="11" t="s">
        <v>261</v>
      </c>
      <c r="K881" s="11" t="s">
        <v>1869</v>
      </c>
      <c r="L881" s="11">
        <v>2</v>
      </c>
    </row>
    <row r="882" spans="1:12">
      <c r="A882" s="11" t="s">
        <v>1632</v>
      </c>
      <c r="D882" s="11" t="s">
        <v>260</v>
      </c>
      <c r="E882" s="19" t="s">
        <v>1806</v>
      </c>
      <c r="F882" s="10">
        <v>42036</v>
      </c>
      <c r="G882" s="10">
        <v>44228</v>
      </c>
      <c r="H882" s="11">
        <v>7</v>
      </c>
      <c r="I882" s="20" t="s">
        <v>259</v>
      </c>
      <c r="J882" s="11" t="s">
        <v>261</v>
      </c>
      <c r="K882" s="11" t="s">
        <v>1869</v>
      </c>
      <c r="L882" s="11">
        <v>2</v>
      </c>
    </row>
    <row r="883" spans="1:12">
      <c r="A883" s="11" t="s">
        <v>1633</v>
      </c>
      <c r="D883" s="11" t="s">
        <v>260</v>
      </c>
      <c r="E883" s="19" t="s">
        <v>1807</v>
      </c>
      <c r="F883" s="10">
        <v>42036</v>
      </c>
      <c r="G883" s="10">
        <v>44228</v>
      </c>
      <c r="H883" s="11">
        <v>7</v>
      </c>
      <c r="I883" s="20" t="s">
        <v>259</v>
      </c>
      <c r="J883" s="11" t="s">
        <v>261</v>
      </c>
      <c r="K883" s="11" t="s">
        <v>1869</v>
      </c>
      <c r="L883" s="11">
        <v>2</v>
      </c>
    </row>
    <row r="884" spans="1:12">
      <c r="A884" s="11" t="s">
        <v>1634</v>
      </c>
      <c r="D884" s="11" t="s">
        <v>260</v>
      </c>
      <c r="E884" s="19" t="s">
        <v>1808</v>
      </c>
      <c r="F884" s="10">
        <v>42036</v>
      </c>
      <c r="G884" s="10">
        <v>44228</v>
      </c>
      <c r="H884" s="11">
        <v>7</v>
      </c>
      <c r="I884" s="20" t="s">
        <v>259</v>
      </c>
      <c r="J884" s="11" t="s">
        <v>261</v>
      </c>
      <c r="K884" s="11" t="s">
        <v>1869</v>
      </c>
      <c r="L884" s="11">
        <v>2</v>
      </c>
    </row>
    <row r="885" spans="1:12">
      <c r="A885" s="11" t="s">
        <v>1635</v>
      </c>
      <c r="D885" s="11" t="s">
        <v>260</v>
      </c>
      <c r="E885" s="19" t="s">
        <v>1809</v>
      </c>
      <c r="F885" s="10">
        <v>42036</v>
      </c>
      <c r="G885" s="10">
        <v>44228</v>
      </c>
      <c r="H885" s="11">
        <v>7</v>
      </c>
      <c r="I885" s="20" t="s">
        <v>259</v>
      </c>
      <c r="J885" s="11" t="s">
        <v>261</v>
      </c>
      <c r="K885" s="11" t="s">
        <v>1869</v>
      </c>
      <c r="L885" s="11">
        <v>2</v>
      </c>
    </row>
    <row r="886" spans="1:12">
      <c r="A886" s="11" t="s">
        <v>1636</v>
      </c>
      <c r="D886" s="11" t="s">
        <v>260</v>
      </c>
      <c r="E886" s="19" t="s">
        <v>1810</v>
      </c>
      <c r="F886" s="10">
        <v>42036</v>
      </c>
      <c r="G886" s="10">
        <v>44228</v>
      </c>
      <c r="H886" s="11">
        <v>7</v>
      </c>
      <c r="I886" s="20" t="s">
        <v>259</v>
      </c>
      <c r="J886" s="11" t="s">
        <v>261</v>
      </c>
      <c r="K886" s="11" t="s">
        <v>1869</v>
      </c>
      <c r="L886" s="11">
        <v>2</v>
      </c>
    </row>
    <row r="887" spans="1:12">
      <c r="A887" s="11" t="s">
        <v>1637</v>
      </c>
      <c r="D887" s="11" t="s">
        <v>260</v>
      </c>
      <c r="E887" s="19" t="s">
        <v>1811</v>
      </c>
      <c r="F887" s="10">
        <v>42036</v>
      </c>
      <c r="G887" s="10">
        <v>44228</v>
      </c>
      <c r="H887" s="11">
        <v>7</v>
      </c>
      <c r="I887" s="20" t="s">
        <v>259</v>
      </c>
      <c r="J887" s="11" t="s">
        <v>261</v>
      </c>
      <c r="K887" s="11" t="s">
        <v>1869</v>
      </c>
      <c r="L887" s="11">
        <v>2</v>
      </c>
    </row>
    <row r="888" spans="1:12">
      <c r="A888" s="11" t="s">
        <v>1638</v>
      </c>
      <c r="D888" s="11" t="s">
        <v>260</v>
      </c>
      <c r="E888" s="19" t="s">
        <v>1812</v>
      </c>
      <c r="F888" s="10">
        <v>42036</v>
      </c>
      <c r="G888" s="10">
        <v>44228</v>
      </c>
      <c r="H888" s="11">
        <v>7</v>
      </c>
      <c r="I888" s="20" t="s">
        <v>259</v>
      </c>
      <c r="J888" s="11" t="s">
        <v>261</v>
      </c>
      <c r="K888" s="11" t="s">
        <v>1869</v>
      </c>
      <c r="L888" s="11">
        <v>2</v>
      </c>
    </row>
    <row r="889" spans="1:12">
      <c r="A889" s="11" t="s">
        <v>1639</v>
      </c>
      <c r="D889" s="11" t="s">
        <v>260</v>
      </c>
      <c r="E889" s="19" t="s">
        <v>1813</v>
      </c>
      <c r="F889" s="10">
        <v>42036</v>
      </c>
      <c r="G889" s="10">
        <v>44228</v>
      </c>
      <c r="H889" s="11">
        <v>7</v>
      </c>
      <c r="I889" s="20" t="s">
        <v>259</v>
      </c>
      <c r="J889" s="11" t="s">
        <v>261</v>
      </c>
      <c r="K889" s="11" t="s">
        <v>1869</v>
      </c>
      <c r="L889" s="11">
        <v>2</v>
      </c>
    </row>
    <row r="890" spans="1:12">
      <c r="A890" s="11" t="s">
        <v>1640</v>
      </c>
      <c r="D890" s="11" t="s">
        <v>260</v>
      </c>
      <c r="E890" s="19" t="s">
        <v>1814</v>
      </c>
      <c r="F890" s="10">
        <v>42036</v>
      </c>
      <c r="G890" s="10">
        <v>44228</v>
      </c>
      <c r="H890" s="11">
        <v>7</v>
      </c>
      <c r="I890" s="20" t="s">
        <v>259</v>
      </c>
      <c r="J890" s="11" t="s">
        <v>261</v>
      </c>
      <c r="K890" s="11" t="s">
        <v>1869</v>
      </c>
      <c r="L890" s="11">
        <v>2</v>
      </c>
    </row>
    <row r="891" spans="1:12">
      <c r="A891" s="11" t="s">
        <v>1641</v>
      </c>
      <c r="D891" s="11" t="s">
        <v>260</v>
      </c>
      <c r="E891" s="19" t="s">
        <v>1815</v>
      </c>
      <c r="F891" s="10">
        <v>42036</v>
      </c>
      <c r="G891" s="10">
        <v>44228</v>
      </c>
      <c r="H891" s="11">
        <v>7</v>
      </c>
      <c r="I891" s="20" t="s">
        <v>259</v>
      </c>
      <c r="J891" s="11" t="s">
        <v>261</v>
      </c>
      <c r="K891" s="11" t="s">
        <v>1869</v>
      </c>
      <c r="L891" s="11">
        <v>2</v>
      </c>
    </row>
    <row r="892" spans="1:12">
      <c r="A892" s="11" t="s">
        <v>1642</v>
      </c>
      <c r="D892" s="11" t="s">
        <v>260</v>
      </c>
      <c r="E892" s="19" t="s">
        <v>1816</v>
      </c>
      <c r="F892" s="10">
        <v>42036</v>
      </c>
      <c r="G892" s="10">
        <v>44228</v>
      </c>
      <c r="H892" s="11">
        <v>7</v>
      </c>
      <c r="I892" s="20" t="s">
        <v>259</v>
      </c>
      <c r="J892" s="11" t="s">
        <v>261</v>
      </c>
      <c r="K892" s="11" t="s">
        <v>1869</v>
      </c>
      <c r="L892" s="11">
        <v>2</v>
      </c>
    </row>
    <row r="893" spans="1:12">
      <c r="A893" s="11" t="s">
        <v>1643</v>
      </c>
      <c r="D893" s="11" t="s">
        <v>260</v>
      </c>
      <c r="E893" s="19" t="s">
        <v>1817</v>
      </c>
      <c r="F893" s="10">
        <v>42036</v>
      </c>
      <c r="G893" s="10">
        <v>44228</v>
      </c>
      <c r="H893" s="11">
        <v>7</v>
      </c>
      <c r="I893" s="20" t="s">
        <v>259</v>
      </c>
      <c r="J893" s="11" t="s">
        <v>261</v>
      </c>
      <c r="K893" s="11" t="s">
        <v>1869</v>
      </c>
      <c r="L893" s="11">
        <v>2</v>
      </c>
    </row>
    <row r="894" spans="1:12">
      <c r="A894" s="11" t="s">
        <v>1644</v>
      </c>
      <c r="D894" s="11" t="s">
        <v>260</v>
      </c>
      <c r="E894" s="19" t="s">
        <v>1818</v>
      </c>
      <c r="F894" s="10">
        <v>42036</v>
      </c>
      <c r="G894" s="10">
        <v>44228</v>
      </c>
      <c r="H894" s="11">
        <v>7</v>
      </c>
      <c r="I894" s="20" t="s">
        <v>259</v>
      </c>
      <c r="J894" s="11" t="s">
        <v>261</v>
      </c>
      <c r="K894" s="11" t="s">
        <v>1869</v>
      </c>
      <c r="L894" s="11">
        <v>2</v>
      </c>
    </row>
    <row r="895" spans="1:12">
      <c r="A895" s="11" t="s">
        <v>1645</v>
      </c>
      <c r="D895" s="11" t="s">
        <v>260</v>
      </c>
      <c r="E895" s="19" t="s">
        <v>1819</v>
      </c>
      <c r="F895" s="10">
        <v>42036</v>
      </c>
      <c r="G895" s="10">
        <v>44228</v>
      </c>
      <c r="H895" s="11">
        <v>7</v>
      </c>
      <c r="I895" s="20" t="s">
        <v>259</v>
      </c>
      <c r="J895" s="11" t="s">
        <v>261</v>
      </c>
      <c r="K895" s="11" t="s">
        <v>1869</v>
      </c>
      <c r="L895" s="11">
        <v>2</v>
      </c>
    </row>
    <row r="896" spans="1:12">
      <c r="A896" s="11" t="s">
        <v>1646</v>
      </c>
      <c r="D896" s="11" t="s">
        <v>260</v>
      </c>
      <c r="E896" s="19" t="s">
        <v>1820</v>
      </c>
      <c r="F896" s="10">
        <v>42036</v>
      </c>
      <c r="G896" s="10">
        <v>44228</v>
      </c>
      <c r="H896" s="11">
        <v>7</v>
      </c>
      <c r="I896" s="20" t="s">
        <v>259</v>
      </c>
      <c r="J896" s="11" t="s">
        <v>261</v>
      </c>
      <c r="K896" s="11" t="s">
        <v>1869</v>
      </c>
      <c r="L896" s="11">
        <v>2</v>
      </c>
    </row>
    <row r="897" spans="1:12">
      <c r="A897" s="11" t="s">
        <v>1647</v>
      </c>
      <c r="D897" s="11" t="s">
        <v>260</v>
      </c>
      <c r="E897" s="19" t="s">
        <v>1821</v>
      </c>
      <c r="F897" s="10">
        <v>42036</v>
      </c>
      <c r="G897" s="10">
        <v>44228</v>
      </c>
      <c r="H897" s="11">
        <v>7</v>
      </c>
      <c r="I897" s="20" t="s">
        <v>259</v>
      </c>
      <c r="J897" s="11" t="s">
        <v>261</v>
      </c>
      <c r="K897" s="11" t="s">
        <v>1869</v>
      </c>
      <c r="L897" s="11">
        <v>2</v>
      </c>
    </row>
    <row r="898" spans="1:12">
      <c r="A898" s="11" t="s">
        <v>1648</v>
      </c>
      <c r="D898" s="11" t="s">
        <v>260</v>
      </c>
      <c r="E898" s="19" t="s">
        <v>1822</v>
      </c>
      <c r="F898" s="10">
        <v>42036</v>
      </c>
      <c r="G898" s="10">
        <v>44228</v>
      </c>
      <c r="H898" s="11">
        <v>7</v>
      </c>
      <c r="I898" s="20" t="s">
        <v>259</v>
      </c>
      <c r="J898" s="11" t="s">
        <v>261</v>
      </c>
      <c r="K898" s="11" t="s">
        <v>1869</v>
      </c>
      <c r="L898" s="11">
        <v>2</v>
      </c>
    </row>
    <row r="899" spans="1:12">
      <c r="A899" s="11" t="s">
        <v>1649</v>
      </c>
      <c r="D899" s="11" t="s">
        <v>260</v>
      </c>
      <c r="E899" s="19" t="s">
        <v>1823</v>
      </c>
      <c r="F899" s="10">
        <v>42036</v>
      </c>
      <c r="G899" s="10">
        <v>44228</v>
      </c>
      <c r="H899" s="11">
        <v>7</v>
      </c>
      <c r="I899" s="20" t="s">
        <v>259</v>
      </c>
      <c r="J899" s="11" t="s">
        <v>261</v>
      </c>
      <c r="K899" s="11" t="s">
        <v>1869</v>
      </c>
      <c r="L899" s="11">
        <v>2</v>
      </c>
    </row>
    <row r="900" spans="1:12">
      <c r="A900" s="11" t="s">
        <v>1650</v>
      </c>
      <c r="D900" s="11" t="s">
        <v>260</v>
      </c>
      <c r="E900" s="19" t="s">
        <v>1824</v>
      </c>
      <c r="F900" s="10">
        <v>42036</v>
      </c>
      <c r="G900" s="10">
        <v>44228</v>
      </c>
      <c r="H900" s="11">
        <v>7</v>
      </c>
      <c r="I900" s="20" t="s">
        <v>259</v>
      </c>
      <c r="J900" s="11" t="s">
        <v>261</v>
      </c>
      <c r="K900" s="11" t="s">
        <v>1869</v>
      </c>
      <c r="L900" s="11">
        <v>2</v>
      </c>
    </row>
    <row r="901" spans="1:12">
      <c r="A901" s="11" t="s">
        <v>1651</v>
      </c>
      <c r="D901" s="11" t="s">
        <v>260</v>
      </c>
      <c r="E901" s="19" t="s">
        <v>1825</v>
      </c>
      <c r="F901" s="10">
        <v>42036</v>
      </c>
      <c r="G901" s="10">
        <v>44228</v>
      </c>
      <c r="H901" s="11">
        <v>7</v>
      </c>
      <c r="I901" s="20" t="s">
        <v>259</v>
      </c>
      <c r="J901" s="11" t="s">
        <v>261</v>
      </c>
      <c r="K901" s="11" t="s">
        <v>1869</v>
      </c>
      <c r="L901" s="11">
        <v>2</v>
      </c>
    </row>
    <row r="902" spans="1:12">
      <c r="A902" s="11" t="s">
        <v>1652</v>
      </c>
      <c r="D902" s="11" t="s">
        <v>260</v>
      </c>
      <c r="E902" s="19" t="s">
        <v>1826</v>
      </c>
      <c r="F902" s="10">
        <v>42036</v>
      </c>
      <c r="G902" s="10">
        <v>44228</v>
      </c>
      <c r="H902" s="11">
        <v>7</v>
      </c>
      <c r="I902" s="20" t="s">
        <v>259</v>
      </c>
      <c r="J902" s="11" t="s">
        <v>261</v>
      </c>
      <c r="K902" s="11" t="s">
        <v>1869</v>
      </c>
      <c r="L902" s="11">
        <v>2</v>
      </c>
    </row>
    <row r="903" spans="1:12">
      <c r="A903" s="11" t="s">
        <v>1653</v>
      </c>
      <c r="D903" s="11" t="s">
        <v>260</v>
      </c>
      <c r="E903" s="19" t="s">
        <v>1827</v>
      </c>
      <c r="F903" s="10">
        <v>42036</v>
      </c>
      <c r="G903" s="10">
        <v>44228</v>
      </c>
      <c r="H903" s="11">
        <v>7</v>
      </c>
      <c r="I903" s="20" t="s">
        <v>259</v>
      </c>
      <c r="J903" s="11" t="s">
        <v>261</v>
      </c>
      <c r="K903" s="11" t="s">
        <v>1869</v>
      </c>
      <c r="L903" s="11">
        <v>2</v>
      </c>
    </row>
    <row r="904" spans="1:12">
      <c r="A904" s="11" t="s">
        <v>1654</v>
      </c>
      <c r="D904" s="11" t="s">
        <v>260</v>
      </c>
      <c r="E904" s="19" t="s">
        <v>1828</v>
      </c>
      <c r="F904" s="10">
        <v>42036</v>
      </c>
      <c r="G904" s="10">
        <v>44228</v>
      </c>
      <c r="H904" s="11">
        <v>7</v>
      </c>
      <c r="I904" s="20" t="s">
        <v>259</v>
      </c>
      <c r="J904" s="11" t="s">
        <v>261</v>
      </c>
      <c r="K904" s="11" t="s">
        <v>1869</v>
      </c>
      <c r="L904" s="11">
        <v>2</v>
      </c>
    </row>
    <row r="905" spans="1:12">
      <c r="A905" s="11" t="s">
        <v>1655</v>
      </c>
      <c r="D905" s="11" t="s">
        <v>260</v>
      </c>
      <c r="E905" s="19" t="s">
        <v>1829</v>
      </c>
      <c r="F905" s="10">
        <v>42036</v>
      </c>
      <c r="G905" s="10">
        <v>44228</v>
      </c>
      <c r="H905" s="11">
        <v>7</v>
      </c>
      <c r="I905" s="20" t="s">
        <v>259</v>
      </c>
      <c r="J905" s="11" t="s">
        <v>261</v>
      </c>
      <c r="K905" s="11" t="s">
        <v>1869</v>
      </c>
      <c r="L905" s="11">
        <v>2</v>
      </c>
    </row>
    <row r="906" spans="1:12">
      <c r="A906" s="11" t="s">
        <v>1656</v>
      </c>
      <c r="D906" s="11" t="s">
        <v>260</v>
      </c>
      <c r="E906" s="19" t="s">
        <v>1830</v>
      </c>
      <c r="F906" s="10">
        <v>42036</v>
      </c>
      <c r="G906" s="10">
        <v>44228</v>
      </c>
      <c r="H906" s="11">
        <v>7</v>
      </c>
      <c r="I906" s="20" t="s">
        <v>259</v>
      </c>
      <c r="J906" s="11" t="s">
        <v>261</v>
      </c>
      <c r="K906" s="11" t="s">
        <v>1869</v>
      </c>
      <c r="L906" s="11">
        <v>2</v>
      </c>
    </row>
    <row r="907" spans="1:12">
      <c r="A907" s="11" t="s">
        <v>1657</v>
      </c>
      <c r="D907" s="11" t="s">
        <v>260</v>
      </c>
      <c r="E907" s="19" t="s">
        <v>1831</v>
      </c>
      <c r="F907" s="10">
        <v>42036</v>
      </c>
      <c r="G907" s="10">
        <v>44228</v>
      </c>
      <c r="H907" s="11">
        <v>7</v>
      </c>
      <c r="I907" s="20" t="s">
        <v>259</v>
      </c>
      <c r="J907" s="11" t="s">
        <v>261</v>
      </c>
      <c r="K907" s="11" t="s">
        <v>1869</v>
      </c>
      <c r="L907" s="11">
        <v>2</v>
      </c>
    </row>
    <row r="908" spans="1:12">
      <c r="A908" s="11" t="s">
        <v>1658</v>
      </c>
      <c r="D908" s="11" t="s">
        <v>260</v>
      </c>
      <c r="E908" s="19" t="s">
        <v>1832</v>
      </c>
      <c r="F908" s="10">
        <v>42036</v>
      </c>
      <c r="G908" s="10">
        <v>44228</v>
      </c>
      <c r="H908" s="11">
        <v>7</v>
      </c>
      <c r="I908" s="20" t="s">
        <v>259</v>
      </c>
      <c r="J908" s="11" t="s">
        <v>261</v>
      </c>
      <c r="K908" s="11" t="s">
        <v>1869</v>
      </c>
      <c r="L908" s="11">
        <v>2</v>
      </c>
    </row>
    <row r="909" spans="1:12">
      <c r="A909" s="11" t="s">
        <v>1659</v>
      </c>
      <c r="D909" s="11" t="s">
        <v>260</v>
      </c>
      <c r="E909" s="19" t="s">
        <v>1833</v>
      </c>
      <c r="F909" s="10">
        <v>42036</v>
      </c>
      <c r="G909" s="10">
        <v>44228</v>
      </c>
      <c r="H909" s="11">
        <v>7</v>
      </c>
      <c r="I909" s="20" t="s">
        <v>259</v>
      </c>
      <c r="J909" s="11" t="s">
        <v>261</v>
      </c>
      <c r="K909" s="11" t="s">
        <v>1869</v>
      </c>
      <c r="L909" s="11">
        <v>2</v>
      </c>
    </row>
    <row r="910" spans="1:12">
      <c r="A910" s="11" t="s">
        <v>1660</v>
      </c>
      <c r="D910" s="11" t="s">
        <v>260</v>
      </c>
      <c r="E910" s="19" t="s">
        <v>1834</v>
      </c>
      <c r="F910" s="10">
        <v>42036</v>
      </c>
      <c r="G910" s="10">
        <v>44228</v>
      </c>
      <c r="H910" s="11">
        <v>7</v>
      </c>
      <c r="I910" s="20" t="s">
        <v>259</v>
      </c>
      <c r="J910" s="11" t="s">
        <v>261</v>
      </c>
      <c r="K910" s="11" t="s">
        <v>1869</v>
      </c>
      <c r="L910" s="11">
        <v>2</v>
      </c>
    </row>
    <row r="911" spans="1:12">
      <c r="A911" s="11" t="s">
        <v>1661</v>
      </c>
      <c r="D911" s="11" t="s">
        <v>260</v>
      </c>
      <c r="E911" s="19" t="s">
        <v>1835</v>
      </c>
      <c r="F911" s="10">
        <v>42036</v>
      </c>
      <c r="G911" s="10">
        <v>44228</v>
      </c>
      <c r="H911" s="11">
        <v>7</v>
      </c>
      <c r="I911" s="20" t="s">
        <v>259</v>
      </c>
      <c r="J911" s="11" t="s">
        <v>261</v>
      </c>
      <c r="K911" s="11" t="s">
        <v>1869</v>
      </c>
      <c r="L911" s="11">
        <v>2</v>
      </c>
    </row>
    <row r="912" spans="1:12">
      <c r="A912" s="11" t="s">
        <v>1662</v>
      </c>
      <c r="D912" s="11" t="s">
        <v>260</v>
      </c>
      <c r="E912" s="19" t="s">
        <v>1836</v>
      </c>
      <c r="F912" s="10">
        <v>42036</v>
      </c>
      <c r="G912" s="10">
        <v>44228</v>
      </c>
      <c r="H912" s="11">
        <v>7</v>
      </c>
      <c r="I912" s="20" t="s">
        <v>259</v>
      </c>
      <c r="J912" s="11" t="s">
        <v>261</v>
      </c>
      <c r="K912" s="11" t="s">
        <v>1869</v>
      </c>
      <c r="L912" s="11">
        <v>2</v>
      </c>
    </row>
    <row r="913" spans="1:12">
      <c r="A913" s="11" t="s">
        <v>1663</v>
      </c>
      <c r="D913" s="11" t="s">
        <v>260</v>
      </c>
      <c r="E913" s="19" t="s">
        <v>1837</v>
      </c>
      <c r="F913" s="10">
        <v>42036</v>
      </c>
      <c r="G913" s="10">
        <v>44228</v>
      </c>
      <c r="H913" s="11">
        <v>7</v>
      </c>
      <c r="I913" s="20" t="s">
        <v>259</v>
      </c>
      <c r="J913" s="11" t="s">
        <v>261</v>
      </c>
      <c r="K913" s="11" t="s">
        <v>1869</v>
      </c>
      <c r="L913" s="11">
        <v>2</v>
      </c>
    </row>
    <row r="914" spans="1:12">
      <c r="A914" s="11" t="s">
        <v>1664</v>
      </c>
      <c r="D914" s="11" t="s">
        <v>260</v>
      </c>
      <c r="E914" s="19" t="s">
        <v>1838</v>
      </c>
      <c r="F914" s="10">
        <v>42036</v>
      </c>
      <c r="G914" s="10">
        <v>44228</v>
      </c>
      <c r="H914" s="11">
        <v>7</v>
      </c>
      <c r="I914" s="20" t="s">
        <v>259</v>
      </c>
      <c r="J914" s="11" t="s">
        <v>261</v>
      </c>
      <c r="K914" s="11" t="s">
        <v>1869</v>
      </c>
      <c r="L914" s="11">
        <v>2</v>
      </c>
    </row>
    <row r="915" spans="1:12">
      <c r="A915" s="11" t="s">
        <v>1665</v>
      </c>
      <c r="D915" s="11" t="s">
        <v>260</v>
      </c>
      <c r="E915" s="19" t="s">
        <v>1839</v>
      </c>
      <c r="F915" s="10">
        <v>42036</v>
      </c>
      <c r="G915" s="10">
        <v>44228</v>
      </c>
      <c r="H915" s="11">
        <v>7</v>
      </c>
      <c r="I915" s="20" t="s">
        <v>259</v>
      </c>
      <c r="J915" s="11" t="s">
        <v>261</v>
      </c>
      <c r="K915" s="11" t="s">
        <v>1869</v>
      </c>
      <c r="L915" s="11">
        <v>2</v>
      </c>
    </row>
    <row r="916" spans="1:12">
      <c r="A916" s="11" t="s">
        <v>1666</v>
      </c>
      <c r="D916" s="11" t="s">
        <v>260</v>
      </c>
      <c r="E916" s="19" t="s">
        <v>1840</v>
      </c>
      <c r="F916" s="10">
        <v>42036</v>
      </c>
      <c r="G916" s="10">
        <v>44228</v>
      </c>
      <c r="H916" s="11">
        <v>7</v>
      </c>
      <c r="I916" s="20" t="s">
        <v>259</v>
      </c>
      <c r="J916" s="11" t="s">
        <v>261</v>
      </c>
      <c r="K916" s="11" t="s">
        <v>1869</v>
      </c>
      <c r="L916" s="11">
        <v>2</v>
      </c>
    </row>
    <row r="917" spans="1:12">
      <c r="A917" s="11" t="s">
        <v>1667</v>
      </c>
      <c r="D917" s="11" t="s">
        <v>260</v>
      </c>
      <c r="E917" s="19" t="s">
        <v>1841</v>
      </c>
      <c r="F917" s="10">
        <v>42036</v>
      </c>
      <c r="G917" s="10">
        <v>44228</v>
      </c>
      <c r="H917" s="11">
        <v>7</v>
      </c>
      <c r="I917" s="20" t="s">
        <v>259</v>
      </c>
      <c r="J917" s="11" t="s">
        <v>261</v>
      </c>
      <c r="K917" s="11" t="s">
        <v>1869</v>
      </c>
      <c r="L917" s="11">
        <v>2</v>
      </c>
    </row>
    <row r="918" spans="1:12">
      <c r="A918" s="11" t="s">
        <v>1668</v>
      </c>
      <c r="D918" s="11" t="s">
        <v>260</v>
      </c>
      <c r="E918" s="19" t="s">
        <v>1842</v>
      </c>
      <c r="F918" s="10">
        <v>42036</v>
      </c>
      <c r="G918" s="10">
        <v>44228</v>
      </c>
      <c r="H918" s="11">
        <v>7</v>
      </c>
      <c r="I918" s="20" t="s">
        <v>259</v>
      </c>
      <c r="J918" s="11" t="s">
        <v>261</v>
      </c>
      <c r="K918" s="11" t="s">
        <v>1869</v>
      </c>
      <c r="L918" s="11">
        <v>2</v>
      </c>
    </row>
    <row r="919" spans="1:12">
      <c r="A919" s="11" t="s">
        <v>1669</v>
      </c>
      <c r="D919" s="11" t="s">
        <v>260</v>
      </c>
      <c r="E919" s="19" t="s">
        <v>1843</v>
      </c>
      <c r="F919" s="10">
        <v>42036</v>
      </c>
      <c r="G919" s="10">
        <v>44228</v>
      </c>
      <c r="H919" s="11">
        <v>7</v>
      </c>
      <c r="I919" s="20" t="s">
        <v>259</v>
      </c>
      <c r="J919" s="11" t="s">
        <v>261</v>
      </c>
      <c r="K919" s="11" t="s">
        <v>1869</v>
      </c>
      <c r="L919" s="11">
        <v>2</v>
      </c>
    </row>
    <row r="920" spans="1:12">
      <c r="A920" s="11" t="s">
        <v>1670</v>
      </c>
      <c r="D920" s="11" t="s">
        <v>260</v>
      </c>
      <c r="E920" s="19" t="s">
        <v>1844</v>
      </c>
      <c r="F920" s="10">
        <v>42036</v>
      </c>
      <c r="G920" s="10">
        <v>44228</v>
      </c>
      <c r="H920" s="11">
        <v>7</v>
      </c>
      <c r="I920" s="20" t="s">
        <v>259</v>
      </c>
      <c r="J920" s="11" t="s">
        <v>261</v>
      </c>
      <c r="K920" s="11" t="s">
        <v>1869</v>
      </c>
      <c r="L920" s="11">
        <v>2</v>
      </c>
    </row>
    <row r="921" spans="1:12">
      <c r="A921" s="11" t="s">
        <v>1671</v>
      </c>
      <c r="D921" s="11" t="s">
        <v>260</v>
      </c>
      <c r="E921" s="19" t="s">
        <v>1845</v>
      </c>
      <c r="F921" s="10">
        <v>42036</v>
      </c>
      <c r="G921" s="10">
        <v>44228</v>
      </c>
      <c r="H921" s="11">
        <v>7</v>
      </c>
      <c r="I921" s="20" t="s">
        <v>259</v>
      </c>
      <c r="J921" s="11" t="s">
        <v>261</v>
      </c>
      <c r="K921" s="11" t="s">
        <v>1869</v>
      </c>
      <c r="L921" s="11">
        <v>2</v>
      </c>
    </row>
    <row r="922" spans="1:12">
      <c r="A922" s="11" t="s">
        <v>1672</v>
      </c>
      <c r="D922" s="11" t="s">
        <v>260</v>
      </c>
      <c r="E922" s="19" t="s">
        <v>1846</v>
      </c>
      <c r="F922" s="10">
        <v>42036</v>
      </c>
      <c r="G922" s="10">
        <v>44228</v>
      </c>
      <c r="H922" s="11">
        <v>7</v>
      </c>
      <c r="I922" s="20" t="s">
        <v>259</v>
      </c>
      <c r="J922" s="11" t="s">
        <v>261</v>
      </c>
      <c r="K922" s="11" t="s">
        <v>1869</v>
      </c>
      <c r="L922" s="11">
        <v>2</v>
      </c>
    </row>
    <row r="923" spans="1:12">
      <c r="A923" s="11" t="s">
        <v>1673</v>
      </c>
      <c r="D923" s="11" t="s">
        <v>260</v>
      </c>
      <c r="E923" s="19" t="s">
        <v>1847</v>
      </c>
      <c r="F923" s="10">
        <v>42036</v>
      </c>
      <c r="G923" s="10">
        <v>44228</v>
      </c>
      <c r="H923" s="11">
        <v>7</v>
      </c>
      <c r="I923" s="20" t="s">
        <v>259</v>
      </c>
      <c r="J923" s="11" t="s">
        <v>261</v>
      </c>
      <c r="K923" s="11" t="s">
        <v>1869</v>
      </c>
      <c r="L923" s="11">
        <v>2</v>
      </c>
    </row>
    <row r="924" spans="1:12">
      <c r="A924" s="11" t="s">
        <v>1674</v>
      </c>
      <c r="D924" s="11" t="s">
        <v>260</v>
      </c>
      <c r="E924" s="19" t="s">
        <v>1848</v>
      </c>
      <c r="F924" s="10">
        <v>42036</v>
      </c>
      <c r="G924" s="10">
        <v>44228</v>
      </c>
      <c r="H924" s="11">
        <v>7</v>
      </c>
      <c r="I924" s="20" t="s">
        <v>259</v>
      </c>
      <c r="J924" s="11" t="s">
        <v>261</v>
      </c>
      <c r="K924" s="11" t="s">
        <v>1869</v>
      </c>
      <c r="L924" s="11">
        <v>2</v>
      </c>
    </row>
    <row r="925" spans="1:12">
      <c r="A925" s="11" t="s">
        <v>1675</v>
      </c>
      <c r="D925" s="11" t="s">
        <v>260</v>
      </c>
      <c r="E925" s="19" t="s">
        <v>1849</v>
      </c>
      <c r="F925" s="10">
        <v>42036</v>
      </c>
      <c r="G925" s="10">
        <v>44228</v>
      </c>
      <c r="H925" s="11">
        <v>7</v>
      </c>
      <c r="I925" s="20" t="s">
        <v>259</v>
      </c>
      <c r="J925" s="11" t="s">
        <v>261</v>
      </c>
      <c r="K925" s="11" t="s">
        <v>1869</v>
      </c>
      <c r="L925" s="11">
        <v>2</v>
      </c>
    </row>
    <row r="926" spans="1:12">
      <c r="A926" s="11" t="s">
        <v>1676</v>
      </c>
      <c r="D926" s="11" t="s">
        <v>260</v>
      </c>
      <c r="E926" s="19" t="s">
        <v>1850</v>
      </c>
      <c r="F926" s="10">
        <v>42036</v>
      </c>
      <c r="G926" s="10">
        <v>44228</v>
      </c>
      <c r="H926" s="11">
        <v>7</v>
      </c>
      <c r="I926" s="20" t="s">
        <v>259</v>
      </c>
      <c r="J926" s="11" t="s">
        <v>261</v>
      </c>
      <c r="K926" s="11" t="s">
        <v>1869</v>
      </c>
      <c r="L926" s="11">
        <v>2</v>
      </c>
    </row>
    <row r="927" spans="1:12">
      <c r="A927" s="11" t="s">
        <v>1677</v>
      </c>
      <c r="D927" s="11" t="s">
        <v>260</v>
      </c>
      <c r="E927" s="19" t="s">
        <v>1851</v>
      </c>
      <c r="F927" s="10">
        <v>42036</v>
      </c>
      <c r="G927" s="10">
        <v>44228</v>
      </c>
      <c r="H927" s="11">
        <v>7</v>
      </c>
      <c r="I927" s="20" t="s">
        <v>259</v>
      </c>
      <c r="J927" s="11" t="s">
        <v>261</v>
      </c>
      <c r="K927" s="11" t="s">
        <v>1869</v>
      </c>
      <c r="L927" s="11">
        <v>2</v>
      </c>
    </row>
    <row r="928" spans="1:12">
      <c r="A928" s="11" t="s">
        <v>1678</v>
      </c>
      <c r="D928" s="11" t="s">
        <v>260</v>
      </c>
      <c r="E928" s="19" t="s">
        <v>1852</v>
      </c>
      <c r="F928" s="10">
        <v>42036</v>
      </c>
      <c r="G928" s="10">
        <v>44228</v>
      </c>
      <c r="H928" s="11">
        <v>7</v>
      </c>
      <c r="I928" s="20" t="s">
        <v>259</v>
      </c>
      <c r="J928" s="11" t="s">
        <v>261</v>
      </c>
      <c r="K928" s="11" t="s">
        <v>1869</v>
      </c>
      <c r="L928" s="11">
        <v>2</v>
      </c>
    </row>
    <row r="929" spans="1:12">
      <c r="A929" s="11" t="s">
        <v>1679</v>
      </c>
      <c r="D929" s="11" t="s">
        <v>260</v>
      </c>
      <c r="E929" s="19" t="s">
        <v>1853</v>
      </c>
      <c r="F929" s="10">
        <v>42036</v>
      </c>
      <c r="G929" s="10">
        <v>44228</v>
      </c>
      <c r="H929" s="11">
        <v>7</v>
      </c>
      <c r="I929" s="20" t="s">
        <v>259</v>
      </c>
      <c r="J929" s="11" t="s">
        <v>261</v>
      </c>
      <c r="K929" s="11" t="s">
        <v>1869</v>
      </c>
      <c r="L929" s="11">
        <v>2</v>
      </c>
    </row>
    <row r="930" spans="1:12">
      <c r="A930" s="11" t="s">
        <v>1680</v>
      </c>
      <c r="D930" s="11" t="s">
        <v>260</v>
      </c>
      <c r="E930" s="19" t="s">
        <v>1854</v>
      </c>
      <c r="F930" s="10">
        <v>42036</v>
      </c>
      <c r="G930" s="10">
        <v>44228</v>
      </c>
      <c r="H930" s="11">
        <v>7</v>
      </c>
      <c r="I930" s="20" t="s">
        <v>259</v>
      </c>
      <c r="J930" s="11" t="s">
        <v>261</v>
      </c>
      <c r="K930" s="11" t="s">
        <v>1869</v>
      </c>
      <c r="L930" s="11">
        <v>2</v>
      </c>
    </row>
    <row r="931" spans="1:12">
      <c r="A931" s="11" t="s">
        <v>1681</v>
      </c>
      <c r="D931" s="11" t="s">
        <v>260</v>
      </c>
      <c r="E931" s="19" t="s">
        <v>1855</v>
      </c>
      <c r="F931" s="10">
        <v>42036</v>
      </c>
      <c r="G931" s="10">
        <v>44228</v>
      </c>
      <c r="H931" s="11">
        <v>7</v>
      </c>
      <c r="I931" s="20" t="s">
        <v>259</v>
      </c>
      <c r="J931" s="11" t="s">
        <v>261</v>
      </c>
      <c r="K931" s="11" t="s">
        <v>1869</v>
      </c>
      <c r="L931" s="11">
        <v>2</v>
      </c>
    </row>
    <row r="932" spans="1:12">
      <c r="A932" s="11" t="s">
        <v>1682</v>
      </c>
      <c r="D932" s="11" t="s">
        <v>260</v>
      </c>
      <c r="E932" s="19" t="s">
        <v>1856</v>
      </c>
      <c r="F932" s="10">
        <v>42036</v>
      </c>
      <c r="G932" s="10">
        <v>44228</v>
      </c>
      <c r="H932" s="11">
        <v>7</v>
      </c>
      <c r="I932" s="20" t="s">
        <v>259</v>
      </c>
      <c r="J932" s="11" t="s">
        <v>261</v>
      </c>
      <c r="K932" s="11" t="s">
        <v>1869</v>
      </c>
      <c r="L932" s="11">
        <v>2</v>
      </c>
    </row>
    <row r="933" spans="1:12">
      <c r="A933" s="11" t="s">
        <v>1683</v>
      </c>
      <c r="D933" s="11" t="s">
        <v>260</v>
      </c>
      <c r="E933" s="19" t="s">
        <v>1857</v>
      </c>
      <c r="F933" s="10">
        <v>42036</v>
      </c>
      <c r="G933" s="10">
        <v>44228</v>
      </c>
      <c r="H933" s="11">
        <v>7</v>
      </c>
      <c r="I933" s="20" t="s">
        <v>259</v>
      </c>
      <c r="J933" s="11" t="s">
        <v>261</v>
      </c>
      <c r="K933" s="11" t="s">
        <v>1869</v>
      </c>
      <c r="L933" s="11">
        <v>2</v>
      </c>
    </row>
    <row r="934" spans="1:12">
      <c r="A934" s="11" t="s">
        <v>1684</v>
      </c>
      <c r="D934" s="11" t="s">
        <v>260</v>
      </c>
      <c r="E934" s="19" t="s">
        <v>1858</v>
      </c>
      <c r="F934" s="10">
        <v>42036</v>
      </c>
      <c r="G934" s="10">
        <v>44228</v>
      </c>
      <c r="H934" s="11">
        <v>7</v>
      </c>
      <c r="I934" s="20" t="s">
        <v>259</v>
      </c>
      <c r="J934" s="11" t="s">
        <v>261</v>
      </c>
      <c r="K934" s="11" t="s">
        <v>1869</v>
      </c>
      <c r="L934" s="11">
        <v>2</v>
      </c>
    </row>
    <row r="935" spans="1:12">
      <c r="A935" s="11" t="s">
        <v>1685</v>
      </c>
      <c r="D935" s="11" t="s">
        <v>260</v>
      </c>
      <c r="E935" s="19" t="s">
        <v>1859</v>
      </c>
      <c r="F935" s="10">
        <v>42036</v>
      </c>
      <c r="G935" s="10">
        <v>44228</v>
      </c>
      <c r="H935" s="11">
        <v>7</v>
      </c>
      <c r="I935" s="20" t="s">
        <v>259</v>
      </c>
      <c r="J935" s="11" t="s">
        <v>261</v>
      </c>
      <c r="K935" s="11" t="s">
        <v>1869</v>
      </c>
      <c r="L935" s="11">
        <v>2</v>
      </c>
    </row>
    <row r="937" spans="1:12">
      <c r="A937" s="11" t="s">
        <v>1868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5953510J" display="A125953510J" xr:uid="{00000000-0004-0000-0000-000001000000}"/>
    <hyperlink ref="E13" location="A125948758T" display="A125948758T" xr:uid="{00000000-0004-0000-0000-000002000000}"/>
    <hyperlink ref="E14" location="A125944006C" display="A125944006C" xr:uid="{00000000-0004-0000-0000-000003000000}"/>
    <hyperlink ref="E15" location="A125953562K" display="A125953562K" xr:uid="{00000000-0004-0000-0000-000004000000}"/>
    <hyperlink ref="E16" location="A125948810R" display="A125948810R" xr:uid="{00000000-0004-0000-0000-000005000000}"/>
    <hyperlink ref="E17" location="A125944058F" display="A125944058F" xr:uid="{00000000-0004-0000-0000-000006000000}"/>
    <hyperlink ref="E18" location="A125953530T" display="A125953530T" xr:uid="{00000000-0004-0000-0000-000007000000}"/>
    <hyperlink ref="E19" location="A125948778A" display="A125948778A" xr:uid="{00000000-0004-0000-0000-000008000000}"/>
    <hyperlink ref="E20" location="A125944026L" display="A125944026L" xr:uid="{00000000-0004-0000-0000-000009000000}"/>
    <hyperlink ref="E21" location="A125953566V" display="A125953566V" xr:uid="{00000000-0004-0000-0000-00000A000000}"/>
    <hyperlink ref="E22" location="A125948814X" display="A125948814X" xr:uid="{00000000-0004-0000-0000-00000B000000}"/>
    <hyperlink ref="E23" location="A125944062W" display="A125944062W" xr:uid="{00000000-0004-0000-0000-00000C000000}"/>
    <hyperlink ref="E24" location="A125953570K" display="A125953570K" xr:uid="{00000000-0004-0000-0000-00000D000000}"/>
    <hyperlink ref="E25" location="A125948818J" display="A125948818J" xr:uid="{00000000-0004-0000-0000-00000E000000}"/>
    <hyperlink ref="E26" location="A125944066F" display="A125944066F" xr:uid="{00000000-0004-0000-0000-00000F000000}"/>
    <hyperlink ref="E27" location="A125953534A" display="A125953534A" xr:uid="{00000000-0004-0000-0000-000010000000}"/>
    <hyperlink ref="E28" location="A125948782T" display="A125948782T" xr:uid="{00000000-0004-0000-0000-000011000000}"/>
    <hyperlink ref="E29" location="A125944030C" display="A125944030C" xr:uid="{00000000-0004-0000-0000-000012000000}"/>
    <hyperlink ref="E30" location="A125953538K" display="A125953538K" xr:uid="{00000000-0004-0000-0000-000013000000}"/>
    <hyperlink ref="E31" location="A125948786A" display="A125948786A" xr:uid="{00000000-0004-0000-0000-000014000000}"/>
    <hyperlink ref="E32" location="A125944034L" display="A125944034L" xr:uid="{00000000-0004-0000-0000-000015000000}"/>
    <hyperlink ref="E33" location="A125953554K" display="A125953554K" xr:uid="{00000000-0004-0000-0000-000016000000}"/>
    <hyperlink ref="E34" location="A125948802R" display="A125948802R" xr:uid="{00000000-0004-0000-0000-000017000000}"/>
    <hyperlink ref="E35" location="A125944050L" display="A125944050L" xr:uid="{00000000-0004-0000-0000-000018000000}"/>
    <hyperlink ref="E36" location="A125953522T" display="A125953522T" xr:uid="{00000000-0004-0000-0000-000019000000}"/>
    <hyperlink ref="E37" location="A125948770J" display="A125948770J" xr:uid="{00000000-0004-0000-0000-00001A000000}"/>
    <hyperlink ref="E38" location="A125944018L" display="A125944018L" xr:uid="{00000000-0004-0000-0000-00001B000000}"/>
    <hyperlink ref="E39" location="A125953574V" display="A125953574V" xr:uid="{00000000-0004-0000-0000-00001C000000}"/>
    <hyperlink ref="E40" location="A125948822X" display="A125948822X" xr:uid="{00000000-0004-0000-0000-00001D000000}"/>
    <hyperlink ref="E41" location="A125944070W" display="A125944070W" xr:uid="{00000000-0004-0000-0000-00001E000000}"/>
    <hyperlink ref="E42" location="A125953558V" display="A125953558V" xr:uid="{00000000-0004-0000-0000-00001F000000}"/>
    <hyperlink ref="E43" location="A125948806X" display="A125948806X" xr:uid="{00000000-0004-0000-0000-000020000000}"/>
    <hyperlink ref="E44" location="A125944054W" display="A125944054W" xr:uid="{00000000-0004-0000-0000-000021000000}"/>
    <hyperlink ref="E45" location="A125953582V" display="A125953582V" xr:uid="{00000000-0004-0000-0000-000022000000}"/>
    <hyperlink ref="E46" location="A125948830X" display="A125948830X" xr:uid="{00000000-0004-0000-0000-000023000000}"/>
    <hyperlink ref="E47" location="A125944078R" display="A125944078R" xr:uid="{00000000-0004-0000-0000-000024000000}"/>
    <hyperlink ref="E48" location="A125953526A" display="A125953526A" xr:uid="{00000000-0004-0000-0000-000025000000}"/>
    <hyperlink ref="E49" location="A125948774T" display="A125948774T" xr:uid="{00000000-0004-0000-0000-000026000000}"/>
    <hyperlink ref="E50" location="A125944022C" display="A125944022C" xr:uid="{00000000-0004-0000-0000-000027000000}"/>
    <hyperlink ref="E51" location="A125953502J" display="A125953502J" xr:uid="{00000000-0004-0000-0000-000028000000}"/>
    <hyperlink ref="E52" location="A125948750X" display="A125948750X" xr:uid="{00000000-0004-0000-0000-000029000000}"/>
    <hyperlink ref="E53" location="A125943998L" display="A125943998L" xr:uid="{00000000-0004-0000-0000-00002A000000}"/>
    <hyperlink ref="E54" location="A125953514T" display="A125953514T" xr:uid="{00000000-0004-0000-0000-00002B000000}"/>
    <hyperlink ref="E55" location="A125948762J" display="A125948762J" xr:uid="{00000000-0004-0000-0000-00002C000000}"/>
    <hyperlink ref="E56" location="A125944010V" display="A125944010V" xr:uid="{00000000-0004-0000-0000-00002D000000}"/>
    <hyperlink ref="E57" location="A125953542A" display="A125953542A" xr:uid="{00000000-0004-0000-0000-00002E000000}"/>
    <hyperlink ref="E58" location="A125948790T" display="A125948790T" xr:uid="{00000000-0004-0000-0000-00002F000000}"/>
    <hyperlink ref="E59" location="A125944038W" display="A125944038W" xr:uid="{00000000-0004-0000-0000-000030000000}"/>
    <hyperlink ref="E60" location="A125953518A" display="A125953518A" xr:uid="{00000000-0004-0000-0000-000031000000}"/>
    <hyperlink ref="E61" location="A125948766T" display="A125948766T" xr:uid="{00000000-0004-0000-0000-000032000000}"/>
    <hyperlink ref="E62" location="A125944014C" display="A125944014C" xr:uid="{00000000-0004-0000-0000-000033000000}"/>
    <hyperlink ref="E63" location="A125953546K" display="A125953546K" xr:uid="{00000000-0004-0000-0000-000034000000}"/>
    <hyperlink ref="E64" location="A125948794A" display="A125948794A" xr:uid="{00000000-0004-0000-0000-000035000000}"/>
    <hyperlink ref="E65" location="A125944042L" display="A125944042L" xr:uid="{00000000-0004-0000-0000-000036000000}"/>
    <hyperlink ref="E66" location="A125953550A" display="A125953550A" xr:uid="{00000000-0004-0000-0000-000037000000}"/>
    <hyperlink ref="E67" location="A125948798K" display="A125948798K" xr:uid="{00000000-0004-0000-0000-000038000000}"/>
    <hyperlink ref="E68" location="A125944046W" display="A125944046W" xr:uid="{00000000-0004-0000-0000-000039000000}"/>
    <hyperlink ref="E69" location="A125953586C" display="A125953586C" xr:uid="{00000000-0004-0000-0000-00003A000000}"/>
    <hyperlink ref="E70" location="A125948834J" display="A125948834J" xr:uid="{00000000-0004-0000-0000-00003B000000}"/>
    <hyperlink ref="E71" location="A125944082F" display="A125944082F" xr:uid="{00000000-0004-0000-0000-00003C000000}"/>
    <hyperlink ref="E72" location="A125953506T" display="A125953506T" xr:uid="{00000000-0004-0000-0000-00003D000000}"/>
    <hyperlink ref="E73" location="A125948754J" display="A125948754J" xr:uid="{00000000-0004-0000-0000-00003E000000}"/>
    <hyperlink ref="E74" location="A125944002V" display="A125944002V" xr:uid="{00000000-0004-0000-0000-00003F000000}"/>
    <hyperlink ref="E75" location="A125953578C" display="A125953578C" xr:uid="{00000000-0004-0000-0000-000040000000}"/>
    <hyperlink ref="E76" location="A125948826J" display="A125948826J" xr:uid="{00000000-0004-0000-0000-000041000000}"/>
    <hyperlink ref="E77" location="A125944074F" display="A125944074F" xr:uid="{00000000-0004-0000-0000-000042000000}"/>
    <hyperlink ref="E78" location="A125955886T" display="A125955886T" xr:uid="{00000000-0004-0000-0000-000043000000}"/>
    <hyperlink ref="E79" location="A125951134C" display="A125951134C" xr:uid="{00000000-0004-0000-0000-000044000000}"/>
    <hyperlink ref="E80" location="A125946382V" display="A125946382V" xr:uid="{00000000-0004-0000-0000-000045000000}"/>
    <hyperlink ref="E81" location="A125955938J" display="A125955938J" xr:uid="{00000000-0004-0000-0000-000046000000}"/>
    <hyperlink ref="E82" location="A125951186F" display="A125951186F" xr:uid="{00000000-0004-0000-0000-000047000000}"/>
    <hyperlink ref="E83" location="A125946434K" display="A125946434K" xr:uid="{00000000-0004-0000-0000-000048000000}"/>
    <hyperlink ref="E84" location="A125955906R" display="A125955906R" xr:uid="{00000000-0004-0000-0000-000049000000}"/>
    <hyperlink ref="E85" location="A125951154L" display="A125951154L" xr:uid="{00000000-0004-0000-0000-00004A000000}"/>
    <hyperlink ref="E86" location="A125946402T" display="A125946402T" xr:uid="{00000000-0004-0000-0000-00004B000000}"/>
    <hyperlink ref="E87" location="A125955942X" display="A125955942X" xr:uid="{00000000-0004-0000-0000-00004C000000}"/>
    <hyperlink ref="E88" location="A125951190W" display="A125951190W" xr:uid="{00000000-0004-0000-0000-00004D000000}"/>
    <hyperlink ref="E89" location="A125946438V" display="A125946438V" xr:uid="{00000000-0004-0000-0000-00004E000000}"/>
    <hyperlink ref="E90" location="A125955946J" display="A125955946J" xr:uid="{00000000-0004-0000-0000-00004F000000}"/>
    <hyperlink ref="E91" location="A125951194F" display="A125951194F" xr:uid="{00000000-0004-0000-0000-000050000000}"/>
    <hyperlink ref="E92" location="A125946442K" display="A125946442K" xr:uid="{00000000-0004-0000-0000-000051000000}"/>
    <hyperlink ref="E93" location="A125955910F" display="A125955910F" xr:uid="{00000000-0004-0000-0000-000052000000}"/>
    <hyperlink ref="E94" location="A125951158W" display="A125951158W" xr:uid="{00000000-0004-0000-0000-000053000000}"/>
    <hyperlink ref="E95" location="A125946406A" display="A125946406A" xr:uid="{00000000-0004-0000-0000-000054000000}"/>
    <hyperlink ref="E96" location="A125955914R" display="A125955914R" xr:uid="{00000000-0004-0000-0000-000055000000}"/>
    <hyperlink ref="E97" location="A125951162L" display="A125951162L" xr:uid="{00000000-0004-0000-0000-000056000000}"/>
    <hyperlink ref="E98" location="A125946410T" display="A125946410T" xr:uid="{00000000-0004-0000-0000-000057000000}"/>
    <hyperlink ref="E99" location="A125955930R" display="A125955930R" xr:uid="{00000000-0004-0000-0000-000058000000}"/>
    <hyperlink ref="E100" location="A125951178F" display="A125951178F" xr:uid="{00000000-0004-0000-0000-000059000000}"/>
    <hyperlink ref="E101" location="A125946426K" display="A125946426K" xr:uid="{00000000-0004-0000-0000-00005A000000}"/>
    <hyperlink ref="E102" location="A125955898A" display="A125955898A" xr:uid="{00000000-0004-0000-0000-00005B000000}"/>
    <hyperlink ref="E103" location="A125951146L" display="A125951146L" xr:uid="{00000000-0004-0000-0000-00005C000000}"/>
    <hyperlink ref="E104" location="A125946394C" display="A125946394C" xr:uid="{00000000-0004-0000-0000-00005D000000}"/>
    <hyperlink ref="E105" location="A125955950X" display="A125955950X" xr:uid="{00000000-0004-0000-0000-00005E000000}"/>
    <hyperlink ref="E106" location="A125951198R" display="A125951198R" xr:uid="{00000000-0004-0000-0000-00005F000000}"/>
    <hyperlink ref="E107" location="A125946446V" display="A125946446V" xr:uid="{00000000-0004-0000-0000-000060000000}"/>
    <hyperlink ref="E108" location="A125955934X" display="A125955934X" xr:uid="{00000000-0004-0000-0000-000061000000}"/>
    <hyperlink ref="E109" location="A125951182W" display="A125951182W" xr:uid="{00000000-0004-0000-0000-000062000000}"/>
    <hyperlink ref="E110" location="A125946430A" display="A125946430A" xr:uid="{00000000-0004-0000-0000-000063000000}"/>
    <hyperlink ref="E111" location="A125955958T" display="A125955958T" xr:uid="{00000000-0004-0000-0000-000064000000}"/>
    <hyperlink ref="E112" location="A125951206C" display="A125951206C" xr:uid="{00000000-0004-0000-0000-000065000000}"/>
    <hyperlink ref="E113" location="A125946454V" display="A125946454V" xr:uid="{00000000-0004-0000-0000-000066000000}"/>
    <hyperlink ref="E114" location="A125955902F" display="A125955902F" xr:uid="{00000000-0004-0000-0000-000067000000}"/>
    <hyperlink ref="E115" location="A125951150C" display="A125951150C" xr:uid="{00000000-0004-0000-0000-000068000000}"/>
    <hyperlink ref="E116" location="A125946398L" display="A125946398L" xr:uid="{00000000-0004-0000-0000-000069000000}"/>
    <hyperlink ref="E117" location="A125955878T" display="A125955878T" xr:uid="{00000000-0004-0000-0000-00006A000000}"/>
    <hyperlink ref="E118" location="A125951126C" display="A125951126C" xr:uid="{00000000-0004-0000-0000-00006B000000}"/>
    <hyperlink ref="E119" location="A125946374V" display="A125946374V" xr:uid="{00000000-0004-0000-0000-00006C000000}"/>
    <hyperlink ref="E120" location="A125955890J" display="A125955890J" xr:uid="{00000000-0004-0000-0000-00006D000000}"/>
    <hyperlink ref="E121" location="A125951138L" display="A125951138L" xr:uid="{00000000-0004-0000-0000-00006E000000}"/>
    <hyperlink ref="E122" location="A125946386C" display="A125946386C" xr:uid="{00000000-0004-0000-0000-00006F000000}"/>
    <hyperlink ref="E123" location="A125955918X" display="A125955918X" xr:uid="{00000000-0004-0000-0000-000070000000}"/>
    <hyperlink ref="E124" location="A125951166W" display="A125951166W" xr:uid="{00000000-0004-0000-0000-000071000000}"/>
    <hyperlink ref="E125" location="A125946414A" display="A125946414A" xr:uid="{00000000-0004-0000-0000-000072000000}"/>
    <hyperlink ref="E126" location="A125955894T" display="A125955894T" xr:uid="{00000000-0004-0000-0000-000073000000}"/>
    <hyperlink ref="E127" location="A125951142C" display="A125951142C" xr:uid="{00000000-0004-0000-0000-000074000000}"/>
    <hyperlink ref="E128" location="A125946390V" display="A125946390V" xr:uid="{00000000-0004-0000-0000-000075000000}"/>
    <hyperlink ref="E129" location="A125955922R" display="A125955922R" xr:uid="{00000000-0004-0000-0000-000076000000}"/>
    <hyperlink ref="E130" location="A125951170L" display="A125951170L" xr:uid="{00000000-0004-0000-0000-000077000000}"/>
    <hyperlink ref="E131" location="A125946418K" display="A125946418K" xr:uid="{00000000-0004-0000-0000-000078000000}"/>
    <hyperlink ref="E132" location="A125955926X" display="A125955926X" xr:uid="{00000000-0004-0000-0000-000079000000}"/>
    <hyperlink ref="E133" location="A125951174W" display="A125951174W" xr:uid="{00000000-0004-0000-0000-00007A000000}"/>
    <hyperlink ref="E134" location="A125946422A" display="A125946422A" xr:uid="{00000000-0004-0000-0000-00007B000000}"/>
    <hyperlink ref="E135" location="A125955962J" display="A125955962J" xr:uid="{00000000-0004-0000-0000-00007C000000}"/>
    <hyperlink ref="E136" location="A125951210V" display="A125951210V" xr:uid="{00000000-0004-0000-0000-00007D000000}"/>
    <hyperlink ref="E137" location="A125946458C" display="A125946458C" xr:uid="{00000000-0004-0000-0000-00007E000000}"/>
    <hyperlink ref="E138" location="A125955882J" display="A125955882J" xr:uid="{00000000-0004-0000-0000-00007F000000}"/>
    <hyperlink ref="E139" location="A125951130V" display="A125951130V" xr:uid="{00000000-0004-0000-0000-000080000000}"/>
    <hyperlink ref="E140" location="A125946378C" display="A125946378C" xr:uid="{00000000-0004-0000-0000-000081000000}"/>
    <hyperlink ref="E141" location="A125955954J" display="A125955954J" xr:uid="{00000000-0004-0000-0000-000082000000}"/>
    <hyperlink ref="E142" location="A125951202V" display="A125951202V" xr:uid="{00000000-0004-0000-0000-000083000000}"/>
    <hyperlink ref="E143" location="A125946450K" display="A125946450K" xr:uid="{00000000-0004-0000-0000-000084000000}"/>
    <hyperlink ref="E144" location="A125954302J" display="A125954302J" xr:uid="{00000000-0004-0000-0000-000085000000}"/>
    <hyperlink ref="E145" location="A125949550X" display="A125949550X" xr:uid="{00000000-0004-0000-0000-000086000000}"/>
    <hyperlink ref="E146" location="A125944798L" display="A125944798L" xr:uid="{00000000-0004-0000-0000-000087000000}"/>
    <hyperlink ref="E147" location="A125954354K" display="A125954354K" xr:uid="{00000000-0004-0000-0000-000088000000}"/>
    <hyperlink ref="E148" location="A125949602R" display="A125949602R" xr:uid="{00000000-0004-0000-0000-000089000000}"/>
    <hyperlink ref="E149" location="A125944850K" display="A125944850K" xr:uid="{00000000-0004-0000-0000-00008A000000}"/>
    <hyperlink ref="E150" location="A125954322T" display="A125954322T" xr:uid="{00000000-0004-0000-0000-00008B000000}"/>
    <hyperlink ref="E151" location="A125949570J" display="A125949570J" xr:uid="{00000000-0004-0000-0000-00008C000000}"/>
    <hyperlink ref="E152" location="A125944818K" display="A125944818K" xr:uid="{00000000-0004-0000-0000-00008D000000}"/>
    <hyperlink ref="E153" location="A125954358V" display="A125954358V" xr:uid="{00000000-0004-0000-0000-00008E000000}"/>
    <hyperlink ref="E154" location="A125949606X" display="A125949606X" xr:uid="{00000000-0004-0000-0000-00008F000000}"/>
    <hyperlink ref="E155" location="A125944854V" display="A125944854V" xr:uid="{00000000-0004-0000-0000-000090000000}"/>
    <hyperlink ref="E156" location="A125954362K" display="A125954362K" xr:uid="{00000000-0004-0000-0000-000091000000}"/>
    <hyperlink ref="E157" location="A125949610R" display="A125949610R" xr:uid="{00000000-0004-0000-0000-000092000000}"/>
    <hyperlink ref="E158" location="A125944858C" display="A125944858C" xr:uid="{00000000-0004-0000-0000-000093000000}"/>
    <hyperlink ref="E159" location="A125954326A" display="A125954326A" xr:uid="{00000000-0004-0000-0000-000094000000}"/>
    <hyperlink ref="E160" location="A125949574T" display="A125949574T" xr:uid="{00000000-0004-0000-0000-000095000000}"/>
    <hyperlink ref="E161" location="A125944822A" display="A125944822A" xr:uid="{00000000-0004-0000-0000-000096000000}"/>
    <hyperlink ref="E162" location="A125954330T" display="A125954330T" xr:uid="{00000000-0004-0000-0000-000097000000}"/>
    <hyperlink ref="E163" location="A125949578A" display="A125949578A" xr:uid="{00000000-0004-0000-0000-000098000000}"/>
    <hyperlink ref="E164" location="A125944826K" display="A125944826K" xr:uid="{00000000-0004-0000-0000-000099000000}"/>
    <hyperlink ref="E165" location="A125954346K" display="A125954346K" xr:uid="{00000000-0004-0000-0000-00009A000000}"/>
    <hyperlink ref="E166" location="A125949594A" display="A125949594A" xr:uid="{00000000-0004-0000-0000-00009B000000}"/>
    <hyperlink ref="E167" location="A125944842K" display="A125944842K" xr:uid="{00000000-0004-0000-0000-00009C000000}"/>
    <hyperlink ref="E168" location="A125954314T" display="A125954314T" xr:uid="{00000000-0004-0000-0000-00009D000000}"/>
    <hyperlink ref="E169" location="A125949562J" display="A125949562J" xr:uid="{00000000-0004-0000-0000-00009E000000}"/>
    <hyperlink ref="E170" location="A125944810T" display="A125944810T" xr:uid="{00000000-0004-0000-0000-00009F000000}"/>
    <hyperlink ref="E171" location="A125954366V" display="A125954366V" xr:uid="{00000000-0004-0000-0000-0000A0000000}"/>
    <hyperlink ref="E172" location="A125949614X" display="A125949614X" xr:uid="{00000000-0004-0000-0000-0000A1000000}"/>
    <hyperlink ref="E173" location="A125944862V" display="A125944862V" xr:uid="{00000000-0004-0000-0000-0000A2000000}"/>
    <hyperlink ref="E174" location="A125954350A" display="A125954350A" xr:uid="{00000000-0004-0000-0000-0000A3000000}"/>
    <hyperlink ref="E175" location="A125949598K" display="A125949598K" xr:uid="{00000000-0004-0000-0000-0000A4000000}"/>
    <hyperlink ref="E176" location="A125944846V" display="A125944846V" xr:uid="{00000000-0004-0000-0000-0000A5000000}"/>
    <hyperlink ref="E177" location="A125954374V" display="A125954374V" xr:uid="{00000000-0004-0000-0000-0000A6000000}"/>
    <hyperlink ref="E178" location="A125949622X" display="A125949622X" xr:uid="{00000000-0004-0000-0000-0000A7000000}"/>
    <hyperlink ref="E179" location="A125944870V" display="A125944870V" xr:uid="{00000000-0004-0000-0000-0000A8000000}"/>
    <hyperlink ref="E180" location="A125954318A" display="A125954318A" xr:uid="{00000000-0004-0000-0000-0000A9000000}"/>
    <hyperlink ref="E181" location="A125949566T" display="A125949566T" xr:uid="{00000000-0004-0000-0000-0000AA000000}"/>
    <hyperlink ref="E182" location="A125944814A" display="A125944814A" xr:uid="{00000000-0004-0000-0000-0000AB000000}"/>
    <hyperlink ref="E183" location="A125954294V" display="A125954294V" xr:uid="{00000000-0004-0000-0000-0000AC000000}"/>
    <hyperlink ref="E184" location="A125949542X" display="A125949542X" xr:uid="{00000000-0004-0000-0000-0000AD000000}"/>
    <hyperlink ref="E185" location="A125944790V" display="A125944790V" xr:uid="{00000000-0004-0000-0000-0000AE000000}"/>
    <hyperlink ref="E186" location="A125954306T" display="A125954306T" xr:uid="{00000000-0004-0000-0000-0000AF000000}"/>
    <hyperlink ref="E187" location="A125949554J" display="A125949554J" xr:uid="{00000000-0004-0000-0000-0000B0000000}"/>
    <hyperlink ref="E188" location="A125944802T" display="A125944802T" xr:uid="{00000000-0004-0000-0000-0000B1000000}"/>
    <hyperlink ref="E189" location="A125954334A" display="A125954334A" xr:uid="{00000000-0004-0000-0000-0000B2000000}"/>
    <hyperlink ref="E190" location="A125949582T" display="A125949582T" xr:uid="{00000000-0004-0000-0000-0000B3000000}"/>
    <hyperlink ref="E191" location="A125944830A" display="A125944830A" xr:uid="{00000000-0004-0000-0000-0000B4000000}"/>
    <hyperlink ref="E192" location="A125954310J" display="A125954310J" xr:uid="{00000000-0004-0000-0000-0000B5000000}"/>
    <hyperlink ref="E193" location="A125949558T" display="A125949558T" xr:uid="{00000000-0004-0000-0000-0000B6000000}"/>
    <hyperlink ref="E194" location="A125944806A" display="A125944806A" xr:uid="{00000000-0004-0000-0000-0000B7000000}"/>
    <hyperlink ref="E195" location="A125954338K" display="A125954338K" xr:uid="{00000000-0004-0000-0000-0000B8000000}"/>
    <hyperlink ref="E196" location="A125949586A" display="A125949586A" xr:uid="{00000000-0004-0000-0000-0000B9000000}"/>
    <hyperlink ref="E197" location="A125944834K" display="A125944834K" xr:uid="{00000000-0004-0000-0000-0000BA000000}"/>
    <hyperlink ref="E198" location="A125954342A" display="A125954342A" xr:uid="{00000000-0004-0000-0000-0000BB000000}"/>
    <hyperlink ref="E199" location="A125949590T" display="A125949590T" xr:uid="{00000000-0004-0000-0000-0000BC000000}"/>
    <hyperlink ref="E200" location="A125944838V" display="A125944838V" xr:uid="{00000000-0004-0000-0000-0000BD000000}"/>
    <hyperlink ref="E201" location="A125954378C" display="A125954378C" xr:uid="{00000000-0004-0000-0000-0000BE000000}"/>
    <hyperlink ref="E202" location="A125949626J" display="A125949626J" xr:uid="{00000000-0004-0000-0000-0000BF000000}"/>
    <hyperlink ref="E203" location="A125944874C" display="A125944874C" xr:uid="{00000000-0004-0000-0000-0000C0000000}"/>
    <hyperlink ref="E204" location="A125954298C" display="A125954298C" xr:uid="{00000000-0004-0000-0000-0000C1000000}"/>
    <hyperlink ref="E205" location="A125949546J" display="A125949546J" xr:uid="{00000000-0004-0000-0000-0000C2000000}"/>
    <hyperlink ref="E206" location="A125944794C" display="A125944794C" xr:uid="{00000000-0004-0000-0000-0000C3000000}"/>
    <hyperlink ref="E207" location="A125954370K" display="A125954370K" xr:uid="{00000000-0004-0000-0000-0000C4000000}"/>
    <hyperlink ref="E208" location="A125949618J" display="A125949618J" xr:uid="{00000000-0004-0000-0000-0000C5000000}"/>
    <hyperlink ref="E209" location="A125944866C" display="A125944866C" xr:uid="{00000000-0004-0000-0000-0000C6000000}"/>
    <hyperlink ref="E210" location="A125956678T" display="A125956678T" xr:uid="{00000000-0004-0000-0000-0000C7000000}"/>
    <hyperlink ref="E211" location="A125951926A" display="A125951926A" xr:uid="{00000000-0004-0000-0000-0000C8000000}"/>
    <hyperlink ref="E212" location="A125947174V" display="A125947174V" xr:uid="{00000000-0004-0000-0000-0000C9000000}"/>
    <hyperlink ref="E213" location="A125956730R" display="A125956730R" xr:uid="{00000000-0004-0000-0000-0000CA000000}"/>
    <hyperlink ref="E214" location="A125951978C" display="A125951978C" xr:uid="{00000000-0004-0000-0000-0000CB000000}"/>
    <hyperlink ref="E215" location="A125947226K" display="A125947226K" xr:uid="{00000000-0004-0000-0000-0000CC000000}"/>
    <hyperlink ref="E216" location="A125956698A" display="A125956698A" xr:uid="{00000000-0004-0000-0000-0000CD000000}"/>
    <hyperlink ref="E217" location="A125951946K" display="A125951946K" xr:uid="{00000000-0004-0000-0000-0000CE000000}"/>
    <hyperlink ref="E218" location="A125947194C" display="A125947194C" xr:uid="{00000000-0004-0000-0000-0000CF000000}"/>
    <hyperlink ref="E219" location="A125956734X" display="A125956734X" xr:uid="{00000000-0004-0000-0000-0000D0000000}"/>
    <hyperlink ref="E220" location="A125951982V" display="A125951982V" xr:uid="{00000000-0004-0000-0000-0000D1000000}"/>
    <hyperlink ref="E221" location="A125947230A" display="A125947230A" xr:uid="{00000000-0004-0000-0000-0000D2000000}"/>
    <hyperlink ref="E222" location="A125956738J" display="A125956738J" xr:uid="{00000000-0004-0000-0000-0000D3000000}"/>
    <hyperlink ref="E223" location="A125951986C" display="A125951986C" xr:uid="{00000000-0004-0000-0000-0000D4000000}"/>
    <hyperlink ref="E224" location="A125947234K" display="A125947234K" xr:uid="{00000000-0004-0000-0000-0000D5000000}"/>
    <hyperlink ref="E225" location="A125956702F" display="A125956702F" xr:uid="{00000000-0004-0000-0000-0000D6000000}"/>
    <hyperlink ref="E226" location="A125951950A" display="A125951950A" xr:uid="{00000000-0004-0000-0000-0000D7000000}"/>
    <hyperlink ref="E227" location="A125947198L" display="A125947198L" xr:uid="{00000000-0004-0000-0000-0000D8000000}"/>
    <hyperlink ref="E228" location="A125956706R" display="A125956706R" xr:uid="{00000000-0004-0000-0000-0000D9000000}"/>
    <hyperlink ref="E229" location="A125951954K" display="A125951954K" xr:uid="{00000000-0004-0000-0000-0000DA000000}"/>
    <hyperlink ref="E230" location="A125947202T" display="A125947202T" xr:uid="{00000000-0004-0000-0000-0000DB000000}"/>
    <hyperlink ref="E231" location="A125956722R" display="A125956722R" xr:uid="{00000000-0004-0000-0000-0000DC000000}"/>
    <hyperlink ref="E232" location="A125951970K" display="A125951970K" xr:uid="{00000000-0004-0000-0000-0000DD000000}"/>
    <hyperlink ref="E233" location="A125947218K" display="A125947218K" xr:uid="{00000000-0004-0000-0000-0000DE000000}"/>
    <hyperlink ref="E234" location="A125956690J" display="A125956690J" xr:uid="{00000000-0004-0000-0000-0000DF000000}"/>
    <hyperlink ref="E235" location="A125951938K" display="A125951938K" xr:uid="{00000000-0004-0000-0000-0000E0000000}"/>
    <hyperlink ref="E236" location="A125947186C" display="A125947186C" xr:uid="{00000000-0004-0000-0000-0000E1000000}"/>
    <hyperlink ref="E237" location="A125956742X" display="A125956742X" xr:uid="{00000000-0004-0000-0000-0000E2000000}"/>
    <hyperlink ref="E238" location="A125951990V" display="A125951990V" xr:uid="{00000000-0004-0000-0000-0000E3000000}"/>
    <hyperlink ref="E239" location="A125947238V" display="A125947238V" xr:uid="{00000000-0004-0000-0000-0000E4000000}"/>
    <hyperlink ref="E240" location="A125956726X" display="A125956726X" xr:uid="{00000000-0004-0000-0000-0000E5000000}"/>
    <hyperlink ref="E241" location="A125951974V" display="A125951974V" xr:uid="{00000000-0004-0000-0000-0000E6000000}"/>
    <hyperlink ref="E242" location="A125947222A" display="A125947222A" xr:uid="{00000000-0004-0000-0000-0000E7000000}"/>
    <hyperlink ref="E243" location="A125956750X" display="A125956750X" xr:uid="{00000000-0004-0000-0000-0000E8000000}"/>
    <hyperlink ref="E244" location="A125951998L" display="A125951998L" xr:uid="{00000000-0004-0000-0000-0000E9000000}"/>
    <hyperlink ref="E245" location="A125947246V" display="A125947246V" xr:uid="{00000000-0004-0000-0000-0000EA000000}"/>
    <hyperlink ref="E246" location="A125956694T" display="A125956694T" xr:uid="{00000000-0004-0000-0000-0000EB000000}"/>
    <hyperlink ref="E247" location="A125951942A" display="A125951942A" xr:uid="{00000000-0004-0000-0000-0000EC000000}"/>
    <hyperlink ref="E248" location="A125947190V" display="A125947190V" xr:uid="{00000000-0004-0000-0000-0000ED000000}"/>
    <hyperlink ref="E249" location="A125956670X" display="A125956670X" xr:uid="{00000000-0004-0000-0000-0000EE000000}"/>
    <hyperlink ref="E250" location="A125951918A" display="A125951918A" xr:uid="{00000000-0004-0000-0000-0000EF000000}"/>
    <hyperlink ref="E251" location="A125947166V" display="A125947166V" xr:uid="{00000000-0004-0000-0000-0000F0000000}"/>
    <hyperlink ref="E252" location="A125956682J" display="A125956682J" xr:uid="{00000000-0004-0000-0000-0000F1000000}"/>
    <hyperlink ref="E253" location="A125951930T" display="A125951930T" xr:uid="{00000000-0004-0000-0000-0000F2000000}"/>
    <hyperlink ref="E254" location="A125947178C" display="A125947178C" xr:uid="{00000000-0004-0000-0000-0000F3000000}"/>
    <hyperlink ref="E255" location="A125956710F" display="A125956710F" xr:uid="{00000000-0004-0000-0000-0000F4000000}"/>
    <hyperlink ref="E256" location="A125951958V" display="A125951958V" xr:uid="{00000000-0004-0000-0000-0000F5000000}"/>
    <hyperlink ref="E257" location="A125947206A" display="A125947206A" xr:uid="{00000000-0004-0000-0000-0000F6000000}"/>
    <hyperlink ref="E258" location="A125956686T" display="A125956686T" xr:uid="{00000000-0004-0000-0000-0000F7000000}"/>
    <hyperlink ref="E259" location="A125951934A" display="A125951934A" xr:uid="{00000000-0004-0000-0000-0000F8000000}"/>
    <hyperlink ref="E260" location="A125947182V" display="A125947182V" xr:uid="{00000000-0004-0000-0000-0000F9000000}"/>
    <hyperlink ref="E261" location="A125956714R" display="A125956714R" xr:uid="{00000000-0004-0000-0000-0000FA000000}"/>
    <hyperlink ref="E262" location="A125951962K" display="A125951962K" xr:uid="{00000000-0004-0000-0000-0000FB000000}"/>
    <hyperlink ref="E263" location="A125947210T" display="A125947210T" xr:uid="{00000000-0004-0000-0000-0000FC000000}"/>
    <hyperlink ref="E264" location="A125956718X" display="A125956718X" xr:uid="{00000000-0004-0000-0000-0000FD000000}"/>
    <hyperlink ref="E265" location="A125951966V" display="A125951966V" xr:uid="{00000000-0004-0000-0000-0000FE000000}"/>
    <hyperlink ref="E266" location="A125947214A" display="A125947214A" xr:uid="{00000000-0004-0000-0000-0000FF000000}"/>
    <hyperlink ref="E267" location="A125956754J" display="A125956754J" xr:uid="{00000000-0004-0000-0000-000000010000}"/>
    <hyperlink ref="E268" location="A125952002V" display="A125952002V" xr:uid="{00000000-0004-0000-0000-000001010000}"/>
    <hyperlink ref="E269" location="A125947250K" display="A125947250K" xr:uid="{00000000-0004-0000-0000-000002010000}"/>
    <hyperlink ref="E270" location="A125956674J" display="A125956674J" xr:uid="{00000000-0004-0000-0000-000003010000}"/>
    <hyperlink ref="E271" location="A125951922T" display="A125951922T" xr:uid="{00000000-0004-0000-0000-000004010000}"/>
    <hyperlink ref="E272" location="A125947170K" display="A125947170K" xr:uid="{00000000-0004-0000-0000-000005010000}"/>
    <hyperlink ref="E273" location="A125956746J" display="A125956746J" xr:uid="{00000000-0004-0000-0000-000006010000}"/>
    <hyperlink ref="E274" location="A125951994C" display="A125951994C" xr:uid="{00000000-0004-0000-0000-000007010000}"/>
    <hyperlink ref="E275" location="A125947242K" display="A125947242K" xr:uid="{00000000-0004-0000-0000-000008010000}"/>
    <hyperlink ref="E276" location="A125957470X" display="A125957470X" xr:uid="{00000000-0004-0000-0000-000009010000}"/>
    <hyperlink ref="E277" location="A125952718A" display="A125952718A" xr:uid="{00000000-0004-0000-0000-00000A010000}"/>
    <hyperlink ref="E278" location="A125947966T" display="A125947966T" xr:uid="{00000000-0004-0000-0000-00000B010000}"/>
    <hyperlink ref="E279" location="A125957522R" display="A125957522R" xr:uid="{00000000-0004-0000-0000-00000C010000}"/>
    <hyperlink ref="E280" location="A125952770K" display="A125952770K" xr:uid="{00000000-0004-0000-0000-00000D010000}"/>
    <hyperlink ref="E281" location="A125948018K" display="A125948018K" xr:uid="{00000000-0004-0000-0000-00000E010000}"/>
    <hyperlink ref="E282" location="A125957490J" display="A125957490J" xr:uid="{00000000-0004-0000-0000-00000F010000}"/>
    <hyperlink ref="E283" location="A125952738K" display="A125952738K" xr:uid="{00000000-0004-0000-0000-000010010000}"/>
    <hyperlink ref="E284" location="A125947986A" display="A125947986A" xr:uid="{00000000-0004-0000-0000-000011010000}"/>
    <hyperlink ref="E285" location="A125957526X" display="A125957526X" xr:uid="{00000000-0004-0000-0000-000012010000}"/>
    <hyperlink ref="E286" location="A125952774V" display="A125952774V" xr:uid="{00000000-0004-0000-0000-000013010000}"/>
    <hyperlink ref="E287" location="A125948022A" display="A125948022A" xr:uid="{00000000-0004-0000-0000-000014010000}"/>
    <hyperlink ref="E288" location="A125957530R" display="A125957530R" xr:uid="{00000000-0004-0000-0000-000015010000}"/>
    <hyperlink ref="E289" location="A125952778C" display="A125952778C" xr:uid="{00000000-0004-0000-0000-000016010000}"/>
    <hyperlink ref="E290" location="A125948026K" display="A125948026K" xr:uid="{00000000-0004-0000-0000-000017010000}"/>
    <hyperlink ref="E291" location="A125957494T" display="A125957494T" xr:uid="{00000000-0004-0000-0000-000018010000}"/>
    <hyperlink ref="E292" location="A125952742A" display="A125952742A" xr:uid="{00000000-0004-0000-0000-000019010000}"/>
    <hyperlink ref="E293" location="A125947990T" display="A125947990T" xr:uid="{00000000-0004-0000-0000-00001A010000}"/>
    <hyperlink ref="E294" location="A125957498A" display="A125957498A" xr:uid="{00000000-0004-0000-0000-00001B010000}"/>
    <hyperlink ref="E295" location="A125952746K" display="A125952746K" xr:uid="{00000000-0004-0000-0000-00001C010000}"/>
    <hyperlink ref="E296" location="A125947994A" display="A125947994A" xr:uid="{00000000-0004-0000-0000-00001D010000}"/>
    <hyperlink ref="E297" location="A125957514R" display="A125957514R" xr:uid="{00000000-0004-0000-0000-00001E010000}"/>
    <hyperlink ref="E298" location="A125952762K" display="A125952762K" xr:uid="{00000000-0004-0000-0000-00001F010000}"/>
    <hyperlink ref="E299" location="A125948010T" display="A125948010T" xr:uid="{00000000-0004-0000-0000-000020010000}"/>
    <hyperlink ref="E300" location="A125957482J" display="A125957482J" xr:uid="{00000000-0004-0000-0000-000021010000}"/>
    <hyperlink ref="E301" location="A125952730T" display="A125952730T" xr:uid="{00000000-0004-0000-0000-000022010000}"/>
    <hyperlink ref="E302" location="A125947978A" display="A125947978A" xr:uid="{00000000-0004-0000-0000-000023010000}"/>
    <hyperlink ref="E303" location="A125957534X" display="A125957534X" xr:uid="{00000000-0004-0000-0000-000024010000}"/>
    <hyperlink ref="E304" location="A125952782V" display="A125952782V" xr:uid="{00000000-0004-0000-0000-000025010000}"/>
    <hyperlink ref="E305" location="A125948030A" display="A125948030A" xr:uid="{00000000-0004-0000-0000-000026010000}"/>
    <hyperlink ref="E306" location="A125957518X" display="A125957518X" xr:uid="{00000000-0004-0000-0000-000027010000}"/>
    <hyperlink ref="E307" location="A125952766V" display="A125952766V" xr:uid="{00000000-0004-0000-0000-000028010000}"/>
    <hyperlink ref="E308" location="A125948014A" display="A125948014A" xr:uid="{00000000-0004-0000-0000-000029010000}"/>
    <hyperlink ref="E309" location="A125957542X" display="A125957542X" xr:uid="{00000000-0004-0000-0000-00002A010000}"/>
    <hyperlink ref="E310" location="A125952790V" display="A125952790V" xr:uid="{00000000-0004-0000-0000-00002B010000}"/>
    <hyperlink ref="E311" location="A125948038V" display="A125948038V" xr:uid="{00000000-0004-0000-0000-00002C010000}"/>
    <hyperlink ref="E312" location="A125957486T" display="A125957486T" xr:uid="{00000000-0004-0000-0000-00002D010000}"/>
    <hyperlink ref="E313" location="A125952734A" display="A125952734A" xr:uid="{00000000-0004-0000-0000-00002E010000}"/>
    <hyperlink ref="E314" location="A125947982T" display="A125947982T" xr:uid="{00000000-0004-0000-0000-00002F010000}"/>
    <hyperlink ref="E315" location="A125957462X" display="A125957462X" xr:uid="{00000000-0004-0000-0000-000030010000}"/>
    <hyperlink ref="E316" location="A125952710J" display="A125952710J" xr:uid="{00000000-0004-0000-0000-000031010000}"/>
    <hyperlink ref="E317" location="A125947958T" display="A125947958T" xr:uid="{00000000-0004-0000-0000-000032010000}"/>
    <hyperlink ref="E318" location="A125957474J" display="A125957474J" xr:uid="{00000000-0004-0000-0000-000033010000}"/>
    <hyperlink ref="E319" location="A125952722T" display="A125952722T" xr:uid="{00000000-0004-0000-0000-000034010000}"/>
    <hyperlink ref="E320" location="A125947970J" display="A125947970J" xr:uid="{00000000-0004-0000-0000-000035010000}"/>
    <hyperlink ref="E321" location="A125957502F" display="A125957502F" xr:uid="{00000000-0004-0000-0000-000036010000}"/>
    <hyperlink ref="E322" location="A125952750A" display="A125952750A" xr:uid="{00000000-0004-0000-0000-000037010000}"/>
    <hyperlink ref="E323" location="A125947998K" display="A125947998K" xr:uid="{00000000-0004-0000-0000-000038010000}"/>
    <hyperlink ref="E324" location="A125957478T" display="A125957478T" xr:uid="{00000000-0004-0000-0000-000039010000}"/>
    <hyperlink ref="E325" location="A125952726A" display="A125952726A" xr:uid="{00000000-0004-0000-0000-00003A010000}"/>
    <hyperlink ref="E326" location="A125947974T" display="A125947974T" xr:uid="{00000000-0004-0000-0000-00003B010000}"/>
    <hyperlink ref="E327" location="A125957506R" display="A125957506R" xr:uid="{00000000-0004-0000-0000-00003C010000}"/>
    <hyperlink ref="E328" location="A125952754K" display="A125952754K" xr:uid="{00000000-0004-0000-0000-00003D010000}"/>
    <hyperlink ref="E329" location="A125948002T" display="A125948002T" xr:uid="{00000000-0004-0000-0000-00003E010000}"/>
    <hyperlink ref="E330" location="A125957510F" display="A125957510F" xr:uid="{00000000-0004-0000-0000-00003F010000}"/>
    <hyperlink ref="E331" location="A125952758V" display="A125952758V" xr:uid="{00000000-0004-0000-0000-000040010000}"/>
    <hyperlink ref="E332" location="A125948006A" display="A125948006A" xr:uid="{00000000-0004-0000-0000-000041010000}"/>
    <hyperlink ref="E333" location="A125957546J" display="A125957546J" xr:uid="{00000000-0004-0000-0000-000042010000}"/>
    <hyperlink ref="E334" location="A125952794C" display="A125952794C" xr:uid="{00000000-0004-0000-0000-000043010000}"/>
    <hyperlink ref="E335" location="A125948042K" display="A125948042K" xr:uid="{00000000-0004-0000-0000-000044010000}"/>
    <hyperlink ref="E336" location="A125957466J" display="A125957466J" xr:uid="{00000000-0004-0000-0000-000045010000}"/>
    <hyperlink ref="E337" location="A125952714T" display="A125952714T" xr:uid="{00000000-0004-0000-0000-000046010000}"/>
    <hyperlink ref="E338" location="A125947962J" display="A125947962J" xr:uid="{00000000-0004-0000-0000-000047010000}"/>
    <hyperlink ref="E339" location="A125957538J" display="A125957538J" xr:uid="{00000000-0004-0000-0000-000048010000}"/>
    <hyperlink ref="E340" location="A125952786C" display="A125952786C" xr:uid="{00000000-0004-0000-0000-000049010000}"/>
    <hyperlink ref="E341" location="A125948034K" display="A125948034K" xr:uid="{00000000-0004-0000-0000-00004A010000}"/>
    <hyperlink ref="E342" location="A125955094V" display="A125955094V" xr:uid="{00000000-0004-0000-0000-00004B010000}"/>
    <hyperlink ref="E343" location="A125950342C" display="A125950342C" xr:uid="{00000000-0004-0000-0000-00004C010000}"/>
    <hyperlink ref="E344" location="A125945590V" display="A125945590V" xr:uid="{00000000-0004-0000-0000-00004D010000}"/>
    <hyperlink ref="E345" location="A125955146K" display="A125955146K" xr:uid="{00000000-0004-0000-0000-00004E010000}"/>
    <hyperlink ref="E346" location="A125950394F" display="A125950394F" xr:uid="{00000000-0004-0000-0000-00004F010000}"/>
    <hyperlink ref="E347" location="A125945642K" display="A125945642K" xr:uid="{00000000-0004-0000-0000-000050010000}"/>
    <hyperlink ref="E348" location="A125955114T" display="A125955114T" xr:uid="{00000000-0004-0000-0000-000051010000}"/>
    <hyperlink ref="E349" location="A125950362L" display="A125950362L" xr:uid="{00000000-0004-0000-0000-000052010000}"/>
    <hyperlink ref="E350" location="A125945610T" display="A125945610T" xr:uid="{00000000-0004-0000-0000-000053010000}"/>
    <hyperlink ref="E351" location="A125955150A" display="A125955150A" xr:uid="{00000000-0004-0000-0000-000054010000}"/>
    <hyperlink ref="E352" location="A125950398R" display="A125950398R" xr:uid="{00000000-0004-0000-0000-000055010000}"/>
    <hyperlink ref="E353" location="A125945646V" display="A125945646V" xr:uid="{00000000-0004-0000-0000-000056010000}"/>
    <hyperlink ref="E354" location="A125955154K" display="A125955154K" xr:uid="{00000000-0004-0000-0000-000057010000}"/>
    <hyperlink ref="E355" location="A125950402V" display="A125950402V" xr:uid="{00000000-0004-0000-0000-000058010000}"/>
    <hyperlink ref="E356" location="A125945650K" display="A125945650K" xr:uid="{00000000-0004-0000-0000-000059010000}"/>
    <hyperlink ref="E357" location="A125955118A" display="A125955118A" xr:uid="{00000000-0004-0000-0000-00005A010000}"/>
    <hyperlink ref="E358" location="A125950366W" display="A125950366W" xr:uid="{00000000-0004-0000-0000-00005B010000}"/>
    <hyperlink ref="E359" location="A125945614A" display="A125945614A" xr:uid="{00000000-0004-0000-0000-00005C010000}"/>
    <hyperlink ref="E360" location="A125955122T" display="A125955122T" xr:uid="{00000000-0004-0000-0000-00005D010000}"/>
    <hyperlink ref="E361" location="A125950370L" display="A125950370L" xr:uid="{00000000-0004-0000-0000-00005E010000}"/>
    <hyperlink ref="E362" location="A125945618K" display="A125945618K" xr:uid="{00000000-0004-0000-0000-00005F010000}"/>
    <hyperlink ref="E363" location="A125955138K" display="A125955138K" xr:uid="{00000000-0004-0000-0000-000060010000}"/>
    <hyperlink ref="E364" location="A125950386F" display="A125950386F" xr:uid="{00000000-0004-0000-0000-000061010000}"/>
    <hyperlink ref="E365" location="A125945634K" display="A125945634K" xr:uid="{00000000-0004-0000-0000-000062010000}"/>
    <hyperlink ref="E366" location="A125955106T" display="A125955106T" xr:uid="{00000000-0004-0000-0000-000063010000}"/>
    <hyperlink ref="E367" location="A125950354L" display="A125950354L" xr:uid="{00000000-0004-0000-0000-000064010000}"/>
    <hyperlink ref="E368" location="A125945602T" display="A125945602T" xr:uid="{00000000-0004-0000-0000-000065010000}"/>
    <hyperlink ref="E369" location="A125955158V" display="A125955158V" xr:uid="{00000000-0004-0000-0000-000066010000}"/>
    <hyperlink ref="E370" location="A125950406C" display="A125950406C" xr:uid="{00000000-0004-0000-0000-000067010000}"/>
    <hyperlink ref="E371" location="A125945654V" display="A125945654V" xr:uid="{00000000-0004-0000-0000-000068010000}"/>
    <hyperlink ref="E372" location="A125955142A" display="A125955142A" xr:uid="{00000000-0004-0000-0000-000069010000}"/>
    <hyperlink ref="E373" location="A125950390W" display="A125950390W" xr:uid="{00000000-0004-0000-0000-00006A010000}"/>
    <hyperlink ref="E374" location="A125945638V" display="A125945638V" xr:uid="{00000000-0004-0000-0000-00006B010000}"/>
    <hyperlink ref="E375" location="A125955166V" display="A125955166V" xr:uid="{00000000-0004-0000-0000-00006C010000}"/>
    <hyperlink ref="E376" location="A125950414C" display="A125950414C" xr:uid="{00000000-0004-0000-0000-00006D010000}"/>
    <hyperlink ref="E377" location="A125945662V" display="A125945662V" xr:uid="{00000000-0004-0000-0000-00006E010000}"/>
    <hyperlink ref="E378" location="A125955110J" display="A125955110J" xr:uid="{00000000-0004-0000-0000-00006F010000}"/>
    <hyperlink ref="E379" location="A125950358W" display="A125950358W" xr:uid="{00000000-0004-0000-0000-000070010000}"/>
    <hyperlink ref="E380" location="A125945606A" display="A125945606A" xr:uid="{00000000-0004-0000-0000-000071010000}"/>
    <hyperlink ref="E381" location="A125955086V" display="A125955086V" xr:uid="{00000000-0004-0000-0000-000072010000}"/>
    <hyperlink ref="E382" location="A125950334C" display="A125950334C" xr:uid="{00000000-0004-0000-0000-000073010000}"/>
    <hyperlink ref="E383" location="A125945582V" display="A125945582V" xr:uid="{00000000-0004-0000-0000-000074010000}"/>
    <hyperlink ref="E384" location="A125955098C" display="A125955098C" xr:uid="{00000000-0004-0000-0000-000075010000}"/>
    <hyperlink ref="E385" location="A125950346L" display="A125950346L" xr:uid="{00000000-0004-0000-0000-000076010000}"/>
    <hyperlink ref="E386" location="A125945594C" display="A125945594C" xr:uid="{00000000-0004-0000-0000-000077010000}"/>
    <hyperlink ref="E387" location="A125955126A" display="A125955126A" xr:uid="{00000000-0004-0000-0000-000078010000}"/>
    <hyperlink ref="E388" location="A125950374W" display="A125950374W" xr:uid="{00000000-0004-0000-0000-000079010000}"/>
    <hyperlink ref="E389" location="A125945622A" display="A125945622A" xr:uid="{00000000-0004-0000-0000-00007A010000}"/>
    <hyperlink ref="E390" location="A125955102J" display="A125955102J" xr:uid="{00000000-0004-0000-0000-00007B010000}"/>
    <hyperlink ref="E391" location="A125950350C" display="A125950350C" xr:uid="{00000000-0004-0000-0000-00007C010000}"/>
    <hyperlink ref="E392" location="A125945598L" display="A125945598L" xr:uid="{00000000-0004-0000-0000-00007D010000}"/>
    <hyperlink ref="E393" location="A125955130T" display="A125955130T" xr:uid="{00000000-0004-0000-0000-00007E010000}"/>
    <hyperlink ref="E394" location="A125950378F" display="A125950378F" xr:uid="{00000000-0004-0000-0000-00007F010000}"/>
    <hyperlink ref="E395" location="A125945626K" display="A125945626K" xr:uid="{00000000-0004-0000-0000-000080010000}"/>
    <hyperlink ref="E396" location="A125955134A" display="A125955134A" xr:uid="{00000000-0004-0000-0000-000081010000}"/>
    <hyperlink ref="E397" location="A125950382W" display="A125950382W" xr:uid="{00000000-0004-0000-0000-000082010000}"/>
    <hyperlink ref="E398" location="A125945630A" display="A125945630A" xr:uid="{00000000-0004-0000-0000-000083010000}"/>
    <hyperlink ref="E399" location="A125955170K" display="A125955170K" xr:uid="{00000000-0004-0000-0000-000084010000}"/>
    <hyperlink ref="E400" location="A125950418L" display="A125950418L" xr:uid="{00000000-0004-0000-0000-000085010000}"/>
    <hyperlink ref="E401" location="A125945666C" display="A125945666C" xr:uid="{00000000-0004-0000-0000-000086010000}"/>
    <hyperlink ref="E402" location="A125955090K" display="A125955090K" xr:uid="{00000000-0004-0000-0000-000087010000}"/>
    <hyperlink ref="E403" location="A125950338L" display="A125950338L" xr:uid="{00000000-0004-0000-0000-000088010000}"/>
    <hyperlink ref="E404" location="A125945586C" display="A125945586C" xr:uid="{00000000-0004-0000-0000-000089010000}"/>
    <hyperlink ref="E405" location="A125955162K" display="A125955162K" xr:uid="{00000000-0004-0000-0000-00008A010000}"/>
    <hyperlink ref="E406" location="A125950410V" display="A125950410V" xr:uid="{00000000-0004-0000-0000-00008B010000}"/>
    <hyperlink ref="E407" location="A125945658C" display="A125945658C" xr:uid="{00000000-0004-0000-0000-00008C010000}"/>
    <hyperlink ref="E408" location="A125954038J" display="A125954038J" xr:uid="{00000000-0004-0000-0000-00008D010000}"/>
    <hyperlink ref="E409" location="A125949286X" display="A125949286X" xr:uid="{00000000-0004-0000-0000-00008E010000}"/>
    <hyperlink ref="E410" location="A125944534J" display="A125944534J" xr:uid="{00000000-0004-0000-0000-00008F010000}"/>
    <hyperlink ref="E411" location="A125954090T" display="A125954090T" xr:uid="{00000000-0004-0000-0000-000090010000}"/>
    <hyperlink ref="E412" location="A125949338R" display="A125949338R" xr:uid="{00000000-0004-0000-0000-000091010000}"/>
    <hyperlink ref="E413" location="A125944586K" display="A125944586K" xr:uid="{00000000-0004-0000-0000-000092010000}"/>
    <hyperlink ref="E414" location="A125954058T" display="A125954058T" xr:uid="{00000000-0004-0000-0000-000093010000}"/>
    <hyperlink ref="E415" location="A125949306W" display="A125949306W" xr:uid="{00000000-0004-0000-0000-000094010000}"/>
    <hyperlink ref="E416" location="A125944554T" display="A125944554T" xr:uid="{00000000-0004-0000-0000-000095010000}"/>
    <hyperlink ref="E417" location="A125954094A" display="A125954094A" xr:uid="{00000000-0004-0000-0000-000096010000}"/>
    <hyperlink ref="E418" location="A125949342F" display="A125949342F" xr:uid="{00000000-0004-0000-0000-000097010000}"/>
    <hyperlink ref="E419" location="A125944590A" display="A125944590A" xr:uid="{00000000-0004-0000-0000-000098010000}"/>
    <hyperlink ref="E420" location="A125954098K" display="A125954098K" xr:uid="{00000000-0004-0000-0000-000099010000}"/>
    <hyperlink ref="E421" location="A125949346R" display="A125949346R" xr:uid="{00000000-0004-0000-0000-00009A010000}"/>
    <hyperlink ref="E422" location="A125944594K" display="A125944594K" xr:uid="{00000000-0004-0000-0000-00009B010000}"/>
    <hyperlink ref="E423" location="A125954062J" display="A125954062J" xr:uid="{00000000-0004-0000-0000-00009C010000}"/>
    <hyperlink ref="E424" location="A125949310L" display="A125949310L" xr:uid="{00000000-0004-0000-0000-00009D010000}"/>
    <hyperlink ref="E425" location="A125944558A" display="A125944558A" xr:uid="{00000000-0004-0000-0000-00009E010000}"/>
    <hyperlink ref="E426" location="A125954066T" display="A125954066T" xr:uid="{00000000-0004-0000-0000-00009F010000}"/>
    <hyperlink ref="E427" location="A125949314W" display="A125949314W" xr:uid="{00000000-0004-0000-0000-0000A0010000}"/>
    <hyperlink ref="E428" location="A125944562T" display="A125944562T" xr:uid="{00000000-0004-0000-0000-0000A1010000}"/>
    <hyperlink ref="E429" location="A125954082T" display="A125954082T" xr:uid="{00000000-0004-0000-0000-0000A2010000}"/>
    <hyperlink ref="E430" location="A125949330W" display="A125949330W" xr:uid="{00000000-0004-0000-0000-0000A3010000}"/>
    <hyperlink ref="E431" location="A125944578K" display="A125944578K" xr:uid="{00000000-0004-0000-0000-0000A4010000}"/>
    <hyperlink ref="E432" location="A125954050X" display="A125954050X" xr:uid="{00000000-0004-0000-0000-0000A5010000}"/>
    <hyperlink ref="E433" location="A125949298J" display="A125949298J" xr:uid="{00000000-0004-0000-0000-0000A6010000}"/>
    <hyperlink ref="E434" location="A125944546T" display="A125944546T" xr:uid="{00000000-0004-0000-0000-0000A7010000}"/>
    <hyperlink ref="E435" location="A125954102R" display="A125954102R" xr:uid="{00000000-0004-0000-0000-0000A8010000}"/>
    <hyperlink ref="E436" location="A125949350F" display="A125949350F" xr:uid="{00000000-0004-0000-0000-0000A9010000}"/>
    <hyperlink ref="E437" location="A125944598V" display="A125944598V" xr:uid="{00000000-0004-0000-0000-0000AA010000}"/>
    <hyperlink ref="E438" location="A125954086A" display="A125954086A" xr:uid="{00000000-0004-0000-0000-0000AB010000}"/>
    <hyperlink ref="E439" location="A125949334F" display="A125949334F" xr:uid="{00000000-0004-0000-0000-0000AC010000}"/>
    <hyperlink ref="E440" location="A125944582A" display="A125944582A" xr:uid="{00000000-0004-0000-0000-0000AD010000}"/>
    <hyperlink ref="E441" location="A125954110R" display="A125954110R" xr:uid="{00000000-0004-0000-0000-0000AE010000}"/>
    <hyperlink ref="E442" location="A125949358X" display="A125949358X" xr:uid="{00000000-0004-0000-0000-0000AF010000}"/>
    <hyperlink ref="E443" location="A125944606J" display="A125944606J" xr:uid="{00000000-0004-0000-0000-0000B0010000}"/>
    <hyperlink ref="E444" location="A125954054J" display="A125954054J" xr:uid="{00000000-0004-0000-0000-0000B1010000}"/>
    <hyperlink ref="E445" location="A125949302L" display="A125949302L" xr:uid="{00000000-0004-0000-0000-0000B2010000}"/>
    <hyperlink ref="E446" location="A125944550J" display="A125944550J" xr:uid="{00000000-0004-0000-0000-0000B3010000}"/>
    <hyperlink ref="E447" location="A125954030R" display="A125954030R" xr:uid="{00000000-0004-0000-0000-0000B4010000}"/>
    <hyperlink ref="E448" location="A125949278X" display="A125949278X" xr:uid="{00000000-0004-0000-0000-0000B5010000}"/>
    <hyperlink ref="E449" location="A125944526J" display="A125944526J" xr:uid="{00000000-0004-0000-0000-0000B6010000}"/>
    <hyperlink ref="E450" location="A125954042X" display="A125954042X" xr:uid="{00000000-0004-0000-0000-0000B7010000}"/>
    <hyperlink ref="E451" location="A125949290R" display="A125949290R" xr:uid="{00000000-0004-0000-0000-0000B8010000}"/>
    <hyperlink ref="E452" location="A125944538T" display="A125944538T" xr:uid="{00000000-0004-0000-0000-0000B9010000}"/>
    <hyperlink ref="E453" location="A125954070J" display="A125954070J" xr:uid="{00000000-0004-0000-0000-0000BA010000}"/>
    <hyperlink ref="E454" location="A125949318F" display="A125949318F" xr:uid="{00000000-0004-0000-0000-0000BB010000}"/>
    <hyperlink ref="E455" location="A125944566A" display="A125944566A" xr:uid="{00000000-0004-0000-0000-0000BC010000}"/>
    <hyperlink ref="E456" location="A125954046J" display="A125954046J" xr:uid="{00000000-0004-0000-0000-0000BD010000}"/>
    <hyperlink ref="E457" location="A125949294X" display="A125949294X" xr:uid="{00000000-0004-0000-0000-0000BE010000}"/>
    <hyperlink ref="E458" location="A125944542J" display="A125944542J" xr:uid="{00000000-0004-0000-0000-0000BF010000}"/>
    <hyperlink ref="E459" location="A125954074T" display="A125954074T" xr:uid="{00000000-0004-0000-0000-0000C0010000}"/>
    <hyperlink ref="E460" location="A125949322W" display="A125949322W" xr:uid="{00000000-0004-0000-0000-0000C1010000}"/>
    <hyperlink ref="E461" location="A125944570T" display="A125944570T" xr:uid="{00000000-0004-0000-0000-0000C2010000}"/>
    <hyperlink ref="E462" location="A125954078A" display="A125954078A" xr:uid="{00000000-0004-0000-0000-0000C3010000}"/>
    <hyperlink ref="E463" location="A125949326F" display="A125949326F" xr:uid="{00000000-0004-0000-0000-0000C4010000}"/>
    <hyperlink ref="E464" location="A125944574A" display="A125944574A" xr:uid="{00000000-0004-0000-0000-0000C5010000}"/>
    <hyperlink ref="E465" location="A125954114X" display="A125954114X" xr:uid="{00000000-0004-0000-0000-0000C6010000}"/>
    <hyperlink ref="E466" location="A125949362R" display="A125949362R" xr:uid="{00000000-0004-0000-0000-0000C7010000}"/>
    <hyperlink ref="E467" location="A125944610X" display="A125944610X" xr:uid="{00000000-0004-0000-0000-0000C8010000}"/>
    <hyperlink ref="E468" location="A125954034X" display="A125954034X" xr:uid="{00000000-0004-0000-0000-0000C9010000}"/>
    <hyperlink ref="E469" location="A125949282R" display="A125949282R" xr:uid="{00000000-0004-0000-0000-0000CA010000}"/>
    <hyperlink ref="E470" location="A125944530X" display="A125944530X" xr:uid="{00000000-0004-0000-0000-0000CB010000}"/>
    <hyperlink ref="E471" location="A125954106X" display="A125954106X" xr:uid="{00000000-0004-0000-0000-0000CC010000}"/>
    <hyperlink ref="E472" location="A125949354R" display="A125949354R" xr:uid="{00000000-0004-0000-0000-0000CD010000}"/>
    <hyperlink ref="E473" location="A125944602X" display="A125944602X" xr:uid="{00000000-0004-0000-0000-0000CE010000}"/>
    <hyperlink ref="E474" location="A125953686L" display="A125953686L" xr:uid="{00000000-0004-0000-0000-0000CF010000}"/>
    <hyperlink ref="E475" location="A125948934T" display="A125948934T" xr:uid="{00000000-0004-0000-0000-0000D0010000}"/>
    <hyperlink ref="E476" location="A125944182R" display="A125944182R" xr:uid="{00000000-0004-0000-0000-0000D1010000}"/>
    <hyperlink ref="E477" location="A125953738C" display="A125953738C" xr:uid="{00000000-0004-0000-0000-0000D2010000}"/>
    <hyperlink ref="E478" location="A125948986V" display="A125948986V" xr:uid="{00000000-0004-0000-0000-0000D3010000}"/>
    <hyperlink ref="E479" location="A125944234F" display="A125944234F" xr:uid="{00000000-0004-0000-0000-0000D4010000}"/>
    <hyperlink ref="E480" location="A125953706K" display="A125953706K" xr:uid="{00000000-0004-0000-0000-0000D5010000}"/>
    <hyperlink ref="E481" location="A125948954A" display="A125948954A" xr:uid="{00000000-0004-0000-0000-0000D6010000}"/>
    <hyperlink ref="E482" location="A125944202L" display="A125944202L" xr:uid="{00000000-0004-0000-0000-0000D7010000}"/>
    <hyperlink ref="E483" location="A125953742V" display="A125953742V" xr:uid="{00000000-0004-0000-0000-0000D8010000}"/>
    <hyperlink ref="E484" location="A125948990K" display="A125948990K" xr:uid="{00000000-0004-0000-0000-0000D9010000}"/>
    <hyperlink ref="E485" location="A125944238R" display="A125944238R" xr:uid="{00000000-0004-0000-0000-0000DA010000}"/>
    <hyperlink ref="E486" location="A125953746C" display="A125953746C" xr:uid="{00000000-0004-0000-0000-0000DB010000}"/>
    <hyperlink ref="E487" location="A125948994V" display="A125948994V" xr:uid="{00000000-0004-0000-0000-0000DC010000}"/>
    <hyperlink ref="E488" location="A125944242F" display="A125944242F" xr:uid="{00000000-0004-0000-0000-0000DD010000}"/>
    <hyperlink ref="E489" location="A125953710A" display="A125953710A" xr:uid="{00000000-0004-0000-0000-0000DE010000}"/>
    <hyperlink ref="E490" location="A125948958K" display="A125948958K" xr:uid="{00000000-0004-0000-0000-0000DF010000}"/>
    <hyperlink ref="E491" location="A125944206W" display="A125944206W" xr:uid="{00000000-0004-0000-0000-0000E0010000}"/>
    <hyperlink ref="E492" location="A125953714K" display="A125953714K" xr:uid="{00000000-0004-0000-0000-0000E1010000}"/>
    <hyperlink ref="E493" location="A125948962A" display="A125948962A" xr:uid="{00000000-0004-0000-0000-0000E2010000}"/>
    <hyperlink ref="E494" location="A125944210L" display="A125944210L" xr:uid="{00000000-0004-0000-0000-0000E3010000}"/>
    <hyperlink ref="E495" location="A125953730K" display="A125953730K" xr:uid="{00000000-0004-0000-0000-0000E4010000}"/>
    <hyperlink ref="E496" location="A125948978V" display="A125948978V" xr:uid="{00000000-0004-0000-0000-0000E5010000}"/>
    <hyperlink ref="E497" location="A125944226F" display="A125944226F" xr:uid="{00000000-0004-0000-0000-0000E6010000}"/>
    <hyperlink ref="E498" location="A125953698W" display="A125953698W" xr:uid="{00000000-0004-0000-0000-0000E7010000}"/>
    <hyperlink ref="E499" location="A125948946A" display="A125948946A" xr:uid="{00000000-0004-0000-0000-0000E8010000}"/>
    <hyperlink ref="E500" location="A125944194X" display="A125944194X" xr:uid="{00000000-0004-0000-0000-0000E9010000}"/>
    <hyperlink ref="E501" location="A125953750V" display="A125953750V" xr:uid="{00000000-0004-0000-0000-0000EA010000}"/>
    <hyperlink ref="E502" location="A125948998C" display="A125948998C" xr:uid="{00000000-0004-0000-0000-0000EB010000}"/>
    <hyperlink ref="E503" location="A125944246R" display="A125944246R" xr:uid="{00000000-0004-0000-0000-0000EC010000}"/>
    <hyperlink ref="E504" location="A125953734V" display="A125953734V" xr:uid="{00000000-0004-0000-0000-0000ED010000}"/>
    <hyperlink ref="E505" location="A125948982K" display="A125948982K" xr:uid="{00000000-0004-0000-0000-0000EE010000}"/>
    <hyperlink ref="E506" location="A125944230W" display="A125944230W" xr:uid="{00000000-0004-0000-0000-0000EF010000}"/>
    <hyperlink ref="E507" location="A125953758L" display="A125953758L" xr:uid="{00000000-0004-0000-0000-0000F0010000}"/>
    <hyperlink ref="E508" location="A125949006V" display="A125949006V" xr:uid="{00000000-0004-0000-0000-0000F1010000}"/>
    <hyperlink ref="E509" location="A125944254R" display="A125944254R" xr:uid="{00000000-0004-0000-0000-0000F2010000}"/>
    <hyperlink ref="E510" location="A125953702A" display="A125953702A" xr:uid="{00000000-0004-0000-0000-0000F3010000}"/>
    <hyperlink ref="E511" location="A125948950T" display="A125948950T" xr:uid="{00000000-0004-0000-0000-0000F4010000}"/>
    <hyperlink ref="E512" location="A125944198J" display="A125944198J" xr:uid="{00000000-0004-0000-0000-0000F5010000}"/>
    <hyperlink ref="E513" location="A125953678L" display="A125953678L" xr:uid="{00000000-0004-0000-0000-0000F6010000}"/>
    <hyperlink ref="E514" location="A125948926T" display="A125948926T" xr:uid="{00000000-0004-0000-0000-0000F7010000}"/>
    <hyperlink ref="E515" location="A125944174R" display="A125944174R" xr:uid="{00000000-0004-0000-0000-0000F8010000}"/>
    <hyperlink ref="E516" location="A125953690C" display="A125953690C" xr:uid="{00000000-0004-0000-0000-0000F9010000}"/>
    <hyperlink ref="E517" location="A125948938A" display="A125948938A" xr:uid="{00000000-0004-0000-0000-0000FA010000}"/>
    <hyperlink ref="E518" location="A125944186X" display="A125944186X" xr:uid="{00000000-0004-0000-0000-0000FB010000}"/>
    <hyperlink ref="E519" location="A125953718V" display="A125953718V" xr:uid="{00000000-0004-0000-0000-0000FC010000}"/>
    <hyperlink ref="E520" location="A125948966K" display="A125948966K" xr:uid="{00000000-0004-0000-0000-0000FD010000}"/>
    <hyperlink ref="E521" location="A125944214W" display="A125944214W" xr:uid="{00000000-0004-0000-0000-0000FE010000}"/>
    <hyperlink ref="E522" location="A125953694L" display="A125953694L" xr:uid="{00000000-0004-0000-0000-0000FF010000}"/>
    <hyperlink ref="E523" location="A125948942T" display="A125948942T" xr:uid="{00000000-0004-0000-0000-000000020000}"/>
    <hyperlink ref="E524" location="A125944190R" display="A125944190R" xr:uid="{00000000-0004-0000-0000-000001020000}"/>
    <hyperlink ref="E525" location="A125953722K" display="A125953722K" xr:uid="{00000000-0004-0000-0000-000002020000}"/>
    <hyperlink ref="E526" location="A125948970A" display="A125948970A" xr:uid="{00000000-0004-0000-0000-000003020000}"/>
    <hyperlink ref="E527" location="A125944218F" display="A125944218F" xr:uid="{00000000-0004-0000-0000-000004020000}"/>
    <hyperlink ref="E528" location="A125953726V" display="A125953726V" xr:uid="{00000000-0004-0000-0000-000005020000}"/>
    <hyperlink ref="E529" location="A125948974K" display="A125948974K" xr:uid="{00000000-0004-0000-0000-000006020000}"/>
    <hyperlink ref="E530" location="A125944222W" display="A125944222W" xr:uid="{00000000-0004-0000-0000-000007020000}"/>
    <hyperlink ref="E531" location="A125953762C" display="A125953762C" xr:uid="{00000000-0004-0000-0000-000008020000}"/>
    <hyperlink ref="E532" location="A125949010K" display="A125949010K" xr:uid="{00000000-0004-0000-0000-000009020000}"/>
    <hyperlink ref="E533" location="A125944258X" display="A125944258X" xr:uid="{00000000-0004-0000-0000-00000A020000}"/>
    <hyperlink ref="E534" location="A125953682C" display="A125953682C" xr:uid="{00000000-0004-0000-0000-00000B020000}"/>
    <hyperlink ref="E535" location="A125948930J" display="A125948930J" xr:uid="{00000000-0004-0000-0000-00000C020000}"/>
    <hyperlink ref="E536" location="A125944178X" display="A125944178X" xr:uid="{00000000-0004-0000-0000-00000D020000}"/>
    <hyperlink ref="E537" location="A125953754C" display="A125953754C" xr:uid="{00000000-0004-0000-0000-00000E020000}"/>
    <hyperlink ref="E538" location="A125949002K" display="A125949002K" xr:uid="{00000000-0004-0000-0000-00000F020000}"/>
    <hyperlink ref="E539" location="A125944250F" display="A125944250F" xr:uid="{00000000-0004-0000-0000-000010020000}"/>
    <hyperlink ref="E540" location="A125954126J" display="A125954126J" xr:uid="{00000000-0004-0000-0000-000011020000}"/>
    <hyperlink ref="E541" location="A125949374X" display="A125949374X" xr:uid="{00000000-0004-0000-0000-000012020000}"/>
    <hyperlink ref="E542" location="A125944622J" display="A125944622J" xr:uid="{00000000-0004-0000-0000-000013020000}"/>
    <hyperlink ref="E543" location="A125954178K" display="A125954178K" xr:uid="{00000000-0004-0000-0000-000014020000}"/>
    <hyperlink ref="E544" location="A125949426R" display="A125949426R" xr:uid="{00000000-0004-0000-0000-000015020000}"/>
    <hyperlink ref="E545" location="A125944674K" display="A125944674K" xr:uid="{00000000-0004-0000-0000-000016020000}"/>
    <hyperlink ref="E546" location="A125954146T" display="A125954146T" xr:uid="{00000000-0004-0000-0000-000017020000}"/>
    <hyperlink ref="E547" location="A125949394J" display="A125949394J" xr:uid="{00000000-0004-0000-0000-000018020000}"/>
    <hyperlink ref="E548" location="A125944642T" display="A125944642T" xr:uid="{00000000-0004-0000-0000-000019020000}"/>
    <hyperlink ref="E549" location="A125954182A" display="A125954182A" xr:uid="{00000000-0004-0000-0000-00001A020000}"/>
    <hyperlink ref="E550" location="A125949430F" display="A125949430F" xr:uid="{00000000-0004-0000-0000-00001B020000}"/>
    <hyperlink ref="E551" location="A125944678V" display="A125944678V" xr:uid="{00000000-0004-0000-0000-00001C020000}"/>
    <hyperlink ref="E552" location="A125954186K" display="A125954186K" xr:uid="{00000000-0004-0000-0000-00001D020000}"/>
    <hyperlink ref="E553" location="A125949434R" display="A125949434R" xr:uid="{00000000-0004-0000-0000-00001E020000}"/>
    <hyperlink ref="E554" location="A125944682K" display="A125944682K" xr:uid="{00000000-0004-0000-0000-00001F020000}"/>
    <hyperlink ref="E555" location="A125954150J" display="A125954150J" xr:uid="{00000000-0004-0000-0000-000020020000}"/>
    <hyperlink ref="E556" location="A125949398T" display="A125949398T" xr:uid="{00000000-0004-0000-0000-000021020000}"/>
    <hyperlink ref="E557" location="A125944646A" display="A125944646A" xr:uid="{00000000-0004-0000-0000-000022020000}"/>
    <hyperlink ref="E558" location="A125954154T" display="A125954154T" xr:uid="{00000000-0004-0000-0000-000023020000}"/>
    <hyperlink ref="E559" location="A125949402W" display="A125949402W" xr:uid="{00000000-0004-0000-0000-000024020000}"/>
    <hyperlink ref="E560" location="A125944650T" display="A125944650T" xr:uid="{00000000-0004-0000-0000-000025020000}"/>
    <hyperlink ref="E561" location="A125954170T" display="A125954170T" xr:uid="{00000000-0004-0000-0000-000026020000}"/>
    <hyperlink ref="E562" location="A125949418R" display="A125949418R" xr:uid="{00000000-0004-0000-0000-000027020000}"/>
    <hyperlink ref="E563" location="A125944666K" display="A125944666K" xr:uid="{00000000-0004-0000-0000-000028020000}"/>
    <hyperlink ref="E564" location="A125954138T" display="A125954138T" xr:uid="{00000000-0004-0000-0000-000029020000}"/>
    <hyperlink ref="E565" location="A125949386J" display="A125949386J" xr:uid="{00000000-0004-0000-0000-00002A020000}"/>
    <hyperlink ref="E566" location="A125944634T" display="A125944634T" xr:uid="{00000000-0004-0000-0000-00002B020000}"/>
    <hyperlink ref="E567" location="A125954190A" display="A125954190A" xr:uid="{00000000-0004-0000-0000-00002C020000}"/>
    <hyperlink ref="E568" location="A125949438X" display="A125949438X" xr:uid="{00000000-0004-0000-0000-00002D020000}"/>
    <hyperlink ref="E569" location="A125944686V" display="A125944686V" xr:uid="{00000000-0004-0000-0000-00002E020000}"/>
    <hyperlink ref="E570" location="A125954174A" display="A125954174A" xr:uid="{00000000-0004-0000-0000-00002F020000}"/>
    <hyperlink ref="E571" location="A125949422F" display="A125949422F" xr:uid="{00000000-0004-0000-0000-000030020000}"/>
    <hyperlink ref="E572" location="A125944670A" display="A125944670A" xr:uid="{00000000-0004-0000-0000-000031020000}"/>
    <hyperlink ref="E573" location="A125954198V" display="A125954198V" xr:uid="{00000000-0004-0000-0000-000032020000}"/>
    <hyperlink ref="E574" location="A125949446X" display="A125949446X" xr:uid="{00000000-0004-0000-0000-000033020000}"/>
    <hyperlink ref="E575" location="A125944694V" display="A125944694V" xr:uid="{00000000-0004-0000-0000-000034020000}"/>
    <hyperlink ref="E576" location="A125954142J" display="A125954142J" xr:uid="{00000000-0004-0000-0000-000035020000}"/>
    <hyperlink ref="E577" location="A125949390X" display="A125949390X" xr:uid="{00000000-0004-0000-0000-000036020000}"/>
    <hyperlink ref="E578" location="A125944638A" display="A125944638A" xr:uid="{00000000-0004-0000-0000-000037020000}"/>
    <hyperlink ref="E579" location="A125954118J" display="A125954118J" xr:uid="{00000000-0004-0000-0000-000038020000}"/>
    <hyperlink ref="E580" location="A125949366X" display="A125949366X" xr:uid="{00000000-0004-0000-0000-000039020000}"/>
    <hyperlink ref="E581" location="A125944614J" display="A125944614J" xr:uid="{00000000-0004-0000-0000-00003A020000}"/>
    <hyperlink ref="E582" location="A125954130X" display="A125954130X" xr:uid="{00000000-0004-0000-0000-00003B020000}"/>
    <hyperlink ref="E583" location="A125949378J" display="A125949378J" xr:uid="{00000000-0004-0000-0000-00003C020000}"/>
    <hyperlink ref="E584" location="A125944626T" display="A125944626T" xr:uid="{00000000-0004-0000-0000-00003D020000}"/>
    <hyperlink ref="E585" location="A125954158A" display="A125954158A" xr:uid="{00000000-0004-0000-0000-00003E020000}"/>
    <hyperlink ref="E586" location="A125949406F" display="A125949406F" xr:uid="{00000000-0004-0000-0000-00003F020000}"/>
    <hyperlink ref="E587" location="A125944654A" display="A125944654A" xr:uid="{00000000-0004-0000-0000-000040020000}"/>
    <hyperlink ref="E588" location="A125954134J" display="A125954134J" xr:uid="{00000000-0004-0000-0000-000041020000}"/>
    <hyperlink ref="E589" location="A125949382X" display="A125949382X" xr:uid="{00000000-0004-0000-0000-000042020000}"/>
    <hyperlink ref="E590" location="A125944630J" display="A125944630J" xr:uid="{00000000-0004-0000-0000-000043020000}"/>
    <hyperlink ref="E591" location="A125954162T" display="A125954162T" xr:uid="{00000000-0004-0000-0000-000044020000}"/>
    <hyperlink ref="E592" location="A125949410W" display="A125949410W" xr:uid="{00000000-0004-0000-0000-000045020000}"/>
    <hyperlink ref="E593" location="A125944658K" display="A125944658K" xr:uid="{00000000-0004-0000-0000-000046020000}"/>
    <hyperlink ref="E594" location="A125954166A" display="A125954166A" xr:uid="{00000000-0004-0000-0000-000047020000}"/>
    <hyperlink ref="E595" location="A125949414F" display="A125949414F" xr:uid="{00000000-0004-0000-0000-000048020000}"/>
    <hyperlink ref="E596" location="A125944662A" display="A125944662A" xr:uid="{00000000-0004-0000-0000-000049020000}"/>
    <hyperlink ref="E597" location="A125954202X" display="A125954202X" xr:uid="{00000000-0004-0000-0000-00004A020000}"/>
    <hyperlink ref="E598" location="A125949450R" display="A125949450R" xr:uid="{00000000-0004-0000-0000-00004B020000}"/>
    <hyperlink ref="E599" location="A125944698C" display="A125944698C" xr:uid="{00000000-0004-0000-0000-00004C020000}"/>
    <hyperlink ref="E600" location="A125954122X" display="A125954122X" xr:uid="{00000000-0004-0000-0000-00004D020000}"/>
    <hyperlink ref="E601" location="A125949370R" display="A125949370R" xr:uid="{00000000-0004-0000-0000-00004E020000}"/>
    <hyperlink ref="E602" location="A125944618T" display="A125944618T" xr:uid="{00000000-0004-0000-0000-00004F020000}"/>
    <hyperlink ref="E603" location="A125954194K" display="A125954194K" xr:uid="{00000000-0004-0000-0000-000050020000}"/>
    <hyperlink ref="E604" location="A125949442R" display="A125949442R" xr:uid="{00000000-0004-0000-0000-000051020000}"/>
    <hyperlink ref="E605" location="A125944690K" display="A125944690K" xr:uid="{00000000-0004-0000-0000-000052020000}"/>
    <hyperlink ref="E606" location="A125954214J" display="A125954214J" xr:uid="{00000000-0004-0000-0000-000053020000}"/>
    <hyperlink ref="E607" location="A125949462X" display="A125949462X" xr:uid="{00000000-0004-0000-0000-000054020000}"/>
    <hyperlink ref="E608" location="A125944710J" display="A125944710J" xr:uid="{00000000-0004-0000-0000-000055020000}"/>
    <hyperlink ref="E609" location="A125954266K" display="A125954266K" xr:uid="{00000000-0004-0000-0000-000056020000}"/>
    <hyperlink ref="E610" location="A125949514R" display="A125949514R" xr:uid="{00000000-0004-0000-0000-000057020000}"/>
    <hyperlink ref="E611" location="A125944762K" display="A125944762K" xr:uid="{00000000-0004-0000-0000-000058020000}"/>
    <hyperlink ref="E612" location="A125954234T" display="A125954234T" xr:uid="{00000000-0004-0000-0000-000059020000}"/>
    <hyperlink ref="E613" location="A125949482J" display="A125949482J" xr:uid="{00000000-0004-0000-0000-00005A020000}"/>
    <hyperlink ref="E614" location="A125944730T" display="A125944730T" xr:uid="{00000000-0004-0000-0000-00005B020000}"/>
    <hyperlink ref="E615" location="A125954270A" display="A125954270A" xr:uid="{00000000-0004-0000-0000-00005C020000}"/>
    <hyperlink ref="E616" location="A125949518X" display="A125949518X" xr:uid="{00000000-0004-0000-0000-00005D020000}"/>
    <hyperlink ref="E617" location="A125944766V" display="A125944766V" xr:uid="{00000000-0004-0000-0000-00005E020000}"/>
    <hyperlink ref="E618" location="A125954274K" display="A125954274K" xr:uid="{00000000-0004-0000-0000-00005F020000}"/>
    <hyperlink ref="E619" location="A125949522R" display="A125949522R" xr:uid="{00000000-0004-0000-0000-000060020000}"/>
    <hyperlink ref="E620" location="A125944770K" display="A125944770K" xr:uid="{00000000-0004-0000-0000-000061020000}"/>
    <hyperlink ref="E621" location="A125954238A" display="A125954238A" xr:uid="{00000000-0004-0000-0000-000062020000}"/>
    <hyperlink ref="E622" location="A125949486T" display="A125949486T" xr:uid="{00000000-0004-0000-0000-000063020000}"/>
    <hyperlink ref="E623" location="A125944734A" display="A125944734A" xr:uid="{00000000-0004-0000-0000-000064020000}"/>
    <hyperlink ref="E624" location="A125954242T" display="A125954242T" xr:uid="{00000000-0004-0000-0000-000065020000}"/>
    <hyperlink ref="E625" location="A125949490J" display="A125949490J" xr:uid="{00000000-0004-0000-0000-000066020000}"/>
    <hyperlink ref="E626" location="A125944738K" display="A125944738K" xr:uid="{00000000-0004-0000-0000-000067020000}"/>
    <hyperlink ref="E627" location="A125954258K" display="A125954258K" xr:uid="{00000000-0004-0000-0000-000068020000}"/>
    <hyperlink ref="E628" location="A125949506R" display="A125949506R" xr:uid="{00000000-0004-0000-0000-000069020000}"/>
    <hyperlink ref="E629" location="A125944754K" display="A125944754K" xr:uid="{00000000-0004-0000-0000-00006A020000}"/>
    <hyperlink ref="E630" location="A125954226T" display="A125954226T" xr:uid="{00000000-0004-0000-0000-00006B020000}"/>
    <hyperlink ref="E631" location="A125949474J" display="A125949474J" xr:uid="{00000000-0004-0000-0000-00006C020000}"/>
    <hyperlink ref="E632" location="A125944722T" display="A125944722T" xr:uid="{00000000-0004-0000-0000-00006D020000}"/>
    <hyperlink ref="E633" location="A125954278V" display="A125954278V" xr:uid="{00000000-0004-0000-0000-00006E020000}"/>
    <hyperlink ref="E634" location="A125949526X" display="A125949526X" xr:uid="{00000000-0004-0000-0000-00006F020000}"/>
    <hyperlink ref="E635" location="A125944774V" display="A125944774V" xr:uid="{00000000-0004-0000-0000-000070020000}"/>
    <hyperlink ref="E636" location="A125954262A" display="A125954262A" xr:uid="{00000000-0004-0000-0000-000071020000}"/>
    <hyperlink ref="E637" location="A125949510F" display="A125949510F" xr:uid="{00000000-0004-0000-0000-000072020000}"/>
    <hyperlink ref="E638" location="A125944758V" display="A125944758V" xr:uid="{00000000-0004-0000-0000-000073020000}"/>
    <hyperlink ref="E639" location="A125954286V" display="A125954286V" xr:uid="{00000000-0004-0000-0000-000074020000}"/>
    <hyperlink ref="E640" location="A125949534X" display="A125949534X" xr:uid="{00000000-0004-0000-0000-000075020000}"/>
    <hyperlink ref="E641" location="A125944782V" display="A125944782V" xr:uid="{00000000-0004-0000-0000-000076020000}"/>
    <hyperlink ref="E642" location="A125954230J" display="A125954230J" xr:uid="{00000000-0004-0000-0000-000077020000}"/>
    <hyperlink ref="E643" location="A125949478T" display="A125949478T" xr:uid="{00000000-0004-0000-0000-000078020000}"/>
    <hyperlink ref="E644" location="A125944726A" display="A125944726A" xr:uid="{00000000-0004-0000-0000-000079020000}"/>
    <hyperlink ref="E645" location="A125954206J" display="A125954206J" xr:uid="{00000000-0004-0000-0000-00007A020000}"/>
    <hyperlink ref="E646" location="A125949454X" display="A125949454X" xr:uid="{00000000-0004-0000-0000-00007B020000}"/>
    <hyperlink ref="E647" location="A125944702J" display="A125944702J" xr:uid="{00000000-0004-0000-0000-00007C020000}"/>
    <hyperlink ref="E648" location="A125954218T" display="A125954218T" xr:uid="{00000000-0004-0000-0000-00007D020000}"/>
    <hyperlink ref="E649" location="A125949466J" display="A125949466J" xr:uid="{00000000-0004-0000-0000-00007E020000}"/>
    <hyperlink ref="E650" location="A125944714T" display="A125944714T" xr:uid="{00000000-0004-0000-0000-00007F020000}"/>
    <hyperlink ref="E651" location="A125954246A" display="A125954246A" xr:uid="{00000000-0004-0000-0000-000080020000}"/>
    <hyperlink ref="E652" location="A125949494T" display="A125949494T" xr:uid="{00000000-0004-0000-0000-000081020000}"/>
    <hyperlink ref="E653" location="A125944742A" display="A125944742A" xr:uid="{00000000-0004-0000-0000-000082020000}"/>
    <hyperlink ref="E654" location="A125954222J" display="A125954222J" xr:uid="{00000000-0004-0000-0000-000083020000}"/>
    <hyperlink ref="E655" location="A125949470X" display="A125949470X" xr:uid="{00000000-0004-0000-0000-000084020000}"/>
    <hyperlink ref="E656" location="A125944718A" display="A125944718A" xr:uid="{00000000-0004-0000-0000-000085020000}"/>
    <hyperlink ref="E657" location="A125954250T" display="A125954250T" xr:uid="{00000000-0004-0000-0000-000086020000}"/>
    <hyperlink ref="E658" location="A125949498A" display="A125949498A" xr:uid="{00000000-0004-0000-0000-000087020000}"/>
    <hyperlink ref="E659" location="A125944746K" display="A125944746K" xr:uid="{00000000-0004-0000-0000-000088020000}"/>
    <hyperlink ref="E660" location="A125954254A" display="A125954254A" xr:uid="{00000000-0004-0000-0000-000089020000}"/>
    <hyperlink ref="E661" location="A125949502F" display="A125949502F" xr:uid="{00000000-0004-0000-0000-00008A020000}"/>
    <hyperlink ref="E662" location="A125944750A" display="A125944750A" xr:uid="{00000000-0004-0000-0000-00008B020000}"/>
    <hyperlink ref="E663" location="A125954290K" display="A125954290K" xr:uid="{00000000-0004-0000-0000-00008C020000}"/>
    <hyperlink ref="E664" location="A125949538J" display="A125949538J" xr:uid="{00000000-0004-0000-0000-00008D020000}"/>
    <hyperlink ref="E665" location="A125944786C" display="A125944786C" xr:uid="{00000000-0004-0000-0000-00008E020000}"/>
    <hyperlink ref="E666" location="A125954210X" display="A125954210X" xr:uid="{00000000-0004-0000-0000-00008F020000}"/>
    <hyperlink ref="E667" location="A125949458J" display="A125949458J" xr:uid="{00000000-0004-0000-0000-000090020000}"/>
    <hyperlink ref="E668" location="A125944706T" display="A125944706T" xr:uid="{00000000-0004-0000-0000-000091020000}"/>
    <hyperlink ref="E669" location="A125954282K" display="A125954282K" xr:uid="{00000000-0004-0000-0000-000092020000}"/>
    <hyperlink ref="E670" location="A125949530R" display="A125949530R" xr:uid="{00000000-0004-0000-0000-000093020000}"/>
    <hyperlink ref="E671" location="A125944778C" display="A125944778C" xr:uid="{00000000-0004-0000-0000-000094020000}"/>
    <hyperlink ref="E672" location="A125953774L" display="A125953774L" xr:uid="{00000000-0004-0000-0000-000095020000}"/>
    <hyperlink ref="E673" location="A125949022V" display="A125949022V" xr:uid="{00000000-0004-0000-0000-000096020000}"/>
    <hyperlink ref="E674" location="A125944270R" display="A125944270R" xr:uid="{00000000-0004-0000-0000-000097020000}"/>
    <hyperlink ref="E675" location="A125953826C" display="A125953826C" xr:uid="{00000000-0004-0000-0000-000098020000}"/>
    <hyperlink ref="E676" location="A125949074W" display="A125949074W" xr:uid="{00000000-0004-0000-0000-000099020000}"/>
    <hyperlink ref="E677" location="A125944322F" display="A125944322F" xr:uid="{00000000-0004-0000-0000-00009A020000}"/>
    <hyperlink ref="E678" location="A125953794W" display="A125953794W" xr:uid="{00000000-0004-0000-0000-00009B020000}"/>
    <hyperlink ref="E679" location="A125949042C" display="A125949042C" xr:uid="{00000000-0004-0000-0000-00009C020000}"/>
    <hyperlink ref="E680" location="A125944290X" display="A125944290X" xr:uid="{00000000-0004-0000-0000-00009D020000}"/>
    <hyperlink ref="E681" location="A125953830V" display="A125953830V" xr:uid="{00000000-0004-0000-0000-00009E020000}"/>
    <hyperlink ref="E682" location="A125949078F" display="A125949078F" xr:uid="{00000000-0004-0000-0000-00009F020000}"/>
    <hyperlink ref="E683" location="A125944326R" display="A125944326R" xr:uid="{00000000-0004-0000-0000-0000A0020000}"/>
    <hyperlink ref="E684" location="A125953834C" display="A125953834C" xr:uid="{00000000-0004-0000-0000-0000A1020000}"/>
    <hyperlink ref="E685" location="A125949082W" display="A125949082W" xr:uid="{00000000-0004-0000-0000-0000A2020000}"/>
    <hyperlink ref="E686" location="A125944330F" display="A125944330F" xr:uid="{00000000-0004-0000-0000-0000A3020000}"/>
    <hyperlink ref="E687" location="A125953798F" display="A125953798F" xr:uid="{00000000-0004-0000-0000-0000A4020000}"/>
    <hyperlink ref="E688" location="A125949046L" display="A125949046L" xr:uid="{00000000-0004-0000-0000-0000A5020000}"/>
    <hyperlink ref="E689" location="A125944294J" display="A125944294J" xr:uid="{00000000-0004-0000-0000-0000A6020000}"/>
    <hyperlink ref="E690" location="A125953802K" display="A125953802K" xr:uid="{00000000-0004-0000-0000-0000A7020000}"/>
    <hyperlink ref="E691" location="A125949050C" display="A125949050C" xr:uid="{00000000-0004-0000-0000-0000A8020000}"/>
    <hyperlink ref="E692" location="A125944298T" display="A125944298T" xr:uid="{00000000-0004-0000-0000-0000A9020000}"/>
    <hyperlink ref="E693" location="A125953818C" display="A125953818C" xr:uid="{00000000-0004-0000-0000-0000AA020000}"/>
    <hyperlink ref="E694" location="A125949066W" display="A125949066W" xr:uid="{00000000-0004-0000-0000-0000AB020000}"/>
    <hyperlink ref="E695" location="A125944314F" display="A125944314F" xr:uid="{00000000-0004-0000-0000-0000AC020000}"/>
    <hyperlink ref="E696" location="A125953786W" display="A125953786W" xr:uid="{00000000-0004-0000-0000-0000AD020000}"/>
    <hyperlink ref="E697" location="A125949034C" display="A125949034C" xr:uid="{00000000-0004-0000-0000-0000AE020000}"/>
    <hyperlink ref="E698" location="A125944282X" display="A125944282X" xr:uid="{00000000-0004-0000-0000-0000AF020000}"/>
    <hyperlink ref="E699" location="A125953838L" display="A125953838L" xr:uid="{00000000-0004-0000-0000-0000B0020000}"/>
    <hyperlink ref="E700" location="A125949086F" display="A125949086F" xr:uid="{00000000-0004-0000-0000-0000B1020000}"/>
    <hyperlink ref="E701" location="A125944334R" display="A125944334R" xr:uid="{00000000-0004-0000-0000-0000B2020000}"/>
    <hyperlink ref="E702" location="A125953822V" display="A125953822V" xr:uid="{00000000-0004-0000-0000-0000B3020000}"/>
    <hyperlink ref="E703" location="A125949070L" display="A125949070L" xr:uid="{00000000-0004-0000-0000-0000B4020000}"/>
    <hyperlink ref="E704" location="A125944318R" display="A125944318R" xr:uid="{00000000-0004-0000-0000-0000B5020000}"/>
    <hyperlink ref="E705" location="A125953846L" display="A125953846L" xr:uid="{00000000-0004-0000-0000-0000B6020000}"/>
    <hyperlink ref="E706" location="A125949094F" display="A125949094F" xr:uid="{00000000-0004-0000-0000-0000B7020000}"/>
    <hyperlink ref="E707" location="A125944342R" display="A125944342R" xr:uid="{00000000-0004-0000-0000-0000B8020000}"/>
    <hyperlink ref="E708" location="A125953790L" display="A125953790L" xr:uid="{00000000-0004-0000-0000-0000B9020000}"/>
    <hyperlink ref="E709" location="A125949038L" display="A125949038L" xr:uid="{00000000-0004-0000-0000-0000BA020000}"/>
    <hyperlink ref="E710" location="A125944286J" display="A125944286J" xr:uid="{00000000-0004-0000-0000-0000BB020000}"/>
    <hyperlink ref="E711" location="A125953766L" display="A125953766L" xr:uid="{00000000-0004-0000-0000-0000BC020000}"/>
    <hyperlink ref="E712" location="A125949014V" display="A125949014V" xr:uid="{00000000-0004-0000-0000-0000BD020000}"/>
    <hyperlink ref="E713" location="A125944262R" display="A125944262R" xr:uid="{00000000-0004-0000-0000-0000BE020000}"/>
    <hyperlink ref="E714" location="A125953778W" display="A125953778W" xr:uid="{00000000-0004-0000-0000-0000BF020000}"/>
    <hyperlink ref="E715" location="A125949026C" display="A125949026C" xr:uid="{00000000-0004-0000-0000-0000C0020000}"/>
    <hyperlink ref="E716" location="A125944274X" display="A125944274X" xr:uid="{00000000-0004-0000-0000-0000C1020000}"/>
    <hyperlink ref="E717" location="A125953806V" display="A125953806V" xr:uid="{00000000-0004-0000-0000-0000C2020000}"/>
    <hyperlink ref="E718" location="A125949054L" display="A125949054L" xr:uid="{00000000-0004-0000-0000-0000C3020000}"/>
    <hyperlink ref="E719" location="A125944302W" display="A125944302W" xr:uid="{00000000-0004-0000-0000-0000C4020000}"/>
    <hyperlink ref="E720" location="A125953782L" display="A125953782L" xr:uid="{00000000-0004-0000-0000-0000C5020000}"/>
    <hyperlink ref="E721" location="A125949030V" display="A125949030V" xr:uid="{00000000-0004-0000-0000-0000C6020000}"/>
    <hyperlink ref="E722" location="A125944278J" display="A125944278J" xr:uid="{00000000-0004-0000-0000-0000C7020000}"/>
    <hyperlink ref="E723" location="A125953810K" display="A125953810K" xr:uid="{00000000-0004-0000-0000-0000C8020000}"/>
    <hyperlink ref="E724" location="A125949058W" display="A125949058W" xr:uid="{00000000-0004-0000-0000-0000C9020000}"/>
    <hyperlink ref="E725" location="A125944306F" display="A125944306F" xr:uid="{00000000-0004-0000-0000-0000CA020000}"/>
    <hyperlink ref="E726" location="A125953814V" display="A125953814V" xr:uid="{00000000-0004-0000-0000-0000CB020000}"/>
    <hyperlink ref="E727" location="A125949062L" display="A125949062L" xr:uid="{00000000-0004-0000-0000-0000CC020000}"/>
    <hyperlink ref="E728" location="A125944310W" display="A125944310W" xr:uid="{00000000-0004-0000-0000-0000CD020000}"/>
    <hyperlink ref="E729" location="A125953850C" display="A125953850C" xr:uid="{00000000-0004-0000-0000-0000CE020000}"/>
    <hyperlink ref="E730" location="A125949098R" display="A125949098R" xr:uid="{00000000-0004-0000-0000-0000CF020000}"/>
    <hyperlink ref="E731" location="A125944346X" display="A125944346X" xr:uid="{00000000-0004-0000-0000-0000D0020000}"/>
    <hyperlink ref="E732" location="A125953770C" display="A125953770C" xr:uid="{00000000-0004-0000-0000-0000D1020000}"/>
    <hyperlink ref="E733" location="A125949018C" display="A125949018C" xr:uid="{00000000-0004-0000-0000-0000D2020000}"/>
    <hyperlink ref="E734" location="A125944266X" display="A125944266X" xr:uid="{00000000-0004-0000-0000-0000D3020000}"/>
    <hyperlink ref="E735" location="A125953842C" display="A125953842C" xr:uid="{00000000-0004-0000-0000-0000D4020000}"/>
    <hyperlink ref="E736" location="A125949090W" display="A125949090W" xr:uid="{00000000-0004-0000-0000-0000D5020000}"/>
    <hyperlink ref="E737" location="A125944338X" display="A125944338X" xr:uid="{00000000-0004-0000-0000-0000D6020000}"/>
    <hyperlink ref="E738" location="A125953862L" display="A125953862L" xr:uid="{00000000-0004-0000-0000-0000D7020000}"/>
    <hyperlink ref="E739" location="A125949110V" display="A125949110V" xr:uid="{00000000-0004-0000-0000-0000D8020000}"/>
    <hyperlink ref="E740" location="A125944358J" display="A125944358J" xr:uid="{00000000-0004-0000-0000-0000D9020000}"/>
    <hyperlink ref="E741" location="A125953914C" display="A125953914C" xr:uid="{00000000-0004-0000-0000-0000DA020000}"/>
    <hyperlink ref="E742" location="A125949162W" display="A125949162W" xr:uid="{00000000-0004-0000-0000-0000DB020000}"/>
    <hyperlink ref="E743" location="A125944410F" display="A125944410F" xr:uid="{00000000-0004-0000-0000-0000DC020000}"/>
    <hyperlink ref="E744" location="A125953882W" display="A125953882W" xr:uid="{00000000-0004-0000-0000-0000DD020000}"/>
    <hyperlink ref="E745" location="A125949130C" display="A125949130C" xr:uid="{00000000-0004-0000-0000-0000DE020000}"/>
    <hyperlink ref="E746" location="A125944378T" display="A125944378T" xr:uid="{00000000-0004-0000-0000-0000DF020000}"/>
    <hyperlink ref="E747" location="A125953918L" display="A125953918L" xr:uid="{00000000-0004-0000-0000-0000E0020000}"/>
    <hyperlink ref="E748" location="A125949166F" display="A125949166F" xr:uid="{00000000-0004-0000-0000-0000E1020000}"/>
    <hyperlink ref="E749" location="A125944414R" display="A125944414R" xr:uid="{00000000-0004-0000-0000-0000E2020000}"/>
    <hyperlink ref="E750" location="A125953922C" display="A125953922C" xr:uid="{00000000-0004-0000-0000-0000E3020000}"/>
    <hyperlink ref="E751" location="A125949170W" display="A125949170W" xr:uid="{00000000-0004-0000-0000-0000E4020000}"/>
    <hyperlink ref="E752" location="A125944418X" display="A125944418X" xr:uid="{00000000-0004-0000-0000-0000E5020000}"/>
    <hyperlink ref="E753" location="A125953886F" display="A125953886F" xr:uid="{00000000-0004-0000-0000-0000E6020000}"/>
    <hyperlink ref="E754" location="A125949134L" display="A125949134L" xr:uid="{00000000-0004-0000-0000-0000E7020000}"/>
    <hyperlink ref="E755" location="A125944382J" display="A125944382J" xr:uid="{00000000-0004-0000-0000-0000E8020000}"/>
    <hyperlink ref="E756" location="A125953890W" display="A125953890W" xr:uid="{00000000-0004-0000-0000-0000E9020000}"/>
    <hyperlink ref="E757" location="A125949138W" display="A125949138W" xr:uid="{00000000-0004-0000-0000-0000EA020000}"/>
    <hyperlink ref="E758" location="A125944386T" display="A125944386T" xr:uid="{00000000-0004-0000-0000-0000EB020000}"/>
    <hyperlink ref="E759" location="A125953906C" display="A125953906C" xr:uid="{00000000-0004-0000-0000-0000EC020000}"/>
    <hyperlink ref="E760" location="A125949154W" display="A125949154W" xr:uid="{00000000-0004-0000-0000-0000ED020000}"/>
    <hyperlink ref="E761" location="A125944402F" display="A125944402F" xr:uid="{00000000-0004-0000-0000-0000EE020000}"/>
    <hyperlink ref="E762" location="A125953874W" display="A125953874W" xr:uid="{00000000-0004-0000-0000-0000EF020000}"/>
    <hyperlink ref="E763" location="A125949122C" display="A125949122C" xr:uid="{00000000-0004-0000-0000-0000F0020000}"/>
    <hyperlink ref="E764" location="A125944370X" display="A125944370X" xr:uid="{00000000-0004-0000-0000-0000F1020000}"/>
    <hyperlink ref="E765" location="A125953926L" display="A125953926L" xr:uid="{00000000-0004-0000-0000-0000F2020000}"/>
    <hyperlink ref="E766" location="A125949174F" display="A125949174F" xr:uid="{00000000-0004-0000-0000-0000F3020000}"/>
    <hyperlink ref="E767" location="A125944422R" display="A125944422R" xr:uid="{00000000-0004-0000-0000-0000F4020000}"/>
    <hyperlink ref="E768" location="A125953910V" display="A125953910V" xr:uid="{00000000-0004-0000-0000-0000F5020000}"/>
    <hyperlink ref="E769" location="A125949158F" display="A125949158F" xr:uid="{00000000-0004-0000-0000-0000F6020000}"/>
    <hyperlink ref="E770" location="A125944406R" display="A125944406R" xr:uid="{00000000-0004-0000-0000-0000F7020000}"/>
    <hyperlink ref="E771" location="A125953934L" display="A125953934L" xr:uid="{00000000-0004-0000-0000-0000F8020000}"/>
    <hyperlink ref="E772" location="A125949182F" display="A125949182F" xr:uid="{00000000-0004-0000-0000-0000F9020000}"/>
    <hyperlink ref="E773" location="A125944430R" display="A125944430R" xr:uid="{00000000-0004-0000-0000-0000FA020000}"/>
    <hyperlink ref="E774" location="A125953878F" display="A125953878F" xr:uid="{00000000-0004-0000-0000-0000FB020000}"/>
    <hyperlink ref="E775" location="A125949126L" display="A125949126L" xr:uid="{00000000-0004-0000-0000-0000FC020000}"/>
    <hyperlink ref="E776" location="A125944374J" display="A125944374J" xr:uid="{00000000-0004-0000-0000-0000FD020000}"/>
    <hyperlink ref="E777" location="A125953854L" display="A125953854L" xr:uid="{00000000-0004-0000-0000-0000FE020000}"/>
    <hyperlink ref="E778" location="A125949102V" display="A125949102V" xr:uid="{00000000-0004-0000-0000-0000FF020000}"/>
    <hyperlink ref="E779" location="A125944350R" display="A125944350R" xr:uid="{00000000-0004-0000-0000-000000030000}"/>
    <hyperlink ref="E780" location="A125953866W" display="A125953866W" xr:uid="{00000000-0004-0000-0000-000001030000}"/>
    <hyperlink ref="E781" location="A125949114C" display="A125949114C" xr:uid="{00000000-0004-0000-0000-000002030000}"/>
    <hyperlink ref="E782" location="A125944362X" display="A125944362X" xr:uid="{00000000-0004-0000-0000-000003030000}"/>
    <hyperlink ref="E783" location="A125953894F" display="A125953894F" xr:uid="{00000000-0004-0000-0000-000004030000}"/>
    <hyperlink ref="E784" location="A125949142L" display="A125949142L" xr:uid="{00000000-0004-0000-0000-000005030000}"/>
    <hyperlink ref="E785" location="A125944390J" display="A125944390J" xr:uid="{00000000-0004-0000-0000-000006030000}"/>
    <hyperlink ref="E786" location="A125953870L" display="A125953870L" xr:uid="{00000000-0004-0000-0000-000007030000}"/>
    <hyperlink ref="E787" location="A125949118L" display="A125949118L" xr:uid="{00000000-0004-0000-0000-000008030000}"/>
    <hyperlink ref="E788" location="A125944366J" display="A125944366J" xr:uid="{00000000-0004-0000-0000-000009030000}"/>
    <hyperlink ref="E789" location="A125953898R" display="A125953898R" xr:uid="{00000000-0004-0000-0000-00000A030000}"/>
    <hyperlink ref="E790" location="A125949146W" display="A125949146W" xr:uid="{00000000-0004-0000-0000-00000B030000}"/>
    <hyperlink ref="E791" location="A125944394T" display="A125944394T" xr:uid="{00000000-0004-0000-0000-00000C030000}"/>
    <hyperlink ref="E792" location="A125953902V" display="A125953902V" xr:uid="{00000000-0004-0000-0000-00000D030000}"/>
    <hyperlink ref="E793" location="A125949150L" display="A125949150L" xr:uid="{00000000-0004-0000-0000-00000E030000}"/>
    <hyperlink ref="E794" location="A125944398A" display="A125944398A" xr:uid="{00000000-0004-0000-0000-00000F030000}"/>
    <hyperlink ref="E795" location="A125953938W" display="A125953938W" xr:uid="{00000000-0004-0000-0000-000010030000}"/>
    <hyperlink ref="E796" location="A125949186R" display="A125949186R" xr:uid="{00000000-0004-0000-0000-000011030000}"/>
    <hyperlink ref="E797" location="A125944434X" display="A125944434X" xr:uid="{00000000-0004-0000-0000-000012030000}"/>
    <hyperlink ref="E798" location="A125953858W" display="A125953858W" xr:uid="{00000000-0004-0000-0000-000013030000}"/>
    <hyperlink ref="E799" location="A125949106C" display="A125949106C" xr:uid="{00000000-0004-0000-0000-000014030000}"/>
    <hyperlink ref="E800" location="A125944354X" display="A125944354X" xr:uid="{00000000-0004-0000-0000-000015030000}"/>
    <hyperlink ref="E801" location="A125953930C" display="A125953930C" xr:uid="{00000000-0004-0000-0000-000016030000}"/>
    <hyperlink ref="E802" location="A125949178R" display="A125949178R" xr:uid="{00000000-0004-0000-0000-000017030000}"/>
    <hyperlink ref="E803" location="A125944426X" display="A125944426X" xr:uid="{00000000-0004-0000-0000-000018030000}"/>
    <hyperlink ref="E804" location="A125953950L" display="A125953950L" xr:uid="{00000000-0004-0000-0000-000019030000}"/>
    <hyperlink ref="E805" location="A125949198X" display="A125949198X" xr:uid="{00000000-0004-0000-0000-00001A030000}"/>
    <hyperlink ref="E806" location="A125944446J" display="A125944446J" xr:uid="{00000000-0004-0000-0000-00001B030000}"/>
    <hyperlink ref="E807" location="A125954002F" display="A125954002F" xr:uid="{00000000-0004-0000-0000-00001C030000}"/>
    <hyperlink ref="E808" location="A125949250W" display="A125949250W" xr:uid="{00000000-0004-0000-0000-00001D030000}"/>
    <hyperlink ref="E809" location="A125944498K" display="A125944498K" xr:uid="{00000000-0004-0000-0000-00001E030000}"/>
    <hyperlink ref="E810" location="A125953970W" display="A125953970W" xr:uid="{00000000-0004-0000-0000-00001F030000}"/>
    <hyperlink ref="E811" location="A125949218W" display="A125949218W" xr:uid="{00000000-0004-0000-0000-000020030000}"/>
    <hyperlink ref="E812" location="A125944466T" display="A125944466T" xr:uid="{00000000-0004-0000-0000-000021030000}"/>
    <hyperlink ref="E813" location="A125954006R" display="A125954006R" xr:uid="{00000000-0004-0000-0000-000022030000}"/>
    <hyperlink ref="E814" location="A125949254F" display="A125949254F" xr:uid="{00000000-0004-0000-0000-000023030000}"/>
    <hyperlink ref="E815" location="A125944502R" display="A125944502R" xr:uid="{00000000-0004-0000-0000-000024030000}"/>
    <hyperlink ref="E816" location="A125954010F" display="A125954010F" xr:uid="{00000000-0004-0000-0000-000025030000}"/>
    <hyperlink ref="E817" location="A125949258R" display="A125949258R" xr:uid="{00000000-0004-0000-0000-000026030000}"/>
    <hyperlink ref="E818" location="A125944506X" display="A125944506X" xr:uid="{00000000-0004-0000-0000-000027030000}"/>
    <hyperlink ref="E819" location="A125953974F" display="A125953974F" xr:uid="{00000000-0004-0000-0000-000028030000}"/>
    <hyperlink ref="E820" location="A125949222L" display="A125949222L" xr:uid="{00000000-0004-0000-0000-000029030000}"/>
    <hyperlink ref="E821" location="A125944470J" display="A125944470J" xr:uid="{00000000-0004-0000-0000-00002A030000}"/>
    <hyperlink ref="E822" location="A125953978R" display="A125953978R" xr:uid="{00000000-0004-0000-0000-00002B030000}"/>
    <hyperlink ref="E823" location="A125949226W" display="A125949226W" xr:uid="{00000000-0004-0000-0000-00002C030000}"/>
    <hyperlink ref="E824" location="A125944474T" display="A125944474T" xr:uid="{00000000-0004-0000-0000-00002D030000}"/>
    <hyperlink ref="E825" location="A125953994R" display="A125953994R" xr:uid="{00000000-0004-0000-0000-00002E030000}"/>
    <hyperlink ref="E826" location="A125949242W" display="A125949242W" xr:uid="{00000000-0004-0000-0000-00002F030000}"/>
    <hyperlink ref="E827" location="A125944490T" display="A125944490T" xr:uid="{00000000-0004-0000-0000-000030030000}"/>
    <hyperlink ref="E828" location="A125953962W" display="A125953962W" xr:uid="{00000000-0004-0000-0000-000031030000}"/>
    <hyperlink ref="E829" location="A125949210C" display="A125949210C" xr:uid="{00000000-0004-0000-0000-000032030000}"/>
    <hyperlink ref="E830" location="A125944458T" display="A125944458T" xr:uid="{00000000-0004-0000-0000-000033030000}"/>
    <hyperlink ref="E831" location="A125954014R" display="A125954014R" xr:uid="{00000000-0004-0000-0000-000034030000}"/>
    <hyperlink ref="E832" location="A125949262F" display="A125949262F" xr:uid="{00000000-0004-0000-0000-000035030000}"/>
    <hyperlink ref="E833" location="A125944510R" display="A125944510R" xr:uid="{00000000-0004-0000-0000-000036030000}"/>
    <hyperlink ref="E834" location="A125953998X" display="A125953998X" xr:uid="{00000000-0004-0000-0000-000037030000}"/>
    <hyperlink ref="E835" location="A125949246F" display="A125949246F" xr:uid="{00000000-0004-0000-0000-000038030000}"/>
    <hyperlink ref="E836" location="A125944494A" display="A125944494A" xr:uid="{00000000-0004-0000-0000-000039030000}"/>
    <hyperlink ref="E837" location="A125954022R" display="A125954022R" xr:uid="{00000000-0004-0000-0000-00003A030000}"/>
    <hyperlink ref="E838" location="A125949270F" display="A125949270F" xr:uid="{00000000-0004-0000-0000-00003B030000}"/>
    <hyperlink ref="E839" location="A125944518J" display="A125944518J" xr:uid="{00000000-0004-0000-0000-00003C030000}"/>
    <hyperlink ref="E840" location="A125953966F" display="A125953966F" xr:uid="{00000000-0004-0000-0000-00003D030000}"/>
    <hyperlink ref="E841" location="A125949214L" display="A125949214L" xr:uid="{00000000-0004-0000-0000-00003E030000}"/>
    <hyperlink ref="E842" location="A125944462J" display="A125944462J" xr:uid="{00000000-0004-0000-0000-00003F030000}"/>
    <hyperlink ref="E843" location="A125953942L" display="A125953942L" xr:uid="{00000000-0004-0000-0000-000040030000}"/>
    <hyperlink ref="E844" location="A125949190F" display="A125949190F" xr:uid="{00000000-0004-0000-0000-000041030000}"/>
    <hyperlink ref="E845" location="A125944438J" display="A125944438J" xr:uid="{00000000-0004-0000-0000-000042030000}"/>
    <hyperlink ref="E846" location="A125953954W" display="A125953954W" xr:uid="{00000000-0004-0000-0000-000043030000}"/>
    <hyperlink ref="E847" location="A125949202C" display="A125949202C" xr:uid="{00000000-0004-0000-0000-000044030000}"/>
    <hyperlink ref="E848" location="A125944450X" display="A125944450X" xr:uid="{00000000-0004-0000-0000-000045030000}"/>
    <hyperlink ref="E849" location="A125953982F" display="A125953982F" xr:uid="{00000000-0004-0000-0000-000046030000}"/>
    <hyperlink ref="E850" location="A125949230L" display="A125949230L" xr:uid="{00000000-0004-0000-0000-000047030000}"/>
    <hyperlink ref="E851" location="A125944478A" display="A125944478A" xr:uid="{00000000-0004-0000-0000-000048030000}"/>
    <hyperlink ref="E852" location="A125953958F" display="A125953958F" xr:uid="{00000000-0004-0000-0000-000049030000}"/>
    <hyperlink ref="E853" location="A125949206L" display="A125949206L" xr:uid="{00000000-0004-0000-0000-00004A030000}"/>
    <hyperlink ref="E854" location="A125944454J" display="A125944454J" xr:uid="{00000000-0004-0000-0000-00004B030000}"/>
    <hyperlink ref="E855" location="A125953986R" display="A125953986R" xr:uid="{00000000-0004-0000-0000-00004C030000}"/>
    <hyperlink ref="E856" location="A125949234W" display="A125949234W" xr:uid="{00000000-0004-0000-0000-00004D030000}"/>
    <hyperlink ref="E857" location="A125944482T" display="A125944482T" xr:uid="{00000000-0004-0000-0000-00004E030000}"/>
    <hyperlink ref="E858" location="A125953990F" display="A125953990F" xr:uid="{00000000-0004-0000-0000-00004F030000}"/>
    <hyperlink ref="E859" location="A125949238F" display="A125949238F" xr:uid="{00000000-0004-0000-0000-000050030000}"/>
    <hyperlink ref="E860" location="A125944486A" display="A125944486A" xr:uid="{00000000-0004-0000-0000-000051030000}"/>
    <hyperlink ref="E861" location="A125954026X" display="A125954026X" xr:uid="{00000000-0004-0000-0000-000052030000}"/>
    <hyperlink ref="E862" location="A125949274R" display="A125949274R" xr:uid="{00000000-0004-0000-0000-000053030000}"/>
    <hyperlink ref="E863" location="A125944522X" display="A125944522X" xr:uid="{00000000-0004-0000-0000-000054030000}"/>
    <hyperlink ref="E864" location="A125953946W" display="A125953946W" xr:uid="{00000000-0004-0000-0000-000055030000}"/>
    <hyperlink ref="E865" location="A125949194R" display="A125949194R" xr:uid="{00000000-0004-0000-0000-000056030000}"/>
    <hyperlink ref="E866" location="A125944442X" display="A125944442X" xr:uid="{00000000-0004-0000-0000-000057030000}"/>
    <hyperlink ref="E867" location="A125954018X" display="A125954018X" xr:uid="{00000000-0004-0000-0000-000058030000}"/>
    <hyperlink ref="E868" location="A125949266R" display="A125949266R" xr:uid="{00000000-0004-0000-0000-000059030000}"/>
    <hyperlink ref="E869" location="A125944514X" display="A125944514X" xr:uid="{00000000-0004-0000-0000-00005A030000}"/>
    <hyperlink ref="E870" location="A125953598L" display="A125953598L" xr:uid="{00000000-0004-0000-0000-00005B030000}"/>
    <hyperlink ref="E871" location="A125948846T" display="A125948846T" xr:uid="{00000000-0004-0000-0000-00005C030000}"/>
    <hyperlink ref="E872" location="A125944094R" display="A125944094R" xr:uid="{00000000-0004-0000-0000-00005D030000}"/>
    <hyperlink ref="E873" location="A125953650K" display="A125953650K" xr:uid="{00000000-0004-0000-0000-00005E030000}"/>
    <hyperlink ref="E874" location="A125948898V" display="A125948898V" xr:uid="{00000000-0004-0000-0000-00005F030000}"/>
    <hyperlink ref="E875" location="A125944146F" display="A125944146F" xr:uid="{00000000-0004-0000-0000-000060030000}"/>
    <hyperlink ref="E876" location="A125953618K" display="A125953618K" xr:uid="{00000000-0004-0000-0000-000061030000}"/>
    <hyperlink ref="E877" location="A125948866A" display="A125948866A" xr:uid="{00000000-0004-0000-0000-000062030000}"/>
    <hyperlink ref="E878" location="A125944114L" display="A125944114L" xr:uid="{00000000-0004-0000-0000-000063030000}"/>
    <hyperlink ref="E879" location="A125953654V" display="A125953654V" xr:uid="{00000000-0004-0000-0000-000064030000}"/>
    <hyperlink ref="E880" location="A125948902X" display="A125948902X" xr:uid="{00000000-0004-0000-0000-000065030000}"/>
    <hyperlink ref="E881" location="A125944150W" display="A125944150W" xr:uid="{00000000-0004-0000-0000-000066030000}"/>
    <hyperlink ref="E882" location="A125953658C" display="A125953658C" xr:uid="{00000000-0004-0000-0000-000067030000}"/>
    <hyperlink ref="E883" location="A125948906J" display="A125948906J" xr:uid="{00000000-0004-0000-0000-000068030000}"/>
    <hyperlink ref="E884" location="A125944154F" display="A125944154F" xr:uid="{00000000-0004-0000-0000-000069030000}"/>
    <hyperlink ref="E885" location="A125953622A" display="A125953622A" xr:uid="{00000000-0004-0000-0000-00006A030000}"/>
    <hyperlink ref="E886" location="A125948870T" display="A125948870T" xr:uid="{00000000-0004-0000-0000-00006B030000}"/>
    <hyperlink ref="E887" location="A125944118W" display="A125944118W" xr:uid="{00000000-0004-0000-0000-00006C030000}"/>
    <hyperlink ref="E888" location="A125953626K" display="A125953626K" xr:uid="{00000000-0004-0000-0000-00006D030000}"/>
    <hyperlink ref="E889" location="A125948874A" display="A125948874A" xr:uid="{00000000-0004-0000-0000-00006E030000}"/>
    <hyperlink ref="E890" location="A125944122L" display="A125944122L" xr:uid="{00000000-0004-0000-0000-00006F030000}"/>
    <hyperlink ref="E891" location="A125953642K" display="A125953642K" xr:uid="{00000000-0004-0000-0000-000070030000}"/>
    <hyperlink ref="E892" location="A125948890A" display="A125948890A" xr:uid="{00000000-0004-0000-0000-000071030000}"/>
    <hyperlink ref="E893" location="A125944138F" display="A125944138F" xr:uid="{00000000-0004-0000-0000-000072030000}"/>
    <hyperlink ref="E894" location="A125953610T" display="A125953610T" xr:uid="{00000000-0004-0000-0000-000073030000}"/>
    <hyperlink ref="E895" location="A125948858A" display="A125948858A" xr:uid="{00000000-0004-0000-0000-000074030000}"/>
    <hyperlink ref="E896" location="A125944106L" display="A125944106L" xr:uid="{00000000-0004-0000-0000-000075030000}"/>
    <hyperlink ref="E897" location="A125953662V" display="A125953662V" xr:uid="{00000000-0004-0000-0000-000076030000}"/>
    <hyperlink ref="E898" location="A125948910X" display="A125948910X" xr:uid="{00000000-0004-0000-0000-000077030000}"/>
    <hyperlink ref="E899" location="A125944158R" display="A125944158R" xr:uid="{00000000-0004-0000-0000-000078030000}"/>
    <hyperlink ref="E900" location="A125953646V" display="A125953646V" xr:uid="{00000000-0004-0000-0000-000079030000}"/>
    <hyperlink ref="E901" location="A125948894K" display="A125948894K" xr:uid="{00000000-0004-0000-0000-00007A030000}"/>
    <hyperlink ref="E902" location="A125944142W" display="A125944142W" xr:uid="{00000000-0004-0000-0000-00007B030000}"/>
    <hyperlink ref="E903" location="A125953670V" display="A125953670V" xr:uid="{00000000-0004-0000-0000-00007C030000}"/>
    <hyperlink ref="E904" location="A125948918T" display="A125948918T" xr:uid="{00000000-0004-0000-0000-00007D030000}"/>
    <hyperlink ref="E905" location="A125944166R" display="A125944166R" xr:uid="{00000000-0004-0000-0000-00007E030000}"/>
    <hyperlink ref="E906" location="A125953614A" display="A125953614A" xr:uid="{00000000-0004-0000-0000-00007F030000}"/>
    <hyperlink ref="E907" location="A125948862T" display="A125948862T" xr:uid="{00000000-0004-0000-0000-000080030000}"/>
    <hyperlink ref="E908" location="A125944110C" display="A125944110C" xr:uid="{00000000-0004-0000-0000-000081030000}"/>
    <hyperlink ref="E909" location="A125953590V" display="A125953590V" xr:uid="{00000000-0004-0000-0000-000082030000}"/>
    <hyperlink ref="E910" location="A125948838T" display="A125948838T" xr:uid="{00000000-0004-0000-0000-000083030000}"/>
    <hyperlink ref="E911" location="A125944086R" display="A125944086R" xr:uid="{00000000-0004-0000-0000-000084030000}"/>
    <hyperlink ref="E912" location="A125953602T" display="A125953602T" xr:uid="{00000000-0004-0000-0000-000085030000}"/>
    <hyperlink ref="E913" location="A125948850J" display="A125948850J" xr:uid="{00000000-0004-0000-0000-000086030000}"/>
    <hyperlink ref="E914" location="A125944098X" display="A125944098X" xr:uid="{00000000-0004-0000-0000-000087030000}"/>
    <hyperlink ref="E915" location="A125953630A" display="A125953630A" xr:uid="{00000000-0004-0000-0000-000088030000}"/>
    <hyperlink ref="E916" location="A125948878K" display="A125948878K" xr:uid="{00000000-0004-0000-0000-000089030000}"/>
    <hyperlink ref="E917" location="A125944126W" display="A125944126W" xr:uid="{00000000-0004-0000-0000-00008A030000}"/>
    <hyperlink ref="E918" location="A125953606A" display="A125953606A" xr:uid="{00000000-0004-0000-0000-00008B030000}"/>
    <hyperlink ref="E919" location="A125948854T" display="A125948854T" xr:uid="{00000000-0004-0000-0000-00008C030000}"/>
    <hyperlink ref="E920" location="A125944102C" display="A125944102C" xr:uid="{00000000-0004-0000-0000-00008D030000}"/>
    <hyperlink ref="E921" location="A125953634K" display="A125953634K" xr:uid="{00000000-0004-0000-0000-00008E030000}"/>
    <hyperlink ref="E922" location="A125948882A" display="A125948882A" xr:uid="{00000000-0004-0000-0000-00008F030000}"/>
    <hyperlink ref="E923" location="A125944130L" display="A125944130L" xr:uid="{00000000-0004-0000-0000-000090030000}"/>
    <hyperlink ref="E924" location="A125953638V" display="A125953638V" xr:uid="{00000000-0004-0000-0000-000091030000}"/>
    <hyperlink ref="E925" location="A125948886K" display="A125948886K" xr:uid="{00000000-0004-0000-0000-000092030000}"/>
    <hyperlink ref="E926" location="A125944134W" display="A125944134W" xr:uid="{00000000-0004-0000-0000-000093030000}"/>
    <hyperlink ref="E927" location="A125953674C" display="A125953674C" xr:uid="{00000000-0004-0000-0000-000094030000}"/>
    <hyperlink ref="E928" location="A125948922J" display="A125948922J" xr:uid="{00000000-0004-0000-0000-000095030000}"/>
    <hyperlink ref="E929" location="A125944170F" display="A125944170F" xr:uid="{00000000-0004-0000-0000-000096030000}"/>
    <hyperlink ref="E930" location="A125953594C" display="A125953594C" xr:uid="{00000000-0004-0000-0000-000097030000}"/>
    <hyperlink ref="E931" location="A125948842J" display="A125948842J" xr:uid="{00000000-0004-0000-0000-000098030000}"/>
    <hyperlink ref="E932" location="A125944090F" display="A125944090F" xr:uid="{00000000-0004-0000-0000-000099030000}"/>
    <hyperlink ref="E933" location="A125953666C" display="A125953666C" xr:uid="{00000000-0004-0000-0000-00009A030000}"/>
    <hyperlink ref="E934" location="A125948914J" display="A125948914J" xr:uid="{00000000-0004-0000-0000-00009B030000}"/>
    <hyperlink ref="E935" location="A125944162F" display="A125944162F" xr:uid="{00000000-0004-0000-0000-00009C03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1869</v>
      </c>
      <c r="C5" s="8" t="s">
        <v>1869</v>
      </c>
      <c r="D5" s="8" t="s">
        <v>1869</v>
      </c>
      <c r="E5" s="8" t="s">
        <v>1869</v>
      </c>
      <c r="F5" s="8" t="s">
        <v>1869</v>
      </c>
      <c r="G5" s="8" t="s">
        <v>1869</v>
      </c>
      <c r="H5" s="8" t="s">
        <v>1869</v>
      </c>
      <c r="I5" s="8" t="s">
        <v>1869</v>
      </c>
      <c r="J5" s="8" t="s">
        <v>1869</v>
      </c>
      <c r="K5" s="8" t="s">
        <v>1869</v>
      </c>
      <c r="L5" s="8" t="s">
        <v>1869</v>
      </c>
      <c r="M5" s="8" t="s">
        <v>1869</v>
      </c>
      <c r="N5" s="8" t="s">
        <v>1869</v>
      </c>
      <c r="O5" s="8" t="s">
        <v>1869</v>
      </c>
      <c r="P5" s="8" t="s">
        <v>1869</v>
      </c>
      <c r="Q5" s="8" t="s">
        <v>1869</v>
      </c>
      <c r="R5" s="8" t="s">
        <v>1869</v>
      </c>
      <c r="S5" s="8" t="s">
        <v>1869</v>
      </c>
      <c r="T5" s="8" t="s">
        <v>1869</v>
      </c>
      <c r="U5" s="8" t="s">
        <v>1869</v>
      </c>
      <c r="V5" s="8" t="s">
        <v>1869</v>
      </c>
      <c r="W5" s="8" t="s">
        <v>1869</v>
      </c>
      <c r="X5" s="8" t="s">
        <v>1869</v>
      </c>
      <c r="Y5" s="8" t="s">
        <v>1869</v>
      </c>
      <c r="Z5" s="8" t="s">
        <v>1869</v>
      </c>
      <c r="AA5" s="8" t="s">
        <v>1869</v>
      </c>
      <c r="AB5" s="8" t="s">
        <v>1869</v>
      </c>
      <c r="AC5" s="8" t="s">
        <v>1869</v>
      </c>
      <c r="AD5" s="8" t="s">
        <v>1869</v>
      </c>
      <c r="AE5" s="8" t="s">
        <v>1869</v>
      </c>
      <c r="AF5" s="8" t="s">
        <v>1869</v>
      </c>
      <c r="AG5" s="8" t="s">
        <v>1869</v>
      </c>
      <c r="AH5" s="8" t="s">
        <v>1869</v>
      </c>
      <c r="AI5" s="8" t="s">
        <v>1869</v>
      </c>
      <c r="AJ5" s="8" t="s">
        <v>1869</v>
      </c>
      <c r="AK5" s="8" t="s">
        <v>1869</v>
      </c>
      <c r="AL5" s="8" t="s">
        <v>1869</v>
      </c>
      <c r="AM5" s="8" t="s">
        <v>1869</v>
      </c>
      <c r="AN5" s="8" t="s">
        <v>1869</v>
      </c>
      <c r="AO5" s="8" t="s">
        <v>1869</v>
      </c>
      <c r="AP5" s="8" t="s">
        <v>1869</v>
      </c>
      <c r="AQ5" s="8" t="s">
        <v>1869</v>
      </c>
      <c r="AR5" s="8" t="s">
        <v>1869</v>
      </c>
      <c r="AS5" s="8" t="s">
        <v>1869</v>
      </c>
      <c r="AT5" s="8" t="s">
        <v>1869</v>
      </c>
      <c r="AU5" s="8" t="s">
        <v>1869</v>
      </c>
      <c r="AV5" s="8" t="s">
        <v>1869</v>
      </c>
      <c r="AW5" s="8" t="s">
        <v>1869</v>
      </c>
      <c r="AX5" s="8" t="s">
        <v>1869</v>
      </c>
      <c r="AY5" s="8" t="s">
        <v>1869</v>
      </c>
      <c r="AZ5" s="8" t="s">
        <v>1869</v>
      </c>
      <c r="BA5" s="8" t="s">
        <v>1869</v>
      </c>
      <c r="BB5" s="8" t="s">
        <v>1869</v>
      </c>
      <c r="BC5" s="8" t="s">
        <v>1869</v>
      </c>
      <c r="BD5" s="8" t="s">
        <v>1869</v>
      </c>
      <c r="BE5" s="8" t="s">
        <v>1869</v>
      </c>
      <c r="BF5" s="8" t="s">
        <v>1869</v>
      </c>
      <c r="BG5" s="8" t="s">
        <v>1869</v>
      </c>
      <c r="BH5" s="8" t="s">
        <v>1869</v>
      </c>
      <c r="BI5" s="8" t="s">
        <v>1869</v>
      </c>
      <c r="BJ5" s="8" t="s">
        <v>1869</v>
      </c>
      <c r="BK5" s="8" t="s">
        <v>1869</v>
      </c>
      <c r="BL5" s="8" t="s">
        <v>1869</v>
      </c>
      <c r="BM5" s="8" t="s">
        <v>1869</v>
      </c>
      <c r="BN5" s="8" t="s">
        <v>1869</v>
      </c>
      <c r="BO5" s="8" t="s">
        <v>1869</v>
      </c>
      <c r="BP5" s="8" t="s">
        <v>1869</v>
      </c>
      <c r="BQ5" s="8" t="s">
        <v>1869</v>
      </c>
      <c r="BR5" s="8" t="s">
        <v>1869</v>
      </c>
      <c r="BS5" s="8" t="s">
        <v>1869</v>
      </c>
      <c r="BT5" s="8" t="s">
        <v>1869</v>
      </c>
      <c r="BU5" s="8" t="s">
        <v>1869</v>
      </c>
      <c r="BV5" s="8" t="s">
        <v>1869</v>
      </c>
      <c r="BW5" s="8" t="s">
        <v>1869</v>
      </c>
      <c r="BX5" s="8" t="s">
        <v>1869</v>
      </c>
      <c r="BY5" s="8" t="s">
        <v>1869</v>
      </c>
      <c r="BZ5" s="8" t="s">
        <v>1869</v>
      </c>
      <c r="CA5" s="8" t="s">
        <v>1869</v>
      </c>
      <c r="CB5" s="8" t="s">
        <v>1869</v>
      </c>
      <c r="CC5" s="8" t="s">
        <v>1869</v>
      </c>
      <c r="CD5" s="8" t="s">
        <v>1869</v>
      </c>
      <c r="CE5" s="8" t="s">
        <v>1869</v>
      </c>
      <c r="CF5" s="8" t="s">
        <v>1869</v>
      </c>
      <c r="CG5" s="8" t="s">
        <v>1869</v>
      </c>
      <c r="CH5" s="8" t="s">
        <v>1869</v>
      </c>
      <c r="CI5" s="8" t="s">
        <v>1869</v>
      </c>
      <c r="CJ5" s="8" t="s">
        <v>1869</v>
      </c>
      <c r="CK5" s="8" t="s">
        <v>1869</v>
      </c>
      <c r="CL5" s="8" t="s">
        <v>1869</v>
      </c>
      <c r="CM5" s="8" t="s">
        <v>1869</v>
      </c>
      <c r="CN5" s="8" t="s">
        <v>1869</v>
      </c>
      <c r="CO5" s="8" t="s">
        <v>1869</v>
      </c>
      <c r="CP5" s="8" t="s">
        <v>1869</v>
      </c>
      <c r="CQ5" s="8" t="s">
        <v>1869</v>
      </c>
      <c r="CR5" s="8" t="s">
        <v>1869</v>
      </c>
      <c r="CS5" s="8" t="s">
        <v>1869</v>
      </c>
      <c r="CT5" s="8" t="s">
        <v>1869</v>
      </c>
      <c r="CU5" s="8" t="s">
        <v>1869</v>
      </c>
      <c r="CV5" s="8" t="s">
        <v>1869</v>
      </c>
      <c r="CW5" s="8" t="s">
        <v>1869</v>
      </c>
      <c r="CX5" s="8" t="s">
        <v>1869</v>
      </c>
      <c r="CY5" s="8" t="s">
        <v>1869</v>
      </c>
      <c r="CZ5" s="8" t="s">
        <v>1869</v>
      </c>
      <c r="DA5" s="8" t="s">
        <v>1869</v>
      </c>
      <c r="DB5" s="8" t="s">
        <v>1869</v>
      </c>
      <c r="DC5" s="8" t="s">
        <v>1869</v>
      </c>
      <c r="DD5" s="8" t="s">
        <v>1869</v>
      </c>
      <c r="DE5" s="8" t="s">
        <v>1869</v>
      </c>
      <c r="DF5" s="8" t="s">
        <v>1869</v>
      </c>
      <c r="DG5" s="8" t="s">
        <v>1869</v>
      </c>
      <c r="DH5" s="8" t="s">
        <v>1869</v>
      </c>
      <c r="DI5" s="8" t="s">
        <v>1869</v>
      </c>
      <c r="DJ5" s="8" t="s">
        <v>1869</v>
      </c>
      <c r="DK5" s="8" t="s">
        <v>1869</v>
      </c>
      <c r="DL5" s="8" t="s">
        <v>1869</v>
      </c>
      <c r="DM5" s="8" t="s">
        <v>1869</v>
      </c>
      <c r="DN5" s="8" t="s">
        <v>1869</v>
      </c>
      <c r="DO5" s="8" t="s">
        <v>1869</v>
      </c>
      <c r="DP5" s="8" t="s">
        <v>1869</v>
      </c>
      <c r="DQ5" s="8" t="s">
        <v>1869</v>
      </c>
      <c r="DR5" s="8" t="s">
        <v>1869</v>
      </c>
      <c r="DS5" s="8" t="s">
        <v>1869</v>
      </c>
      <c r="DT5" s="8" t="s">
        <v>1869</v>
      </c>
      <c r="DU5" s="8" t="s">
        <v>1869</v>
      </c>
      <c r="DV5" s="8" t="s">
        <v>1869</v>
      </c>
      <c r="DW5" s="8" t="s">
        <v>1869</v>
      </c>
      <c r="DX5" s="8" t="s">
        <v>1869</v>
      </c>
      <c r="DY5" s="8" t="s">
        <v>1869</v>
      </c>
      <c r="DZ5" s="8" t="s">
        <v>1869</v>
      </c>
      <c r="EA5" s="8" t="s">
        <v>1869</v>
      </c>
      <c r="EB5" s="8" t="s">
        <v>1869</v>
      </c>
      <c r="EC5" s="8" t="s">
        <v>1869</v>
      </c>
      <c r="ED5" s="8" t="s">
        <v>1869</v>
      </c>
      <c r="EE5" s="8" t="s">
        <v>1869</v>
      </c>
      <c r="EF5" s="8" t="s">
        <v>1869</v>
      </c>
      <c r="EG5" s="8" t="s">
        <v>1869</v>
      </c>
      <c r="EH5" s="8" t="s">
        <v>1869</v>
      </c>
      <c r="EI5" s="8" t="s">
        <v>1869</v>
      </c>
      <c r="EJ5" s="8" t="s">
        <v>1869</v>
      </c>
      <c r="EK5" s="8" t="s">
        <v>1869</v>
      </c>
      <c r="EL5" s="8" t="s">
        <v>1869</v>
      </c>
      <c r="EM5" s="8" t="s">
        <v>1869</v>
      </c>
      <c r="EN5" s="8" t="s">
        <v>1869</v>
      </c>
      <c r="EO5" s="8" t="s">
        <v>1869</v>
      </c>
      <c r="EP5" s="8" t="s">
        <v>1869</v>
      </c>
      <c r="EQ5" s="8" t="s">
        <v>1869</v>
      </c>
      <c r="ER5" s="8" t="s">
        <v>1869</v>
      </c>
      <c r="ES5" s="8" t="s">
        <v>1869</v>
      </c>
      <c r="ET5" s="8" t="s">
        <v>1869</v>
      </c>
      <c r="EU5" s="8" t="s">
        <v>1869</v>
      </c>
      <c r="EV5" s="8" t="s">
        <v>1869</v>
      </c>
      <c r="EW5" s="8" t="s">
        <v>1869</v>
      </c>
      <c r="EX5" s="8" t="s">
        <v>1869</v>
      </c>
      <c r="EY5" s="8" t="s">
        <v>1869</v>
      </c>
      <c r="EZ5" s="8" t="s">
        <v>1869</v>
      </c>
      <c r="FA5" s="8" t="s">
        <v>1869</v>
      </c>
      <c r="FB5" s="8" t="s">
        <v>1869</v>
      </c>
      <c r="FC5" s="8" t="s">
        <v>1869</v>
      </c>
      <c r="FD5" s="8" t="s">
        <v>1869</v>
      </c>
      <c r="FE5" s="8" t="s">
        <v>1869</v>
      </c>
      <c r="FF5" s="8" t="s">
        <v>1869</v>
      </c>
      <c r="FG5" s="8" t="s">
        <v>1869</v>
      </c>
      <c r="FH5" s="8" t="s">
        <v>1869</v>
      </c>
      <c r="FI5" s="8" t="s">
        <v>1869</v>
      </c>
      <c r="FJ5" s="8" t="s">
        <v>1869</v>
      </c>
      <c r="FK5" s="8" t="s">
        <v>1869</v>
      </c>
      <c r="FL5" s="8" t="s">
        <v>1869</v>
      </c>
      <c r="FM5" s="8" t="s">
        <v>1869</v>
      </c>
      <c r="FN5" s="8" t="s">
        <v>1869</v>
      </c>
      <c r="FO5" s="8" t="s">
        <v>1869</v>
      </c>
      <c r="FP5" s="8" t="s">
        <v>1869</v>
      </c>
      <c r="FQ5" s="8" t="s">
        <v>1869</v>
      </c>
      <c r="FR5" s="8" t="s">
        <v>1869</v>
      </c>
      <c r="FS5" s="8" t="s">
        <v>1869</v>
      </c>
      <c r="FT5" s="8" t="s">
        <v>1869</v>
      </c>
      <c r="FU5" s="8" t="s">
        <v>1869</v>
      </c>
      <c r="FV5" s="8" t="s">
        <v>1869</v>
      </c>
      <c r="FW5" s="8" t="s">
        <v>1869</v>
      </c>
      <c r="FX5" s="8" t="s">
        <v>1869</v>
      </c>
      <c r="FY5" s="8" t="s">
        <v>1869</v>
      </c>
      <c r="FZ5" s="8" t="s">
        <v>1869</v>
      </c>
      <c r="GA5" s="8" t="s">
        <v>1869</v>
      </c>
      <c r="GB5" s="8" t="s">
        <v>1869</v>
      </c>
      <c r="GC5" s="8" t="s">
        <v>1869</v>
      </c>
      <c r="GD5" s="8" t="s">
        <v>1869</v>
      </c>
      <c r="GE5" s="8" t="s">
        <v>1869</v>
      </c>
      <c r="GF5" s="8" t="s">
        <v>1869</v>
      </c>
      <c r="GG5" s="8" t="s">
        <v>1869</v>
      </c>
      <c r="GH5" s="8" t="s">
        <v>1869</v>
      </c>
      <c r="GI5" s="8" t="s">
        <v>1869</v>
      </c>
      <c r="GJ5" s="8" t="s">
        <v>1869</v>
      </c>
      <c r="GK5" s="8" t="s">
        <v>1869</v>
      </c>
      <c r="GL5" s="8" t="s">
        <v>1869</v>
      </c>
      <c r="GM5" s="8" t="s">
        <v>1869</v>
      </c>
      <c r="GN5" s="8" t="s">
        <v>1869</v>
      </c>
      <c r="GO5" s="8" t="s">
        <v>1869</v>
      </c>
      <c r="GP5" s="8" t="s">
        <v>1869</v>
      </c>
      <c r="GQ5" s="8" t="s">
        <v>1869</v>
      </c>
      <c r="GR5" s="8" t="s">
        <v>1869</v>
      </c>
      <c r="GS5" s="8" t="s">
        <v>1869</v>
      </c>
      <c r="GT5" s="8" t="s">
        <v>1869</v>
      </c>
      <c r="GU5" s="8" t="s">
        <v>1869</v>
      </c>
      <c r="GV5" s="8" t="s">
        <v>1869</v>
      </c>
      <c r="GW5" s="8" t="s">
        <v>1869</v>
      </c>
      <c r="GX5" s="8" t="s">
        <v>1869</v>
      </c>
      <c r="GY5" s="8" t="s">
        <v>1869</v>
      </c>
      <c r="GZ5" s="8" t="s">
        <v>1869</v>
      </c>
      <c r="HA5" s="8" t="s">
        <v>1869</v>
      </c>
      <c r="HB5" s="8" t="s">
        <v>1869</v>
      </c>
      <c r="HC5" s="8" t="s">
        <v>1869</v>
      </c>
      <c r="HD5" s="8" t="s">
        <v>1869</v>
      </c>
      <c r="HE5" s="8" t="s">
        <v>1869</v>
      </c>
      <c r="HF5" s="8" t="s">
        <v>1869</v>
      </c>
      <c r="HG5" s="8" t="s">
        <v>1869</v>
      </c>
      <c r="HH5" s="8" t="s">
        <v>1869</v>
      </c>
      <c r="HI5" s="8" t="s">
        <v>1869</v>
      </c>
      <c r="HJ5" s="8" t="s">
        <v>1869</v>
      </c>
      <c r="HK5" s="8" t="s">
        <v>1869</v>
      </c>
      <c r="HL5" s="8" t="s">
        <v>1869</v>
      </c>
      <c r="HM5" s="8" t="s">
        <v>1869</v>
      </c>
      <c r="HN5" s="8" t="s">
        <v>1869</v>
      </c>
      <c r="HO5" s="8" t="s">
        <v>1869</v>
      </c>
      <c r="HP5" s="8" t="s">
        <v>1869</v>
      </c>
      <c r="HQ5" s="8" t="s">
        <v>1869</v>
      </c>
      <c r="HR5" s="8" t="s">
        <v>1869</v>
      </c>
      <c r="HS5" s="8" t="s">
        <v>1869</v>
      </c>
      <c r="HT5" s="8" t="s">
        <v>1869</v>
      </c>
      <c r="HU5" s="8" t="s">
        <v>1869</v>
      </c>
      <c r="HV5" s="8" t="s">
        <v>1869</v>
      </c>
      <c r="HW5" s="8" t="s">
        <v>1869</v>
      </c>
      <c r="HX5" s="8" t="s">
        <v>1869</v>
      </c>
      <c r="HY5" s="8" t="s">
        <v>1869</v>
      </c>
      <c r="HZ5" s="8" t="s">
        <v>1869</v>
      </c>
      <c r="IA5" s="8" t="s">
        <v>1869</v>
      </c>
      <c r="IB5" s="8" t="s">
        <v>1869</v>
      </c>
      <c r="IC5" s="8" t="s">
        <v>1869</v>
      </c>
      <c r="ID5" s="8" t="s">
        <v>1869</v>
      </c>
      <c r="IE5" s="8" t="s">
        <v>1869</v>
      </c>
      <c r="IF5" s="8" t="s">
        <v>1869</v>
      </c>
      <c r="IG5" s="8" t="s">
        <v>1869</v>
      </c>
      <c r="IH5" s="8" t="s">
        <v>1869</v>
      </c>
      <c r="II5" s="8" t="s">
        <v>1869</v>
      </c>
      <c r="IJ5" s="8" t="s">
        <v>1869</v>
      </c>
      <c r="IK5" s="8" t="s">
        <v>1869</v>
      </c>
      <c r="IL5" s="8" t="s">
        <v>1869</v>
      </c>
      <c r="IM5" s="8" t="s">
        <v>1869</v>
      </c>
      <c r="IN5" s="8" t="s">
        <v>1869</v>
      </c>
      <c r="IO5" s="8" t="s">
        <v>1869</v>
      </c>
      <c r="IP5" s="8" t="s">
        <v>1869</v>
      </c>
      <c r="IQ5" s="8" t="s">
        <v>1869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319</v>
      </c>
      <c r="BH10" s="8" t="s">
        <v>320</v>
      </c>
      <c r="BI10" s="8" t="s">
        <v>321</v>
      </c>
      <c r="BJ10" s="8" t="s">
        <v>322</v>
      </c>
      <c r="BK10" s="8" t="s">
        <v>323</v>
      </c>
      <c r="BL10" s="8" t="s">
        <v>324</v>
      </c>
      <c r="BM10" s="8" t="s">
        <v>325</v>
      </c>
      <c r="BN10" s="8" t="s">
        <v>326</v>
      </c>
      <c r="BO10" s="8" t="s">
        <v>327</v>
      </c>
      <c r="BP10" s="8" t="s">
        <v>328</v>
      </c>
      <c r="BQ10" s="8" t="s">
        <v>329</v>
      </c>
      <c r="BR10" s="8" t="s">
        <v>330</v>
      </c>
      <c r="BS10" s="8" t="s">
        <v>331</v>
      </c>
      <c r="BT10" s="8" t="s">
        <v>332</v>
      </c>
      <c r="BU10" s="8" t="s">
        <v>333</v>
      </c>
      <c r="BV10" s="8" t="s">
        <v>334</v>
      </c>
      <c r="BW10" s="8" t="s">
        <v>335</v>
      </c>
      <c r="BX10" s="8" t="s">
        <v>336</v>
      </c>
      <c r="BY10" s="8" t="s">
        <v>337</v>
      </c>
      <c r="BZ10" s="8" t="s">
        <v>338</v>
      </c>
      <c r="CA10" s="8" t="s">
        <v>339</v>
      </c>
      <c r="CB10" s="8" t="s">
        <v>340</v>
      </c>
      <c r="CC10" s="8" t="s">
        <v>341</v>
      </c>
      <c r="CD10" s="8" t="s">
        <v>342</v>
      </c>
      <c r="CE10" s="8" t="s">
        <v>343</v>
      </c>
      <c r="CF10" s="8" t="s">
        <v>344</v>
      </c>
      <c r="CG10" s="8" t="s">
        <v>345</v>
      </c>
      <c r="CH10" s="8" t="s">
        <v>346</v>
      </c>
      <c r="CI10" s="8" t="s">
        <v>347</v>
      </c>
      <c r="CJ10" s="8" t="s">
        <v>348</v>
      </c>
      <c r="CK10" s="8" t="s">
        <v>349</v>
      </c>
      <c r="CL10" s="8" t="s">
        <v>350</v>
      </c>
      <c r="CM10" s="8" t="s">
        <v>351</v>
      </c>
      <c r="CN10" s="8" t="s">
        <v>352</v>
      </c>
      <c r="CO10" s="8" t="s">
        <v>353</v>
      </c>
      <c r="CP10" s="8" t="s">
        <v>354</v>
      </c>
      <c r="CQ10" s="8" t="s">
        <v>355</v>
      </c>
      <c r="CR10" s="8" t="s">
        <v>356</v>
      </c>
      <c r="CS10" s="8" t="s">
        <v>357</v>
      </c>
      <c r="CT10" s="8" t="s">
        <v>358</v>
      </c>
      <c r="CU10" s="8" t="s">
        <v>359</v>
      </c>
      <c r="CV10" s="8" t="s">
        <v>360</v>
      </c>
      <c r="CW10" s="8" t="s">
        <v>361</v>
      </c>
      <c r="CX10" s="8" t="s">
        <v>362</v>
      </c>
      <c r="CY10" s="8" t="s">
        <v>363</v>
      </c>
      <c r="CZ10" s="8" t="s">
        <v>364</v>
      </c>
      <c r="DA10" s="8" t="s">
        <v>365</v>
      </c>
      <c r="DB10" s="8" t="s">
        <v>366</v>
      </c>
      <c r="DC10" s="8" t="s">
        <v>367</v>
      </c>
      <c r="DD10" s="8" t="s">
        <v>368</v>
      </c>
      <c r="DE10" s="8" t="s">
        <v>369</v>
      </c>
      <c r="DF10" s="8" t="s">
        <v>370</v>
      </c>
      <c r="DG10" s="8" t="s">
        <v>371</v>
      </c>
      <c r="DH10" s="8" t="s">
        <v>372</v>
      </c>
      <c r="DI10" s="8" t="s">
        <v>373</v>
      </c>
      <c r="DJ10" s="8" t="s">
        <v>374</v>
      </c>
      <c r="DK10" s="8" t="s">
        <v>375</v>
      </c>
      <c r="DL10" s="8" t="s">
        <v>376</v>
      </c>
      <c r="DM10" s="8" t="s">
        <v>377</v>
      </c>
      <c r="DN10" s="8" t="s">
        <v>378</v>
      </c>
      <c r="DO10" s="8" t="s">
        <v>379</v>
      </c>
      <c r="DP10" s="8" t="s">
        <v>380</v>
      </c>
      <c r="DQ10" s="8" t="s">
        <v>381</v>
      </c>
      <c r="DR10" s="8" t="s">
        <v>382</v>
      </c>
      <c r="DS10" s="8" t="s">
        <v>383</v>
      </c>
      <c r="DT10" s="8" t="s">
        <v>384</v>
      </c>
      <c r="DU10" s="8" t="s">
        <v>385</v>
      </c>
      <c r="DV10" s="8" t="s">
        <v>386</v>
      </c>
      <c r="DW10" s="8" t="s">
        <v>387</v>
      </c>
      <c r="DX10" s="8" t="s">
        <v>388</v>
      </c>
      <c r="DY10" s="8" t="s">
        <v>389</v>
      </c>
      <c r="DZ10" s="8" t="s">
        <v>390</v>
      </c>
      <c r="EA10" s="8" t="s">
        <v>391</v>
      </c>
      <c r="EB10" s="8" t="s">
        <v>392</v>
      </c>
      <c r="EC10" s="8" t="s">
        <v>393</v>
      </c>
      <c r="ED10" s="8" t="s">
        <v>394</v>
      </c>
      <c r="EE10" s="8" t="s">
        <v>395</v>
      </c>
      <c r="EF10" s="8" t="s">
        <v>396</v>
      </c>
      <c r="EG10" s="8" t="s">
        <v>397</v>
      </c>
      <c r="EH10" s="8" t="s">
        <v>398</v>
      </c>
      <c r="EI10" s="8" t="s">
        <v>399</v>
      </c>
      <c r="EJ10" s="8" t="s">
        <v>400</v>
      </c>
      <c r="EK10" s="8" t="s">
        <v>401</v>
      </c>
      <c r="EL10" s="8" t="s">
        <v>402</v>
      </c>
      <c r="EM10" s="8" t="s">
        <v>403</v>
      </c>
      <c r="EN10" s="8" t="s">
        <v>404</v>
      </c>
      <c r="EO10" s="8" t="s">
        <v>405</v>
      </c>
      <c r="EP10" s="8" t="s">
        <v>406</v>
      </c>
      <c r="EQ10" s="8" t="s">
        <v>407</v>
      </c>
      <c r="ER10" s="8" t="s">
        <v>408</v>
      </c>
      <c r="ES10" s="8" t="s">
        <v>409</v>
      </c>
      <c r="ET10" s="8" t="s">
        <v>410</v>
      </c>
      <c r="EU10" s="8" t="s">
        <v>411</v>
      </c>
      <c r="EV10" s="8" t="s">
        <v>412</v>
      </c>
      <c r="EW10" s="8" t="s">
        <v>413</v>
      </c>
      <c r="EX10" s="8" t="s">
        <v>414</v>
      </c>
      <c r="EY10" s="8" t="s">
        <v>415</v>
      </c>
      <c r="EZ10" s="8" t="s">
        <v>416</v>
      </c>
      <c r="FA10" s="8" t="s">
        <v>417</v>
      </c>
      <c r="FB10" s="8" t="s">
        <v>418</v>
      </c>
      <c r="FC10" s="8" t="s">
        <v>419</v>
      </c>
      <c r="FD10" s="8" t="s">
        <v>420</v>
      </c>
      <c r="FE10" s="8" t="s">
        <v>421</v>
      </c>
      <c r="FF10" s="8" t="s">
        <v>422</v>
      </c>
      <c r="FG10" s="8" t="s">
        <v>423</v>
      </c>
      <c r="FH10" s="8" t="s">
        <v>424</v>
      </c>
      <c r="FI10" s="8" t="s">
        <v>425</v>
      </c>
      <c r="FJ10" s="8" t="s">
        <v>426</v>
      </c>
      <c r="FK10" s="8" t="s">
        <v>427</v>
      </c>
      <c r="FL10" s="8" t="s">
        <v>428</v>
      </c>
      <c r="FM10" s="8" t="s">
        <v>429</v>
      </c>
      <c r="FN10" s="8" t="s">
        <v>430</v>
      </c>
      <c r="FO10" s="8" t="s">
        <v>431</v>
      </c>
      <c r="FP10" s="8" t="s">
        <v>432</v>
      </c>
      <c r="FQ10" s="8" t="s">
        <v>433</v>
      </c>
      <c r="FR10" s="8" t="s">
        <v>434</v>
      </c>
      <c r="FS10" s="8" t="s">
        <v>435</v>
      </c>
      <c r="FT10" s="8" t="s">
        <v>436</v>
      </c>
      <c r="FU10" s="8" t="s">
        <v>437</v>
      </c>
      <c r="FV10" s="8" t="s">
        <v>438</v>
      </c>
      <c r="FW10" s="8" t="s">
        <v>439</v>
      </c>
      <c r="FX10" s="8" t="s">
        <v>440</v>
      </c>
      <c r="FY10" s="8" t="s">
        <v>441</v>
      </c>
      <c r="FZ10" s="8" t="s">
        <v>442</v>
      </c>
      <c r="GA10" s="8" t="s">
        <v>443</v>
      </c>
      <c r="GB10" s="8" t="s">
        <v>444</v>
      </c>
      <c r="GC10" s="8" t="s">
        <v>445</v>
      </c>
      <c r="GD10" s="8" t="s">
        <v>446</v>
      </c>
      <c r="GE10" s="8" t="s">
        <v>447</v>
      </c>
      <c r="GF10" s="8" t="s">
        <v>448</v>
      </c>
      <c r="GG10" s="8" t="s">
        <v>449</v>
      </c>
      <c r="GH10" s="8" t="s">
        <v>450</v>
      </c>
      <c r="GI10" s="8" t="s">
        <v>451</v>
      </c>
      <c r="GJ10" s="8" t="s">
        <v>452</v>
      </c>
      <c r="GK10" s="8" t="s">
        <v>453</v>
      </c>
      <c r="GL10" s="8" t="s">
        <v>454</v>
      </c>
      <c r="GM10" s="8" t="s">
        <v>455</v>
      </c>
      <c r="GN10" s="8" t="s">
        <v>456</v>
      </c>
      <c r="GO10" s="8" t="s">
        <v>457</v>
      </c>
      <c r="GP10" s="8" t="s">
        <v>458</v>
      </c>
      <c r="GQ10" s="8" t="s">
        <v>459</v>
      </c>
      <c r="GR10" s="8" t="s">
        <v>460</v>
      </c>
      <c r="GS10" s="8" t="s">
        <v>461</v>
      </c>
      <c r="GT10" s="8" t="s">
        <v>462</v>
      </c>
      <c r="GU10" s="8" t="s">
        <v>463</v>
      </c>
      <c r="GV10" s="8" t="s">
        <v>464</v>
      </c>
      <c r="GW10" s="8" t="s">
        <v>465</v>
      </c>
      <c r="GX10" s="8" t="s">
        <v>466</v>
      </c>
      <c r="GY10" s="8" t="s">
        <v>467</v>
      </c>
      <c r="GZ10" s="8" t="s">
        <v>468</v>
      </c>
      <c r="HA10" s="8" t="s">
        <v>469</v>
      </c>
      <c r="HB10" s="8" t="s">
        <v>470</v>
      </c>
      <c r="HC10" s="8" t="s">
        <v>471</v>
      </c>
      <c r="HD10" s="8" t="s">
        <v>472</v>
      </c>
      <c r="HE10" s="8" t="s">
        <v>473</v>
      </c>
      <c r="HF10" s="8" t="s">
        <v>474</v>
      </c>
      <c r="HG10" s="8" t="s">
        <v>475</v>
      </c>
      <c r="HH10" s="8" t="s">
        <v>476</v>
      </c>
      <c r="HI10" s="8" t="s">
        <v>477</v>
      </c>
      <c r="HJ10" s="8" t="s">
        <v>478</v>
      </c>
      <c r="HK10" s="8" t="s">
        <v>479</v>
      </c>
      <c r="HL10" s="8" t="s">
        <v>480</v>
      </c>
      <c r="HM10" s="8" t="s">
        <v>481</v>
      </c>
      <c r="HN10" s="8" t="s">
        <v>482</v>
      </c>
      <c r="HO10" s="8" t="s">
        <v>483</v>
      </c>
      <c r="HP10" s="8" t="s">
        <v>484</v>
      </c>
      <c r="HQ10" s="8" t="s">
        <v>485</v>
      </c>
      <c r="HR10" s="8" t="s">
        <v>486</v>
      </c>
      <c r="HS10" s="8" t="s">
        <v>487</v>
      </c>
      <c r="HT10" s="8" t="s">
        <v>488</v>
      </c>
      <c r="HU10" s="8" t="s">
        <v>489</v>
      </c>
      <c r="HV10" s="8" t="s">
        <v>490</v>
      </c>
      <c r="HW10" s="8" t="s">
        <v>491</v>
      </c>
      <c r="HX10" s="8" t="s">
        <v>492</v>
      </c>
      <c r="HY10" s="8" t="s">
        <v>493</v>
      </c>
      <c r="HZ10" s="8" t="s">
        <v>494</v>
      </c>
      <c r="IA10" s="8" t="s">
        <v>495</v>
      </c>
      <c r="IB10" s="8" t="s">
        <v>496</v>
      </c>
      <c r="IC10" s="8" t="s">
        <v>497</v>
      </c>
      <c r="ID10" s="8" t="s">
        <v>498</v>
      </c>
      <c r="IE10" s="8" t="s">
        <v>499</v>
      </c>
      <c r="IF10" s="8" t="s">
        <v>500</v>
      </c>
      <c r="IG10" s="8" t="s">
        <v>501</v>
      </c>
      <c r="IH10" s="8" t="s">
        <v>502</v>
      </c>
      <c r="II10" s="8" t="s">
        <v>503</v>
      </c>
      <c r="IJ10" s="8" t="s">
        <v>504</v>
      </c>
      <c r="IK10" s="8" t="s">
        <v>505</v>
      </c>
      <c r="IL10" s="8" t="s">
        <v>506</v>
      </c>
      <c r="IM10" s="8" t="s">
        <v>507</v>
      </c>
      <c r="IN10" s="8" t="s">
        <v>508</v>
      </c>
      <c r="IO10" s="8" t="s">
        <v>509</v>
      </c>
      <c r="IP10" s="8" t="s">
        <v>510</v>
      </c>
      <c r="IQ10" s="8" t="s">
        <v>511</v>
      </c>
    </row>
    <row r="11" spans="1:251">
      <c r="A11" s="10">
        <v>42036</v>
      </c>
      <c r="B11" s="9">
        <v>921.06200000000001</v>
      </c>
      <c r="C11" s="9">
        <v>323.64600000000002</v>
      </c>
      <c r="D11" s="9">
        <v>597.41499999999996</v>
      </c>
      <c r="E11" s="9">
        <v>106.435</v>
      </c>
      <c r="F11" s="9">
        <v>48.915999999999997</v>
      </c>
      <c r="G11" s="9">
        <v>57.52</v>
      </c>
      <c r="H11" s="9">
        <v>30.943000000000001</v>
      </c>
      <c r="I11" s="9">
        <v>19.696000000000002</v>
      </c>
      <c r="J11" s="9">
        <v>11.247</v>
      </c>
      <c r="K11" s="9">
        <v>7.2229999999999999</v>
      </c>
      <c r="L11" s="9">
        <v>3.1930000000000001</v>
      </c>
      <c r="M11" s="9">
        <v>4.0289999999999999</v>
      </c>
      <c r="N11" s="9">
        <v>16.733000000000001</v>
      </c>
      <c r="O11" s="9">
        <v>4.4779999999999998</v>
      </c>
      <c r="P11" s="9">
        <v>12.255000000000001</v>
      </c>
      <c r="Q11" s="9">
        <v>5.343</v>
      </c>
      <c r="R11" s="9">
        <v>1.1579999999999999</v>
      </c>
      <c r="S11" s="9">
        <v>4.1849999999999996</v>
      </c>
      <c r="T11" s="9">
        <v>30.158999999999999</v>
      </c>
      <c r="U11" s="9">
        <v>15.234</v>
      </c>
      <c r="V11" s="9">
        <v>14.925000000000001</v>
      </c>
      <c r="W11" s="9">
        <v>16.033999999999999</v>
      </c>
      <c r="X11" s="9">
        <v>5.1559999999999997</v>
      </c>
      <c r="Y11" s="9">
        <v>10.878</v>
      </c>
      <c r="Z11" s="9">
        <v>423.327</v>
      </c>
      <c r="AA11" s="9">
        <v>193.04</v>
      </c>
      <c r="AB11" s="9">
        <v>230.28700000000001</v>
      </c>
      <c r="AC11" s="9">
        <v>23.773</v>
      </c>
      <c r="AD11" s="9">
        <v>10.314</v>
      </c>
      <c r="AE11" s="9">
        <v>13.459</v>
      </c>
      <c r="AF11" s="9">
        <v>75.623999999999995</v>
      </c>
      <c r="AG11" s="9">
        <v>33.633000000000003</v>
      </c>
      <c r="AH11" s="9">
        <v>41.991</v>
      </c>
      <c r="AI11" s="9">
        <v>230.697</v>
      </c>
      <c r="AJ11" s="9">
        <v>114.089</v>
      </c>
      <c r="AK11" s="9">
        <v>116.608</v>
      </c>
      <c r="AL11" s="9">
        <v>58.36</v>
      </c>
      <c r="AM11" s="9">
        <v>24.45</v>
      </c>
      <c r="AN11" s="9">
        <v>33.909999999999997</v>
      </c>
      <c r="AO11" s="9">
        <v>9.8650000000000002</v>
      </c>
      <c r="AP11" s="9">
        <v>2.3879999999999999</v>
      </c>
      <c r="AQ11" s="9">
        <v>7.4779999999999998</v>
      </c>
      <c r="AR11" s="9">
        <v>8.32</v>
      </c>
      <c r="AS11" s="9">
        <v>3.18</v>
      </c>
      <c r="AT11" s="9">
        <v>5.141</v>
      </c>
      <c r="AU11" s="9">
        <v>16.687000000000001</v>
      </c>
      <c r="AV11" s="9">
        <v>4.9859999999999998</v>
      </c>
      <c r="AW11" s="9">
        <v>11.701000000000001</v>
      </c>
      <c r="AX11" s="9">
        <v>271.52699999999999</v>
      </c>
      <c r="AY11" s="9">
        <v>26.722000000000001</v>
      </c>
      <c r="AZ11" s="9">
        <v>244.80500000000001</v>
      </c>
      <c r="BA11" s="9">
        <v>35.116</v>
      </c>
      <c r="BB11" s="9">
        <v>9.3360000000000003</v>
      </c>
      <c r="BC11" s="9">
        <v>25.78</v>
      </c>
      <c r="BD11" s="9">
        <v>183.57300000000001</v>
      </c>
      <c r="BE11" s="9">
        <v>13.423</v>
      </c>
      <c r="BF11" s="9">
        <v>170.15</v>
      </c>
      <c r="BG11" s="9">
        <v>52.838000000000001</v>
      </c>
      <c r="BH11" s="9">
        <v>3.9630000000000001</v>
      </c>
      <c r="BI11" s="9">
        <v>48.875</v>
      </c>
      <c r="BJ11" s="9">
        <v>97.753</v>
      </c>
      <c r="BK11" s="9">
        <v>47.051000000000002</v>
      </c>
      <c r="BL11" s="9">
        <v>50.701999999999998</v>
      </c>
      <c r="BM11" s="9">
        <v>22.018999999999998</v>
      </c>
      <c r="BN11" s="9">
        <v>7.9180000000000001</v>
      </c>
      <c r="BO11" s="9">
        <v>14.102</v>
      </c>
      <c r="BP11" s="9">
        <v>829.91899999999998</v>
      </c>
      <c r="BQ11" s="9">
        <v>268.30399999999997</v>
      </c>
      <c r="BR11" s="9">
        <v>561.61500000000001</v>
      </c>
      <c r="BS11" s="9">
        <v>80.090999999999994</v>
      </c>
      <c r="BT11" s="9">
        <v>33.308</v>
      </c>
      <c r="BU11" s="9">
        <v>46.783000000000001</v>
      </c>
      <c r="BV11" s="9">
        <v>14.778</v>
      </c>
      <c r="BW11" s="9">
        <v>9.0229999999999997</v>
      </c>
      <c r="BX11" s="9">
        <v>5.7539999999999996</v>
      </c>
      <c r="BY11" s="9">
        <v>6.2329999999999997</v>
      </c>
      <c r="BZ11" s="9">
        <v>2.8170000000000002</v>
      </c>
      <c r="CA11" s="9">
        <v>3.4159999999999999</v>
      </c>
      <c r="CB11" s="9">
        <v>14.922000000000001</v>
      </c>
      <c r="CC11" s="9">
        <v>4.4779999999999998</v>
      </c>
      <c r="CD11" s="9">
        <v>10.444000000000001</v>
      </c>
      <c r="CE11" s="9">
        <v>5.343</v>
      </c>
      <c r="CF11" s="9">
        <v>1.1579999999999999</v>
      </c>
      <c r="CG11" s="9">
        <v>4.1849999999999996</v>
      </c>
      <c r="CH11" s="9">
        <v>23.925999999999998</v>
      </c>
      <c r="CI11" s="9">
        <v>11.82</v>
      </c>
      <c r="CJ11" s="9">
        <v>12.106</v>
      </c>
      <c r="CK11" s="9">
        <v>14.888999999999999</v>
      </c>
      <c r="CL11" s="9">
        <v>4.0110000000000001</v>
      </c>
      <c r="CM11" s="9">
        <v>10.878</v>
      </c>
      <c r="CN11" s="9">
        <v>390.21899999999999</v>
      </c>
      <c r="CO11" s="9">
        <v>174.018</v>
      </c>
      <c r="CP11" s="9">
        <v>216.202</v>
      </c>
      <c r="CQ11" s="9">
        <v>20.908999999999999</v>
      </c>
      <c r="CR11" s="9">
        <v>8.6539999999999999</v>
      </c>
      <c r="CS11" s="9">
        <v>12.255000000000001</v>
      </c>
      <c r="CT11" s="9">
        <v>66.128</v>
      </c>
      <c r="CU11" s="9">
        <v>27.847999999999999</v>
      </c>
      <c r="CV11" s="9">
        <v>38.28</v>
      </c>
      <c r="CW11" s="9">
        <v>230.697</v>
      </c>
      <c r="CX11" s="9">
        <v>114.089</v>
      </c>
      <c r="CY11" s="9">
        <v>116.608</v>
      </c>
      <c r="CZ11" s="9">
        <v>40.753</v>
      </c>
      <c r="DA11" s="9">
        <v>14.102</v>
      </c>
      <c r="DB11" s="9">
        <v>26.651</v>
      </c>
      <c r="DC11" s="9">
        <v>7.2919999999999998</v>
      </c>
      <c r="DD11" s="9">
        <v>1.159</v>
      </c>
      <c r="DE11" s="9">
        <v>6.1340000000000003</v>
      </c>
      <c r="DF11" s="9">
        <v>7.7530000000000001</v>
      </c>
      <c r="DG11" s="9">
        <v>3.18</v>
      </c>
      <c r="DH11" s="9">
        <v>4.5730000000000004</v>
      </c>
      <c r="DI11" s="9">
        <v>16.687000000000001</v>
      </c>
      <c r="DJ11" s="9">
        <v>4.9859999999999998</v>
      </c>
      <c r="DK11" s="9">
        <v>11.701000000000001</v>
      </c>
      <c r="DL11" s="9">
        <v>263.32600000000002</v>
      </c>
      <c r="DM11" s="9">
        <v>22.957999999999998</v>
      </c>
      <c r="DN11" s="9">
        <v>240.36799999999999</v>
      </c>
      <c r="DO11" s="9">
        <v>32.743000000000002</v>
      </c>
      <c r="DP11" s="9">
        <v>8.1440000000000001</v>
      </c>
      <c r="DQ11" s="9">
        <v>24.599</v>
      </c>
      <c r="DR11" s="9">
        <v>181.22800000000001</v>
      </c>
      <c r="DS11" s="9">
        <v>11.753</v>
      </c>
      <c r="DT11" s="9">
        <v>169.47499999999999</v>
      </c>
      <c r="DU11" s="9">
        <v>49.354999999999997</v>
      </c>
      <c r="DV11" s="9">
        <v>3.0609999999999999</v>
      </c>
      <c r="DW11" s="9">
        <v>46.293999999999997</v>
      </c>
      <c r="DX11" s="9">
        <v>76.465999999999994</v>
      </c>
      <c r="DY11" s="9">
        <v>31.46</v>
      </c>
      <c r="DZ11" s="9">
        <v>45.006999999999998</v>
      </c>
      <c r="EA11" s="9">
        <v>19.817</v>
      </c>
      <c r="EB11" s="9">
        <v>6.56</v>
      </c>
      <c r="EC11" s="9">
        <v>13.256</v>
      </c>
      <c r="ED11" s="9">
        <v>284.74900000000002</v>
      </c>
      <c r="EE11" s="9">
        <v>142.369</v>
      </c>
      <c r="EF11" s="9">
        <v>142.38</v>
      </c>
      <c r="EG11" s="9">
        <v>18.286999999999999</v>
      </c>
      <c r="EH11" s="9">
        <v>12.487</v>
      </c>
      <c r="EI11" s="9">
        <v>5.8</v>
      </c>
      <c r="EJ11" s="9">
        <v>1.6950000000000001</v>
      </c>
      <c r="EK11" s="9">
        <v>1.22</v>
      </c>
      <c r="EL11" s="9">
        <v>0.47499999999999998</v>
      </c>
      <c r="EM11" s="9">
        <v>0.50900000000000001</v>
      </c>
      <c r="EN11" s="9">
        <v>0.18</v>
      </c>
      <c r="EO11" s="9">
        <v>0.32900000000000001</v>
      </c>
      <c r="EP11" s="9">
        <v>6.3840000000000003</v>
      </c>
      <c r="EQ11" s="9">
        <v>3.8769999999999998</v>
      </c>
      <c r="ER11" s="9">
        <v>2.5070000000000001</v>
      </c>
      <c r="ES11" s="9">
        <v>0</v>
      </c>
      <c r="ET11" s="9">
        <v>0</v>
      </c>
      <c r="EU11" s="9">
        <v>0</v>
      </c>
      <c r="EV11" s="9">
        <v>6.7690000000000001</v>
      </c>
      <c r="EW11" s="9">
        <v>4.6479999999999997</v>
      </c>
      <c r="EX11" s="9">
        <v>2.121</v>
      </c>
      <c r="EY11" s="9">
        <v>2.93</v>
      </c>
      <c r="EZ11" s="9">
        <v>2.5619999999999998</v>
      </c>
      <c r="FA11" s="9">
        <v>0.36799999999999999</v>
      </c>
      <c r="FB11" s="9">
        <v>206.89500000000001</v>
      </c>
      <c r="FC11" s="9">
        <v>110.958</v>
      </c>
      <c r="FD11" s="9">
        <v>95.936000000000007</v>
      </c>
      <c r="FE11" s="9">
        <v>3.9670000000000001</v>
      </c>
      <c r="FF11" s="9">
        <v>1.78</v>
      </c>
      <c r="FG11" s="9">
        <v>2.1880000000000002</v>
      </c>
      <c r="FH11" s="9">
        <v>8.1539999999999999</v>
      </c>
      <c r="FI11" s="9">
        <v>4.827</v>
      </c>
      <c r="FJ11" s="9">
        <v>3.3279999999999998</v>
      </c>
      <c r="FK11" s="9">
        <v>182.25399999999999</v>
      </c>
      <c r="FL11" s="9">
        <v>97.622</v>
      </c>
      <c r="FM11" s="9">
        <v>84.632000000000005</v>
      </c>
      <c r="FN11" s="9">
        <v>4.8710000000000004</v>
      </c>
      <c r="FO11" s="9">
        <v>3.8980000000000001</v>
      </c>
      <c r="FP11" s="9">
        <v>0.97399999999999998</v>
      </c>
      <c r="FQ11" s="9">
        <v>0.70699999999999996</v>
      </c>
      <c r="FR11" s="9">
        <v>0</v>
      </c>
      <c r="FS11" s="9">
        <v>0.70699999999999996</v>
      </c>
      <c r="FT11" s="9">
        <v>2.5289999999999999</v>
      </c>
      <c r="FU11" s="9">
        <v>0.26800000000000002</v>
      </c>
      <c r="FV11" s="9">
        <v>2.2610000000000001</v>
      </c>
      <c r="FW11" s="9">
        <v>4.4119999999999999</v>
      </c>
      <c r="FX11" s="9">
        <v>2.5649999999999999</v>
      </c>
      <c r="FY11" s="9">
        <v>1.847</v>
      </c>
      <c r="FZ11" s="9">
        <v>32.381999999999998</v>
      </c>
      <c r="GA11" s="9">
        <v>3.8679999999999999</v>
      </c>
      <c r="GB11" s="9">
        <v>28.513999999999999</v>
      </c>
      <c r="GC11" s="9">
        <v>3.879</v>
      </c>
      <c r="GD11" s="9">
        <v>0.66400000000000003</v>
      </c>
      <c r="GE11" s="9">
        <v>3.2160000000000002</v>
      </c>
      <c r="GF11" s="9">
        <v>22.053999999999998</v>
      </c>
      <c r="GG11" s="9">
        <v>2.2719999999999998</v>
      </c>
      <c r="GH11" s="9">
        <v>19.782</v>
      </c>
      <c r="GI11" s="9">
        <v>6.4489999999999998</v>
      </c>
      <c r="GJ11" s="9">
        <v>0.93300000000000005</v>
      </c>
      <c r="GK11" s="9">
        <v>5.516</v>
      </c>
      <c r="GL11" s="9">
        <v>21.943000000000001</v>
      </c>
      <c r="GM11" s="9">
        <v>13.872999999999999</v>
      </c>
      <c r="GN11" s="9">
        <v>8.07</v>
      </c>
      <c r="GO11" s="9">
        <v>5.242</v>
      </c>
      <c r="GP11" s="9">
        <v>1.1830000000000001</v>
      </c>
      <c r="GQ11" s="9">
        <v>4.0590000000000002</v>
      </c>
      <c r="GR11" s="9">
        <v>331.90800000000002</v>
      </c>
      <c r="GS11" s="9">
        <v>56.929000000000002</v>
      </c>
      <c r="GT11" s="9">
        <v>274.97899999999998</v>
      </c>
      <c r="GU11" s="9">
        <v>22.783999999999999</v>
      </c>
      <c r="GV11" s="9">
        <v>2.42</v>
      </c>
      <c r="GW11" s="9">
        <v>20.364000000000001</v>
      </c>
      <c r="GX11" s="9">
        <v>0</v>
      </c>
      <c r="GY11" s="9">
        <v>0</v>
      </c>
      <c r="GZ11" s="9">
        <v>0</v>
      </c>
      <c r="HA11" s="9">
        <v>1.651</v>
      </c>
      <c r="HB11" s="9">
        <v>0.11600000000000001</v>
      </c>
      <c r="HC11" s="9">
        <v>1.534</v>
      </c>
      <c r="HD11" s="9">
        <v>5.2960000000000003</v>
      </c>
      <c r="HE11" s="9">
        <v>0</v>
      </c>
      <c r="HF11" s="9">
        <v>5.2960000000000003</v>
      </c>
      <c r="HG11" s="9">
        <v>3.0950000000000002</v>
      </c>
      <c r="HH11" s="9">
        <v>0</v>
      </c>
      <c r="HI11" s="9">
        <v>3.0950000000000002</v>
      </c>
      <c r="HJ11" s="9">
        <v>4.7060000000000004</v>
      </c>
      <c r="HK11" s="9">
        <v>1.85</v>
      </c>
      <c r="HL11" s="9">
        <v>2.8559999999999999</v>
      </c>
      <c r="HM11" s="9">
        <v>8.0370000000000008</v>
      </c>
      <c r="HN11" s="9">
        <v>0.45400000000000001</v>
      </c>
      <c r="HO11" s="9">
        <v>7.5830000000000002</v>
      </c>
      <c r="HP11" s="9">
        <v>85.983000000000004</v>
      </c>
      <c r="HQ11" s="9">
        <v>34.167999999999999</v>
      </c>
      <c r="HR11" s="9">
        <v>51.814999999999998</v>
      </c>
      <c r="HS11" s="9">
        <v>8.5739999999999998</v>
      </c>
      <c r="HT11" s="9">
        <v>3.5179999999999998</v>
      </c>
      <c r="HU11" s="9">
        <v>5.056</v>
      </c>
      <c r="HV11" s="9">
        <v>21.326000000000001</v>
      </c>
      <c r="HW11" s="9">
        <v>10.611000000000001</v>
      </c>
      <c r="HX11" s="9">
        <v>10.715</v>
      </c>
      <c r="HY11" s="9">
        <v>38.701000000000001</v>
      </c>
      <c r="HZ11" s="9">
        <v>15.271000000000001</v>
      </c>
      <c r="IA11" s="9">
        <v>23.43</v>
      </c>
      <c r="IB11" s="9">
        <v>6.702</v>
      </c>
      <c r="IC11" s="9">
        <v>1.94</v>
      </c>
      <c r="ID11" s="9">
        <v>4.7619999999999996</v>
      </c>
      <c r="IE11" s="9">
        <v>0.68700000000000006</v>
      </c>
      <c r="IF11" s="9">
        <v>0</v>
      </c>
      <c r="IG11" s="9">
        <v>0.68700000000000006</v>
      </c>
      <c r="IH11" s="9">
        <v>3.8980000000000001</v>
      </c>
      <c r="II11" s="9">
        <v>2.0960000000000001</v>
      </c>
      <c r="IJ11" s="9">
        <v>1.8009999999999999</v>
      </c>
      <c r="IK11" s="9">
        <v>6.0940000000000003</v>
      </c>
      <c r="IL11" s="9">
        <v>0.73199999999999998</v>
      </c>
      <c r="IM11" s="9">
        <v>5.3620000000000001</v>
      </c>
      <c r="IN11" s="9">
        <v>185.44</v>
      </c>
      <c r="IO11" s="9">
        <v>12.938000000000001</v>
      </c>
      <c r="IP11" s="9">
        <v>172.501</v>
      </c>
      <c r="IQ11" s="9">
        <v>10.151999999999999</v>
      </c>
    </row>
    <row r="12" spans="1:251">
      <c r="A12" s="10">
        <v>42401</v>
      </c>
      <c r="B12" s="9">
        <v>886.36400000000003</v>
      </c>
      <c r="C12" s="9">
        <v>330.12799999999999</v>
      </c>
      <c r="D12" s="9">
        <v>556.23599999999999</v>
      </c>
      <c r="E12" s="9">
        <v>101.199</v>
      </c>
      <c r="F12" s="9">
        <v>42.351999999999997</v>
      </c>
      <c r="G12" s="9">
        <v>58.847000000000001</v>
      </c>
      <c r="H12" s="9">
        <v>35.283999999999999</v>
      </c>
      <c r="I12" s="9">
        <v>20.111000000000001</v>
      </c>
      <c r="J12" s="9">
        <v>15.173999999999999</v>
      </c>
      <c r="K12" s="9">
        <v>5.75</v>
      </c>
      <c r="L12" s="9">
        <v>4.0229999999999997</v>
      </c>
      <c r="M12" s="9">
        <v>1.728</v>
      </c>
      <c r="N12" s="9">
        <v>18.488</v>
      </c>
      <c r="O12" s="9">
        <v>6.9980000000000002</v>
      </c>
      <c r="P12" s="9">
        <v>11.489000000000001</v>
      </c>
      <c r="Q12" s="9">
        <v>9.5399999999999991</v>
      </c>
      <c r="R12" s="9">
        <v>1.5229999999999999</v>
      </c>
      <c r="S12" s="9">
        <v>8.0169999999999995</v>
      </c>
      <c r="T12" s="9">
        <v>19.797000000000001</v>
      </c>
      <c r="U12" s="9">
        <v>6.45</v>
      </c>
      <c r="V12" s="9">
        <v>13.346</v>
      </c>
      <c r="W12" s="9">
        <v>12.34</v>
      </c>
      <c r="X12" s="9">
        <v>3.2469999999999999</v>
      </c>
      <c r="Y12" s="9">
        <v>9.0920000000000005</v>
      </c>
      <c r="Z12" s="9">
        <v>417.38799999999998</v>
      </c>
      <c r="AA12" s="9">
        <v>201.77199999999999</v>
      </c>
      <c r="AB12" s="9">
        <v>215.61500000000001</v>
      </c>
      <c r="AC12" s="9">
        <v>23.911000000000001</v>
      </c>
      <c r="AD12" s="9">
        <v>11.750999999999999</v>
      </c>
      <c r="AE12" s="9">
        <v>12.16</v>
      </c>
      <c r="AF12" s="9">
        <v>78.777000000000001</v>
      </c>
      <c r="AG12" s="9">
        <v>43.36</v>
      </c>
      <c r="AH12" s="9">
        <v>35.417000000000002</v>
      </c>
      <c r="AI12" s="9">
        <v>219.215</v>
      </c>
      <c r="AJ12" s="9">
        <v>108.697</v>
      </c>
      <c r="AK12" s="9">
        <v>110.518</v>
      </c>
      <c r="AL12" s="9">
        <v>60.021999999999998</v>
      </c>
      <c r="AM12" s="9">
        <v>23.908000000000001</v>
      </c>
      <c r="AN12" s="9">
        <v>36.113999999999997</v>
      </c>
      <c r="AO12" s="9">
        <v>7.1959999999999997</v>
      </c>
      <c r="AP12" s="9">
        <v>2.6960000000000002</v>
      </c>
      <c r="AQ12" s="9">
        <v>4.5</v>
      </c>
      <c r="AR12" s="9">
        <v>4.1040000000000001</v>
      </c>
      <c r="AS12" s="9">
        <v>2.819</v>
      </c>
      <c r="AT12" s="9">
        <v>1.284</v>
      </c>
      <c r="AU12" s="9">
        <v>24.164000000000001</v>
      </c>
      <c r="AV12" s="9">
        <v>8.5419999999999998</v>
      </c>
      <c r="AW12" s="9">
        <v>15.622</v>
      </c>
      <c r="AX12" s="9">
        <v>256.56299999999999</v>
      </c>
      <c r="AY12" s="9">
        <v>31.263000000000002</v>
      </c>
      <c r="AZ12" s="9">
        <v>225.30099999999999</v>
      </c>
      <c r="BA12" s="9">
        <v>36.462000000000003</v>
      </c>
      <c r="BB12" s="9">
        <v>12.47</v>
      </c>
      <c r="BC12" s="9">
        <v>23.992000000000001</v>
      </c>
      <c r="BD12" s="9">
        <v>160.81899999999999</v>
      </c>
      <c r="BE12" s="9">
        <v>6.69</v>
      </c>
      <c r="BF12" s="9">
        <v>154.12899999999999</v>
      </c>
      <c r="BG12" s="9">
        <v>59.281999999999996</v>
      </c>
      <c r="BH12" s="9">
        <v>12.103</v>
      </c>
      <c r="BI12" s="9">
        <v>47.179000000000002</v>
      </c>
      <c r="BJ12" s="9">
        <v>85.647000000000006</v>
      </c>
      <c r="BK12" s="9">
        <v>41.421999999999997</v>
      </c>
      <c r="BL12" s="9">
        <v>44.223999999999997</v>
      </c>
      <c r="BM12" s="9">
        <v>25.568000000000001</v>
      </c>
      <c r="BN12" s="9">
        <v>13.318</v>
      </c>
      <c r="BO12" s="9">
        <v>12.249000000000001</v>
      </c>
      <c r="BP12" s="9">
        <v>797.49</v>
      </c>
      <c r="BQ12" s="9">
        <v>277.74700000000001</v>
      </c>
      <c r="BR12" s="9">
        <v>519.74300000000005</v>
      </c>
      <c r="BS12" s="9">
        <v>70.786000000000001</v>
      </c>
      <c r="BT12" s="9">
        <v>26.271000000000001</v>
      </c>
      <c r="BU12" s="9">
        <v>44.515000000000001</v>
      </c>
      <c r="BV12" s="9">
        <v>11.817</v>
      </c>
      <c r="BW12" s="9">
        <v>6.7640000000000002</v>
      </c>
      <c r="BX12" s="9">
        <v>5.0540000000000003</v>
      </c>
      <c r="BY12" s="9">
        <v>5.0990000000000002</v>
      </c>
      <c r="BZ12" s="9">
        <v>3.5209999999999999</v>
      </c>
      <c r="CA12" s="9">
        <v>1.5780000000000001</v>
      </c>
      <c r="CB12" s="9">
        <v>17.398</v>
      </c>
      <c r="CC12" s="9">
        <v>6.3449999999999998</v>
      </c>
      <c r="CD12" s="9">
        <v>11.053000000000001</v>
      </c>
      <c r="CE12" s="9">
        <v>8.1150000000000002</v>
      </c>
      <c r="CF12" s="9">
        <v>1.5229999999999999</v>
      </c>
      <c r="CG12" s="9">
        <v>6.5919999999999996</v>
      </c>
      <c r="CH12" s="9">
        <v>16.440999999999999</v>
      </c>
      <c r="CI12" s="9">
        <v>5.2960000000000003</v>
      </c>
      <c r="CJ12" s="9">
        <v>11.145</v>
      </c>
      <c r="CK12" s="9">
        <v>11.914999999999999</v>
      </c>
      <c r="CL12" s="9">
        <v>2.8220000000000001</v>
      </c>
      <c r="CM12" s="9">
        <v>9.0920000000000005</v>
      </c>
      <c r="CN12" s="9">
        <v>384.50400000000002</v>
      </c>
      <c r="CO12" s="9">
        <v>180.572</v>
      </c>
      <c r="CP12" s="9">
        <v>203.93199999999999</v>
      </c>
      <c r="CQ12" s="9">
        <v>21.277000000000001</v>
      </c>
      <c r="CR12" s="9">
        <v>10.147</v>
      </c>
      <c r="CS12" s="9">
        <v>11.13</v>
      </c>
      <c r="CT12" s="9">
        <v>70.188000000000002</v>
      </c>
      <c r="CU12" s="9">
        <v>35.634999999999998</v>
      </c>
      <c r="CV12" s="9">
        <v>34.552</v>
      </c>
      <c r="CW12" s="9">
        <v>219.215</v>
      </c>
      <c r="CX12" s="9">
        <v>108.697</v>
      </c>
      <c r="CY12" s="9">
        <v>110.518</v>
      </c>
      <c r="CZ12" s="9">
        <v>42.103999999999999</v>
      </c>
      <c r="DA12" s="9">
        <v>13.226000000000001</v>
      </c>
      <c r="DB12" s="9">
        <v>28.878</v>
      </c>
      <c r="DC12" s="9">
        <v>4.7839999999999998</v>
      </c>
      <c r="DD12" s="9">
        <v>1.506</v>
      </c>
      <c r="DE12" s="9">
        <v>3.278</v>
      </c>
      <c r="DF12" s="9">
        <v>4.1040000000000001</v>
      </c>
      <c r="DG12" s="9">
        <v>2.819</v>
      </c>
      <c r="DH12" s="9">
        <v>1.284</v>
      </c>
      <c r="DI12" s="9">
        <v>22.832999999999998</v>
      </c>
      <c r="DJ12" s="9">
        <v>8.5419999999999998</v>
      </c>
      <c r="DK12" s="9">
        <v>14.291</v>
      </c>
      <c r="DL12" s="9">
        <v>248.416</v>
      </c>
      <c r="DM12" s="9">
        <v>26.664999999999999</v>
      </c>
      <c r="DN12" s="9">
        <v>221.751</v>
      </c>
      <c r="DO12" s="9">
        <v>32.838999999999999</v>
      </c>
      <c r="DP12" s="9">
        <v>10.433</v>
      </c>
      <c r="DQ12" s="9">
        <v>22.407</v>
      </c>
      <c r="DR12" s="9">
        <v>159.60400000000001</v>
      </c>
      <c r="DS12" s="9">
        <v>5.4749999999999996</v>
      </c>
      <c r="DT12" s="9">
        <v>154.12899999999999</v>
      </c>
      <c r="DU12" s="9">
        <v>55.972999999999999</v>
      </c>
      <c r="DV12" s="9">
        <v>10.757</v>
      </c>
      <c r="DW12" s="9">
        <v>45.216000000000001</v>
      </c>
      <c r="DX12" s="9">
        <v>70.781999999999996</v>
      </c>
      <c r="DY12" s="9">
        <v>32.844999999999999</v>
      </c>
      <c r="DZ12" s="9">
        <v>37.936999999999998</v>
      </c>
      <c r="EA12" s="9">
        <v>23.003</v>
      </c>
      <c r="EB12" s="9">
        <v>11.395</v>
      </c>
      <c r="EC12" s="9">
        <v>11.608000000000001</v>
      </c>
      <c r="ED12" s="9">
        <v>281.346</v>
      </c>
      <c r="EE12" s="9">
        <v>148.053</v>
      </c>
      <c r="EF12" s="9">
        <v>133.29300000000001</v>
      </c>
      <c r="EG12" s="9">
        <v>13.909000000000001</v>
      </c>
      <c r="EH12" s="9">
        <v>7.7370000000000001</v>
      </c>
      <c r="EI12" s="9">
        <v>6.1719999999999997</v>
      </c>
      <c r="EJ12" s="9">
        <v>0.69499999999999995</v>
      </c>
      <c r="EK12" s="9">
        <v>0.249</v>
      </c>
      <c r="EL12" s="9">
        <v>0.44600000000000001</v>
      </c>
      <c r="EM12" s="9">
        <v>0.56399999999999995</v>
      </c>
      <c r="EN12" s="9">
        <v>0.56399999999999995</v>
      </c>
      <c r="EO12" s="9">
        <v>0</v>
      </c>
      <c r="EP12" s="9">
        <v>6.3120000000000003</v>
      </c>
      <c r="EQ12" s="9">
        <v>4.0949999999999998</v>
      </c>
      <c r="ER12" s="9">
        <v>2.2170000000000001</v>
      </c>
      <c r="ES12" s="9">
        <v>0</v>
      </c>
      <c r="ET12" s="9">
        <v>0</v>
      </c>
      <c r="EU12" s="9">
        <v>0</v>
      </c>
      <c r="EV12" s="9">
        <v>5.3940000000000001</v>
      </c>
      <c r="EW12" s="9">
        <v>2.0179999999999998</v>
      </c>
      <c r="EX12" s="9">
        <v>3.3759999999999999</v>
      </c>
      <c r="EY12" s="9">
        <v>0.94399999999999995</v>
      </c>
      <c r="EZ12" s="9">
        <v>0.81</v>
      </c>
      <c r="FA12" s="9">
        <v>0.13300000000000001</v>
      </c>
      <c r="FB12" s="9">
        <v>210.815</v>
      </c>
      <c r="FC12" s="9">
        <v>113.627</v>
      </c>
      <c r="FD12" s="9">
        <v>97.188000000000002</v>
      </c>
      <c r="FE12" s="9">
        <v>4.758</v>
      </c>
      <c r="FF12" s="9">
        <v>2.823</v>
      </c>
      <c r="FG12" s="9">
        <v>1.9350000000000001</v>
      </c>
      <c r="FH12" s="9">
        <v>12.917</v>
      </c>
      <c r="FI12" s="9">
        <v>6.56</v>
      </c>
      <c r="FJ12" s="9">
        <v>6.3570000000000002</v>
      </c>
      <c r="FK12" s="9">
        <v>173.732</v>
      </c>
      <c r="FL12" s="9">
        <v>93.206999999999994</v>
      </c>
      <c r="FM12" s="9">
        <v>80.525000000000006</v>
      </c>
      <c r="FN12" s="9">
        <v>3.3929999999999998</v>
      </c>
      <c r="FO12" s="9">
        <v>2.2570000000000001</v>
      </c>
      <c r="FP12" s="9">
        <v>1.1359999999999999</v>
      </c>
      <c r="FQ12" s="9">
        <v>0</v>
      </c>
      <c r="FR12" s="9">
        <v>0</v>
      </c>
      <c r="FS12" s="9">
        <v>0</v>
      </c>
      <c r="FT12" s="9">
        <v>3.149</v>
      </c>
      <c r="FU12" s="9">
        <v>2.3279999999999998</v>
      </c>
      <c r="FV12" s="9">
        <v>0.82099999999999995</v>
      </c>
      <c r="FW12" s="9">
        <v>12.866</v>
      </c>
      <c r="FX12" s="9">
        <v>6.4530000000000003</v>
      </c>
      <c r="FY12" s="9">
        <v>6.4130000000000003</v>
      </c>
      <c r="FZ12" s="9">
        <v>23.213000000000001</v>
      </c>
      <c r="GA12" s="9">
        <v>2.3719999999999999</v>
      </c>
      <c r="GB12" s="9">
        <v>20.841000000000001</v>
      </c>
      <c r="GC12" s="9">
        <v>0.32900000000000001</v>
      </c>
      <c r="GD12" s="9">
        <v>0.32900000000000001</v>
      </c>
      <c r="GE12" s="9">
        <v>0</v>
      </c>
      <c r="GF12" s="9">
        <v>15.462999999999999</v>
      </c>
      <c r="GG12" s="9">
        <v>0.82299999999999995</v>
      </c>
      <c r="GH12" s="9">
        <v>14.64</v>
      </c>
      <c r="GI12" s="9">
        <v>7.4219999999999997</v>
      </c>
      <c r="GJ12" s="9">
        <v>1.22</v>
      </c>
      <c r="GK12" s="9">
        <v>6.2009999999999996</v>
      </c>
      <c r="GL12" s="9">
        <v>24.22</v>
      </c>
      <c r="GM12" s="9">
        <v>18.658000000000001</v>
      </c>
      <c r="GN12" s="9">
        <v>5.5620000000000003</v>
      </c>
      <c r="GO12" s="9">
        <v>9.1880000000000006</v>
      </c>
      <c r="GP12" s="9">
        <v>5.6589999999999998</v>
      </c>
      <c r="GQ12" s="9">
        <v>3.5289999999999999</v>
      </c>
      <c r="GR12" s="9">
        <v>301.12599999999998</v>
      </c>
      <c r="GS12" s="9">
        <v>49.433999999999997</v>
      </c>
      <c r="GT12" s="9">
        <v>251.69300000000001</v>
      </c>
      <c r="GU12" s="9">
        <v>24.454999999999998</v>
      </c>
      <c r="GV12" s="9">
        <v>5.5279999999999996</v>
      </c>
      <c r="GW12" s="9">
        <v>18.927</v>
      </c>
      <c r="GX12" s="9">
        <v>0.77600000000000002</v>
      </c>
      <c r="GY12" s="9">
        <v>0</v>
      </c>
      <c r="GZ12" s="9">
        <v>0.77600000000000002</v>
      </c>
      <c r="HA12" s="9">
        <v>2.11</v>
      </c>
      <c r="HB12" s="9">
        <v>0.64100000000000001</v>
      </c>
      <c r="HC12" s="9">
        <v>1.47</v>
      </c>
      <c r="HD12" s="9">
        <v>6.5279999999999996</v>
      </c>
      <c r="HE12" s="9">
        <v>2.25</v>
      </c>
      <c r="HF12" s="9">
        <v>4.2779999999999996</v>
      </c>
      <c r="HG12" s="9">
        <v>3.4809999999999999</v>
      </c>
      <c r="HH12" s="9">
        <v>0.60299999999999998</v>
      </c>
      <c r="HI12" s="9">
        <v>2.8780000000000001</v>
      </c>
      <c r="HJ12" s="9">
        <v>4.24</v>
      </c>
      <c r="HK12" s="9">
        <v>0.56599999999999995</v>
      </c>
      <c r="HL12" s="9">
        <v>3.6739999999999999</v>
      </c>
      <c r="HM12" s="9">
        <v>7.3209999999999997</v>
      </c>
      <c r="HN12" s="9">
        <v>1.468</v>
      </c>
      <c r="HO12" s="9">
        <v>5.8529999999999998</v>
      </c>
      <c r="HP12" s="9">
        <v>84.271000000000001</v>
      </c>
      <c r="HQ12" s="9">
        <v>26.02</v>
      </c>
      <c r="HR12" s="9">
        <v>58.252000000000002</v>
      </c>
      <c r="HS12" s="9">
        <v>7.8529999999999998</v>
      </c>
      <c r="HT12" s="9">
        <v>3.7130000000000001</v>
      </c>
      <c r="HU12" s="9">
        <v>4.141</v>
      </c>
      <c r="HV12" s="9">
        <v>24.443000000000001</v>
      </c>
      <c r="HW12" s="9">
        <v>8.3160000000000007</v>
      </c>
      <c r="HX12" s="9">
        <v>16.126999999999999</v>
      </c>
      <c r="HY12" s="9">
        <v>35.551000000000002</v>
      </c>
      <c r="HZ12" s="9">
        <v>11.409000000000001</v>
      </c>
      <c r="IA12" s="9">
        <v>24.141999999999999</v>
      </c>
      <c r="IB12" s="9">
        <v>8.7379999999999995</v>
      </c>
      <c r="IC12" s="9">
        <v>1.5860000000000001</v>
      </c>
      <c r="ID12" s="9">
        <v>7.1520000000000001</v>
      </c>
      <c r="IE12" s="9">
        <v>0.41299999999999998</v>
      </c>
      <c r="IF12" s="9">
        <v>0</v>
      </c>
      <c r="IG12" s="9">
        <v>0.41299999999999998</v>
      </c>
      <c r="IH12" s="9">
        <v>0.46300000000000002</v>
      </c>
      <c r="II12" s="9">
        <v>0</v>
      </c>
      <c r="IJ12" s="9">
        <v>0.46300000000000002</v>
      </c>
      <c r="IK12" s="9">
        <v>6.8090000000000002</v>
      </c>
      <c r="IL12" s="9">
        <v>0.996</v>
      </c>
      <c r="IM12" s="9">
        <v>5.8140000000000001</v>
      </c>
      <c r="IN12" s="9">
        <v>160.976</v>
      </c>
      <c r="IO12" s="9">
        <v>9.33</v>
      </c>
      <c r="IP12" s="9">
        <v>151.64599999999999</v>
      </c>
      <c r="IQ12" s="9">
        <v>10.394</v>
      </c>
    </row>
    <row r="13" spans="1:251">
      <c r="A13" s="10">
        <v>42767</v>
      </c>
      <c r="B13" s="9">
        <v>889.46900000000005</v>
      </c>
      <c r="C13" s="9">
        <v>325.53899999999999</v>
      </c>
      <c r="D13" s="9">
        <v>563.92999999999995</v>
      </c>
      <c r="E13" s="9">
        <v>100.312</v>
      </c>
      <c r="F13" s="9">
        <v>42.19</v>
      </c>
      <c r="G13" s="9">
        <v>58.122</v>
      </c>
      <c r="H13" s="9">
        <v>32.392000000000003</v>
      </c>
      <c r="I13" s="9">
        <v>15.188000000000001</v>
      </c>
      <c r="J13" s="9">
        <v>17.204000000000001</v>
      </c>
      <c r="K13" s="9">
        <v>4.8360000000000003</v>
      </c>
      <c r="L13" s="9">
        <v>2.0099999999999998</v>
      </c>
      <c r="M13" s="9">
        <v>2.8260000000000001</v>
      </c>
      <c r="N13" s="9">
        <v>17.361000000000001</v>
      </c>
      <c r="O13" s="9">
        <v>5.1520000000000001</v>
      </c>
      <c r="P13" s="9">
        <v>12.209</v>
      </c>
      <c r="Q13" s="9">
        <v>6.1219999999999999</v>
      </c>
      <c r="R13" s="9">
        <v>0.73699999999999999</v>
      </c>
      <c r="S13" s="9">
        <v>5.3849999999999998</v>
      </c>
      <c r="T13" s="9">
        <v>29.736999999999998</v>
      </c>
      <c r="U13" s="9">
        <v>16.219000000000001</v>
      </c>
      <c r="V13" s="9">
        <v>13.519</v>
      </c>
      <c r="W13" s="9">
        <v>9.8640000000000008</v>
      </c>
      <c r="X13" s="9">
        <v>2.8849999999999998</v>
      </c>
      <c r="Y13" s="9">
        <v>6.98</v>
      </c>
      <c r="Z13" s="9">
        <v>421.26</v>
      </c>
      <c r="AA13" s="9">
        <v>201.28</v>
      </c>
      <c r="AB13" s="9">
        <v>219.98</v>
      </c>
      <c r="AC13" s="9">
        <v>23.35</v>
      </c>
      <c r="AD13" s="9">
        <v>8.4879999999999995</v>
      </c>
      <c r="AE13" s="9">
        <v>14.862</v>
      </c>
      <c r="AF13" s="9">
        <v>75.727999999999994</v>
      </c>
      <c r="AG13" s="9">
        <v>38.758000000000003</v>
      </c>
      <c r="AH13" s="9">
        <v>36.97</v>
      </c>
      <c r="AI13" s="9">
        <v>235.79900000000001</v>
      </c>
      <c r="AJ13" s="9">
        <v>113.809</v>
      </c>
      <c r="AK13" s="9">
        <v>121.99</v>
      </c>
      <c r="AL13" s="9">
        <v>45.835999999999999</v>
      </c>
      <c r="AM13" s="9">
        <v>20.081</v>
      </c>
      <c r="AN13" s="9">
        <v>25.754999999999999</v>
      </c>
      <c r="AO13" s="9">
        <v>8.92</v>
      </c>
      <c r="AP13" s="9">
        <v>2.9</v>
      </c>
      <c r="AQ13" s="9">
        <v>6.02</v>
      </c>
      <c r="AR13" s="9">
        <v>4.1130000000000004</v>
      </c>
      <c r="AS13" s="9">
        <v>2.129</v>
      </c>
      <c r="AT13" s="9">
        <v>1.984</v>
      </c>
      <c r="AU13" s="9">
        <v>27.513999999999999</v>
      </c>
      <c r="AV13" s="9">
        <v>15.114000000000001</v>
      </c>
      <c r="AW13" s="9">
        <v>12.4</v>
      </c>
      <c r="AX13" s="9">
        <v>266.98500000000001</v>
      </c>
      <c r="AY13" s="9">
        <v>32.630000000000003</v>
      </c>
      <c r="AZ13" s="9">
        <v>234.35499999999999</v>
      </c>
      <c r="BA13" s="9">
        <v>33.72</v>
      </c>
      <c r="BB13" s="9">
        <v>10.821999999999999</v>
      </c>
      <c r="BC13" s="9">
        <v>22.898</v>
      </c>
      <c r="BD13" s="9">
        <v>178.34</v>
      </c>
      <c r="BE13" s="9">
        <v>11.877000000000001</v>
      </c>
      <c r="BF13" s="9">
        <v>166.46299999999999</v>
      </c>
      <c r="BG13" s="9">
        <v>54.926000000000002</v>
      </c>
      <c r="BH13" s="9">
        <v>9.9320000000000004</v>
      </c>
      <c r="BI13" s="9">
        <v>44.994</v>
      </c>
      <c r="BJ13" s="9">
        <v>84.114999999999995</v>
      </c>
      <c r="BK13" s="9">
        <v>41.631999999999998</v>
      </c>
      <c r="BL13" s="9">
        <v>42.482999999999997</v>
      </c>
      <c r="BM13" s="9">
        <v>16.797000000000001</v>
      </c>
      <c r="BN13" s="9">
        <v>7.8070000000000004</v>
      </c>
      <c r="BO13" s="9">
        <v>8.99</v>
      </c>
      <c r="BP13" s="9">
        <v>808.11099999999999</v>
      </c>
      <c r="BQ13" s="9">
        <v>282.50400000000002</v>
      </c>
      <c r="BR13" s="9">
        <v>525.60699999999997</v>
      </c>
      <c r="BS13" s="9">
        <v>69.412999999999997</v>
      </c>
      <c r="BT13" s="9">
        <v>24.242999999999999</v>
      </c>
      <c r="BU13" s="9">
        <v>45.17</v>
      </c>
      <c r="BV13" s="9">
        <v>10.15</v>
      </c>
      <c r="BW13" s="9">
        <v>2.87</v>
      </c>
      <c r="BX13" s="9">
        <v>7.28</v>
      </c>
      <c r="BY13" s="9">
        <v>3.968</v>
      </c>
      <c r="BZ13" s="9">
        <v>1.5960000000000001</v>
      </c>
      <c r="CA13" s="9">
        <v>2.3719999999999999</v>
      </c>
      <c r="CB13" s="9">
        <v>16.166</v>
      </c>
      <c r="CC13" s="9">
        <v>4.5460000000000003</v>
      </c>
      <c r="CD13" s="9">
        <v>11.62</v>
      </c>
      <c r="CE13" s="9">
        <v>5.5119999999999996</v>
      </c>
      <c r="CF13" s="9">
        <v>0.73699999999999999</v>
      </c>
      <c r="CG13" s="9">
        <v>4.7750000000000004</v>
      </c>
      <c r="CH13" s="9">
        <v>25.146000000000001</v>
      </c>
      <c r="CI13" s="9">
        <v>12.861000000000001</v>
      </c>
      <c r="CJ13" s="9">
        <v>12.285</v>
      </c>
      <c r="CK13" s="9">
        <v>8.4719999999999995</v>
      </c>
      <c r="CL13" s="9">
        <v>1.6339999999999999</v>
      </c>
      <c r="CM13" s="9">
        <v>6.8390000000000004</v>
      </c>
      <c r="CN13" s="9">
        <v>393.17899999999997</v>
      </c>
      <c r="CO13" s="9">
        <v>184.87799999999999</v>
      </c>
      <c r="CP13" s="9">
        <v>208.30099999999999</v>
      </c>
      <c r="CQ13" s="9">
        <v>21.103999999999999</v>
      </c>
      <c r="CR13" s="9">
        <v>8.2550000000000008</v>
      </c>
      <c r="CS13" s="9">
        <v>12.848000000000001</v>
      </c>
      <c r="CT13" s="9">
        <v>67.251999999999995</v>
      </c>
      <c r="CU13" s="9">
        <v>33.698999999999998</v>
      </c>
      <c r="CV13" s="9">
        <v>33.552999999999997</v>
      </c>
      <c r="CW13" s="9">
        <v>235.23099999999999</v>
      </c>
      <c r="CX13" s="9">
        <v>113.241</v>
      </c>
      <c r="CY13" s="9">
        <v>121.99</v>
      </c>
      <c r="CZ13" s="9">
        <v>31.518999999999998</v>
      </c>
      <c r="DA13" s="9">
        <v>10.472</v>
      </c>
      <c r="DB13" s="9">
        <v>21.047000000000001</v>
      </c>
      <c r="DC13" s="9">
        <v>7.6269999999999998</v>
      </c>
      <c r="DD13" s="9">
        <v>2.5030000000000001</v>
      </c>
      <c r="DE13" s="9">
        <v>5.1239999999999997</v>
      </c>
      <c r="DF13" s="9">
        <v>4.1130000000000004</v>
      </c>
      <c r="DG13" s="9">
        <v>2.129</v>
      </c>
      <c r="DH13" s="9">
        <v>1.984</v>
      </c>
      <c r="DI13" s="9">
        <v>26.332000000000001</v>
      </c>
      <c r="DJ13" s="9">
        <v>14.577999999999999</v>
      </c>
      <c r="DK13" s="9">
        <v>11.754</v>
      </c>
      <c r="DL13" s="9">
        <v>260.65699999999998</v>
      </c>
      <c r="DM13" s="9">
        <v>31.135000000000002</v>
      </c>
      <c r="DN13" s="9">
        <v>229.52199999999999</v>
      </c>
      <c r="DO13" s="9">
        <v>29.934999999999999</v>
      </c>
      <c r="DP13" s="9">
        <v>10.253</v>
      </c>
      <c r="DQ13" s="9">
        <v>19.681999999999999</v>
      </c>
      <c r="DR13" s="9">
        <v>178.21</v>
      </c>
      <c r="DS13" s="9">
        <v>11.747</v>
      </c>
      <c r="DT13" s="9">
        <v>166.46299999999999</v>
      </c>
      <c r="DU13" s="9">
        <v>52.512999999999998</v>
      </c>
      <c r="DV13" s="9">
        <v>9.1359999999999992</v>
      </c>
      <c r="DW13" s="9">
        <v>43.377000000000002</v>
      </c>
      <c r="DX13" s="9">
        <v>70.623999999999995</v>
      </c>
      <c r="DY13" s="9">
        <v>34.569000000000003</v>
      </c>
      <c r="DZ13" s="9">
        <v>36.055</v>
      </c>
      <c r="EA13" s="9">
        <v>14.238</v>
      </c>
      <c r="EB13" s="9">
        <v>7.6790000000000003</v>
      </c>
      <c r="EC13" s="9">
        <v>6.5590000000000002</v>
      </c>
      <c r="ED13" s="9">
        <v>299.89299999999997</v>
      </c>
      <c r="EE13" s="9">
        <v>152.58699999999999</v>
      </c>
      <c r="EF13" s="9">
        <v>147.30600000000001</v>
      </c>
      <c r="EG13" s="9">
        <v>24.263999999999999</v>
      </c>
      <c r="EH13" s="9">
        <v>11.585000000000001</v>
      </c>
      <c r="EI13" s="9">
        <v>12.679</v>
      </c>
      <c r="EJ13" s="9">
        <v>1.5489999999999999</v>
      </c>
      <c r="EK13" s="9">
        <v>0</v>
      </c>
      <c r="EL13" s="9">
        <v>1.5489999999999999</v>
      </c>
      <c r="EM13" s="9">
        <v>1.5309999999999999</v>
      </c>
      <c r="EN13" s="9">
        <v>0.995</v>
      </c>
      <c r="EO13" s="9">
        <v>0.53500000000000003</v>
      </c>
      <c r="EP13" s="9">
        <v>8.5459999999999994</v>
      </c>
      <c r="EQ13" s="9">
        <v>3.3109999999999999</v>
      </c>
      <c r="ER13" s="9">
        <v>5.2350000000000003</v>
      </c>
      <c r="ES13" s="9">
        <v>0.623</v>
      </c>
      <c r="ET13" s="9">
        <v>0</v>
      </c>
      <c r="EU13" s="9">
        <v>0.623</v>
      </c>
      <c r="EV13" s="9">
        <v>10.173999999999999</v>
      </c>
      <c r="EW13" s="9">
        <v>6.2729999999999997</v>
      </c>
      <c r="EX13" s="9">
        <v>3.9009999999999998</v>
      </c>
      <c r="EY13" s="9">
        <v>1.841</v>
      </c>
      <c r="EZ13" s="9">
        <v>1.006</v>
      </c>
      <c r="FA13" s="9">
        <v>0.83499999999999996</v>
      </c>
      <c r="FB13" s="9">
        <v>221.126</v>
      </c>
      <c r="FC13" s="9">
        <v>118.413</v>
      </c>
      <c r="FD13" s="9">
        <v>102.71299999999999</v>
      </c>
      <c r="FE13" s="9">
        <v>2.8210000000000002</v>
      </c>
      <c r="FF13" s="9">
        <v>1.9530000000000001</v>
      </c>
      <c r="FG13" s="9">
        <v>0.86899999999999999</v>
      </c>
      <c r="FH13" s="9">
        <v>8.84</v>
      </c>
      <c r="FI13" s="9">
        <v>6.5750000000000002</v>
      </c>
      <c r="FJ13" s="9">
        <v>2.2650000000000001</v>
      </c>
      <c r="FK13" s="9">
        <v>193.197</v>
      </c>
      <c r="FL13" s="9">
        <v>102.18300000000001</v>
      </c>
      <c r="FM13" s="9">
        <v>91.013999999999996</v>
      </c>
      <c r="FN13" s="9">
        <v>4.0549999999999997</v>
      </c>
      <c r="FO13" s="9">
        <v>1.226</v>
      </c>
      <c r="FP13" s="9">
        <v>2.8290000000000002</v>
      </c>
      <c r="FQ13" s="9">
        <v>1.216</v>
      </c>
      <c r="FR13" s="9">
        <v>0.58799999999999997</v>
      </c>
      <c r="FS13" s="9">
        <v>0.627</v>
      </c>
      <c r="FT13" s="9">
        <v>2.254</v>
      </c>
      <c r="FU13" s="9">
        <v>1.2889999999999999</v>
      </c>
      <c r="FV13" s="9">
        <v>0.96499999999999997</v>
      </c>
      <c r="FW13" s="9">
        <v>8.7420000000000009</v>
      </c>
      <c r="FX13" s="9">
        <v>4.5979999999999999</v>
      </c>
      <c r="FY13" s="9">
        <v>4.1440000000000001</v>
      </c>
      <c r="FZ13" s="9">
        <v>26.382000000000001</v>
      </c>
      <c r="GA13" s="9">
        <v>4.4020000000000001</v>
      </c>
      <c r="GB13" s="9">
        <v>21.98</v>
      </c>
      <c r="GC13" s="9">
        <v>3.0430000000000001</v>
      </c>
      <c r="GD13" s="9">
        <v>1.74</v>
      </c>
      <c r="GE13" s="9">
        <v>1.3029999999999999</v>
      </c>
      <c r="GF13" s="9">
        <v>18.512</v>
      </c>
      <c r="GG13" s="9">
        <v>1.276</v>
      </c>
      <c r="GH13" s="9">
        <v>17.236000000000001</v>
      </c>
      <c r="GI13" s="9">
        <v>4.827</v>
      </c>
      <c r="GJ13" s="9">
        <v>1.3859999999999999</v>
      </c>
      <c r="GK13" s="9">
        <v>3.4409999999999998</v>
      </c>
      <c r="GL13" s="9">
        <v>20.995000000000001</v>
      </c>
      <c r="GM13" s="9">
        <v>14.417999999999999</v>
      </c>
      <c r="GN13" s="9">
        <v>6.5759999999999996</v>
      </c>
      <c r="GO13" s="9">
        <v>7.1269999999999998</v>
      </c>
      <c r="GP13" s="9">
        <v>3.7679999999999998</v>
      </c>
      <c r="GQ13" s="9">
        <v>3.3580000000000001</v>
      </c>
      <c r="GR13" s="9">
        <v>302.87299999999999</v>
      </c>
      <c r="GS13" s="9">
        <v>56.750999999999998</v>
      </c>
      <c r="GT13" s="9">
        <v>246.12200000000001</v>
      </c>
      <c r="GU13" s="9">
        <v>19.733000000000001</v>
      </c>
      <c r="GV13" s="9">
        <v>5.4180000000000001</v>
      </c>
      <c r="GW13" s="9">
        <v>14.315</v>
      </c>
      <c r="GX13" s="9">
        <v>0.504</v>
      </c>
      <c r="GY13" s="9">
        <v>0</v>
      </c>
      <c r="GZ13" s="9">
        <v>0.504</v>
      </c>
      <c r="HA13" s="9">
        <v>1.1870000000000001</v>
      </c>
      <c r="HB13" s="9">
        <v>0</v>
      </c>
      <c r="HC13" s="9">
        <v>1.1870000000000001</v>
      </c>
      <c r="HD13" s="9">
        <v>1.976</v>
      </c>
      <c r="HE13" s="9">
        <v>0.125</v>
      </c>
      <c r="HF13" s="9">
        <v>1.851</v>
      </c>
      <c r="HG13" s="9">
        <v>2.0470000000000002</v>
      </c>
      <c r="HH13" s="9">
        <v>0</v>
      </c>
      <c r="HI13" s="9">
        <v>2.0470000000000002</v>
      </c>
      <c r="HJ13" s="9">
        <v>8.468</v>
      </c>
      <c r="HK13" s="9">
        <v>4.7990000000000004</v>
      </c>
      <c r="HL13" s="9">
        <v>3.669</v>
      </c>
      <c r="HM13" s="9">
        <v>5.5519999999999996</v>
      </c>
      <c r="HN13" s="9">
        <v>0.495</v>
      </c>
      <c r="HO13" s="9">
        <v>5.0570000000000004</v>
      </c>
      <c r="HP13" s="9">
        <v>77.19</v>
      </c>
      <c r="HQ13" s="9">
        <v>28.641999999999999</v>
      </c>
      <c r="HR13" s="9">
        <v>48.548000000000002</v>
      </c>
      <c r="HS13" s="9">
        <v>7.4</v>
      </c>
      <c r="HT13" s="9">
        <v>2.3109999999999999</v>
      </c>
      <c r="HU13" s="9">
        <v>5.0890000000000004</v>
      </c>
      <c r="HV13" s="9">
        <v>18.029</v>
      </c>
      <c r="HW13" s="9">
        <v>7.6909999999999998</v>
      </c>
      <c r="HX13" s="9">
        <v>10.337999999999999</v>
      </c>
      <c r="HY13" s="9">
        <v>31.827999999999999</v>
      </c>
      <c r="HZ13" s="9">
        <v>9.2870000000000008</v>
      </c>
      <c r="IA13" s="9">
        <v>22.541</v>
      </c>
      <c r="IB13" s="9">
        <v>8.9030000000000005</v>
      </c>
      <c r="IC13" s="9">
        <v>3.9529999999999998</v>
      </c>
      <c r="ID13" s="9">
        <v>4.9509999999999996</v>
      </c>
      <c r="IE13" s="9">
        <v>1.704</v>
      </c>
      <c r="IF13" s="9">
        <v>0</v>
      </c>
      <c r="IG13" s="9">
        <v>1.704</v>
      </c>
      <c r="IH13" s="9">
        <v>0.88300000000000001</v>
      </c>
      <c r="II13" s="9">
        <v>0</v>
      </c>
      <c r="IJ13" s="9">
        <v>0.88300000000000001</v>
      </c>
      <c r="IK13" s="9">
        <v>8.4429999999999996</v>
      </c>
      <c r="IL13" s="9">
        <v>5.4009999999999998</v>
      </c>
      <c r="IM13" s="9">
        <v>3.0419999999999998</v>
      </c>
      <c r="IN13" s="9">
        <v>182.52600000000001</v>
      </c>
      <c r="IO13" s="9">
        <v>13.635999999999999</v>
      </c>
      <c r="IP13" s="9">
        <v>168.89</v>
      </c>
      <c r="IQ13" s="9">
        <v>11.106</v>
      </c>
    </row>
    <row r="14" spans="1:251">
      <c r="A14" s="10">
        <v>43132</v>
      </c>
      <c r="B14" s="9">
        <v>884.00099999999998</v>
      </c>
      <c r="C14" s="9">
        <v>332.55200000000002</v>
      </c>
      <c r="D14" s="9">
        <v>551.44899999999996</v>
      </c>
      <c r="E14" s="9">
        <v>101.492</v>
      </c>
      <c r="F14" s="9">
        <v>42.86</v>
      </c>
      <c r="G14" s="9">
        <v>58.631999999999998</v>
      </c>
      <c r="H14" s="9">
        <v>34.290999999999997</v>
      </c>
      <c r="I14" s="9">
        <v>17.611000000000001</v>
      </c>
      <c r="J14" s="9">
        <v>16.678999999999998</v>
      </c>
      <c r="K14" s="9">
        <v>9.1460000000000008</v>
      </c>
      <c r="L14" s="9">
        <v>4.3899999999999997</v>
      </c>
      <c r="M14" s="9">
        <v>4.7549999999999999</v>
      </c>
      <c r="N14" s="9">
        <v>11.430999999999999</v>
      </c>
      <c r="O14" s="9">
        <v>5.4</v>
      </c>
      <c r="P14" s="9">
        <v>6.0309999999999997</v>
      </c>
      <c r="Q14" s="9">
        <v>11.814</v>
      </c>
      <c r="R14" s="9">
        <v>3.641</v>
      </c>
      <c r="S14" s="9">
        <v>8.173</v>
      </c>
      <c r="T14" s="9">
        <v>22.99</v>
      </c>
      <c r="U14" s="9">
        <v>10.951000000000001</v>
      </c>
      <c r="V14" s="9">
        <v>12.039</v>
      </c>
      <c r="W14" s="9">
        <v>11.821</v>
      </c>
      <c r="X14" s="9">
        <v>0.86699999999999999</v>
      </c>
      <c r="Y14" s="9">
        <v>10.954000000000001</v>
      </c>
      <c r="Z14" s="9">
        <v>424.32799999999997</v>
      </c>
      <c r="AA14" s="9">
        <v>204.33</v>
      </c>
      <c r="AB14" s="9">
        <v>219.99799999999999</v>
      </c>
      <c r="AC14" s="9">
        <v>28.648</v>
      </c>
      <c r="AD14" s="9">
        <v>10.845000000000001</v>
      </c>
      <c r="AE14" s="9">
        <v>17.803000000000001</v>
      </c>
      <c r="AF14" s="9">
        <v>77.918999999999997</v>
      </c>
      <c r="AG14" s="9">
        <v>40.567999999999998</v>
      </c>
      <c r="AH14" s="9">
        <v>37.351999999999997</v>
      </c>
      <c r="AI14" s="9">
        <v>224.56299999999999</v>
      </c>
      <c r="AJ14" s="9">
        <v>113.31100000000001</v>
      </c>
      <c r="AK14" s="9">
        <v>111.252</v>
      </c>
      <c r="AL14" s="9">
        <v>54.084000000000003</v>
      </c>
      <c r="AM14" s="9">
        <v>25.524999999999999</v>
      </c>
      <c r="AN14" s="9">
        <v>28.559000000000001</v>
      </c>
      <c r="AO14" s="9">
        <v>9.7840000000000007</v>
      </c>
      <c r="AP14" s="9">
        <v>2.6230000000000002</v>
      </c>
      <c r="AQ14" s="9">
        <v>7.1609999999999996</v>
      </c>
      <c r="AR14" s="9">
        <v>6.6509999999999998</v>
      </c>
      <c r="AS14" s="9">
        <v>4.2549999999999999</v>
      </c>
      <c r="AT14" s="9">
        <v>2.3959999999999999</v>
      </c>
      <c r="AU14" s="9">
        <v>22.678999999999998</v>
      </c>
      <c r="AV14" s="9">
        <v>7.2039999999999997</v>
      </c>
      <c r="AW14" s="9">
        <v>15.475</v>
      </c>
      <c r="AX14" s="9">
        <v>248.77600000000001</v>
      </c>
      <c r="AY14" s="9">
        <v>32.898000000000003</v>
      </c>
      <c r="AZ14" s="9">
        <v>215.87799999999999</v>
      </c>
      <c r="BA14" s="9">
        <v>40.633000000000003</v>
      </c>
      <c r="BB14" s="9">
        <v>11.042</v>
      </c>
      <c r="BC14" s="9">
        <v>29.591000000000001</v>
      </c>
      <c r="BD14" s="9">
        <v>162.107</v>
      </c>
      <c r="BE14" s="9">
        <v>14.904999999999999</v>
      </c>
      <c r="BF14" s="9">
        <v>147.20099999999999</v>
      </c>
      <c r="BG14" s="9">
        <v>46.036000000000001</v>
      </c>
      <c r="BH14" s="9">
        <v>6.9509999999999996</v>
      </c>
      <c r="BI14" s="9">
        <v>39.085000000000001</v>
      </c>
      <c r="BJ14" s="9">
        <v>82.86</v>
      </c>
      <c r="BK14" s="9">
        <v>38.088000000000001</v>
      </c>
      <c r="BL14" s="9">
        <v>44.771999999999998</v>
      </c>
      <c r="BM14" s="9">
        <v>26.545999999999999</v>
      </c>
      <c r="BN14" s="9">
        <v>14.377000000000001</v>
      </c>
      <c r="BO14" s="9">
        <v>12.169</v>
      </c>
      <c r="BP14" s="9">
        <v>785.12</v>
      </c>
      <c r="BQ14" s="9">
        <v>279.08</v>
      </c>
      <c r="BR14" s="9">
        <v>506.04</v>
      </c>
      <c r="BS14" s="9">
        <v>73.180000000000007</v>
      </c>
      <c r="BT14" s="9">
        <v>30.14</v>
      </c>
      <c r="BU14" s="9">
        <v>43.04</v>
      </c>
      <c r="BV14" s="9">
        <v>13.885999999999999</v>
      </c>
      <c r="BW14" s="9">
        <v>8.2289999999999992</v>
      </c>
      <c r="BX14" s="9">
        <v>5.657</v>
      </c>
      <c r="BY14" s="9">
        <v>6.5830000000000002</v>
      </c>
      <c r="BZ14" s="9">
        <v>3.3980000000000001</v>
      </c>
      <c r="CA14" s="9">
        <v>3.1850000000000001</v>
      </c>
      <c r="CB14" s="9">
        <v>10.654</v>
      </c>
      <c r="CC14" s="9">
        <v>4.6230000000000002</v>
      </c>
      <c r="CD14" s="9">
        <v>6.0309999999999997</v>
      </c>
      <c r="CE14" s="9">
        <v>11.298</v>
      </c>
      <c r="CF14" s="9">
        <v>3.641</v>
      </c>
      <c r="CG14" s="9">
        <v>7.6580000000000004</v>
      </c>
      <c r="CH14" s="9">
        <v>19.158000000000001</v>
      </c>
      <c r="CI14" s="9">
        <v>9.6029999999999998</v>
      </c>
      <c r="CJ14" s="9">
        <v>9.5549999999999997</v>
      </c>
      <c r="CK14" s="9">
        <v>11.6</v>
      </c>
      <c r="CL14" s="9">
        <v>0.64600000000000002</v>
      </c>
      <c r="CM14" s="9">
        <v>10.954000000000001</v>
      </c>
      <c r="CN14" s="9">
        <v>380.54599999999999</v>
      </c>
      <c r="CO14" s="9">
        <v>178.68100000000001</v>
      </c>
      <c r="CP14" s="9">
        <v>201.864</v>
      </c>
      <c r="CQ14" s="9">
        <v>23.558</v>
      </c>
      <c r="CR14" s="9">
        <v>8.7829999999999995</v>
      </c>
      <c r="CS14" s="9">
        <v>14.775</v>
      </c>
      <c r="CT14" s="9">
        <v>66.638000000000005</v>
      </c>
      <c r="CU14" s="9">
        <v>34.036000000000001</v>
      </c>
      <c r="CV14" s="9">
        <v>32.603000000000002</v>
      </c>
      <c r="CW14" s="9">
        <v>222.26900000000001</v>
      </c>
      <c r="CX14" s="9">
        <v>111.596</v>
      </c>
      <c r="CY14" s="9">
        <v>110.672</v>
      </c>
      <c r="CZ14" s="9">
        <v>32.024000000000001</v>
      </c>
      <c r="DA14" s="9">
        <v>11.206</v>
      </c>
      <c r="DB14" s="9">
        <v>20.818000000000001</v>
      </c>
      <c r="DC14" s="9">
        <v>8.6530000000000005</v>
      </c>
      <c r="DD14" s="9">
        <v>2.6230000000000002</v>
      </c>
      <c r="DE14" s="9">
        <v>6.03</v>
      </c>
      <c r="DF14" s="9">
        <v>6.2549999999999999</v>
      </c>
      <c r="DG14" s="9">
        <v>4.2549999999999999</v>
      </c>
      <c r="DH14" s="9">
        <v>2</v>
      </c>
      <c r="DI14" s="9">
        <v>21.148</v>
      </c>
      <c r="DJ14" s="9">
        <v>6.1829999999999998</v>
      </c>
      <c r="DK14" s="9">
        <v>14.965999999999999</v>
      </c>
      <c r="DL14" s="9">
        <v>238.65700000000001</v>
      </c>
      <c r="DM14" s="9">
        <v>28.302</v>
      </c>
      <c r="DN14" s="9">
        <v>210.35499999999999</v>
      </c>
      <c r="DO14" s="9">
        <v>34.232999999999997</v>
      </c>
      <c r="DP14" s="9">
        <v>8.2370000000000001</v>
      </c>
      <c r="DQ14" s="9">
        <v>25.995999999999999</v>
      </c>
      <c r="DR14" s="9">
        <v>161.5</v>
      </c>
      <c r="DS14" s="9">
        <v>14.298</v>
      </c>
      <c r="DT14" s="9">
        <v>147.20099999999999</v>
      </c>
      <c r="DU14" s="9">
        <v>42.923999999999999</v>
      </c>
      <c r="DV14" s="9">
        <v>5.766</v>
      </c>
      <c r="DW14" s="9">
        <v>37.158000000000001</v>
      </c>
      <c r="DX14" s="9">
        <v>69.570999999999998</v>
      </c>
      <c r="DY14" s="9">
        <v>28.800999999999998</v>
      </c>
      <c r="DZ14" s="9">
        <v>40.770000000000003</v>
      </c>
      <c r="EA14" s="9">
        <v>23.167000000000002</v>
      </c>
      <c r="EB14" s="9">
        <v>13.156000000000001</v>
      </c>
      <c r="EC14" s="9">
        <v>10.010999999999999</v>
      </c>
      <c r="ED14" s="9">
        <v>279.15199999999999</v>
      </c>
      <c r="EE14" s="9">
        <v>134.75399999999999</v>
      </c>
      <c r="EF14" s="9">
        <v>144.398</v>
      </c>
      <c r="EG14" s="9">
        <v>13.227</v>
      </c>
      <c r="EH14" s="9">
        <v>6.3869999999999996</v>
      </c>
      <c r="EI14" s="9">
        <v>6.8390000000000004</v>
      </c>
      <c r="EJ14" s="9">
        <v>0.66100000000000003</v>
      </c>
      <c r="EK14" s="9">
        <v>0.66100000000000003</v>
      </c>
      <c r="EL14" s="9">
        <v>0</v>
      </c>
      <c r="EM14" s="9">
        <v>0.77200000000000002</v>
      </c>
      <c r="EN14" s="9">
        <v>0.77200000000000002</v>
      </c>
      <c r="EO14" s="9">
        <v>0</v>
      </c>
      <c r="EP14" s="9">
        <v>5.3040000000000003</v>
      </c>
      <c r="EQ14" s="9">
        <v>2.1749999999999998</v>
      </c>
      <c r="ER14" s="9">
        <v>3.129</v>
      </c>
      <c r="ES14" s="9">
        <v>1.1739999999999999</v>
      </c>
      <c r="ET14" s="9">
        <v>0.495</v>
      </c>
      <c r="EU14" s="9">
        <v>0.67900000000000005</v>
      </c>
      <c r="EV14" s="9">
        <v>2.629</v>
      </c>
      <c r="EW14" s="9">
        <v>2.2090000000000001</v>
      </c>
      <c r="EX14" s="9">
        <v>0.42</v>
      </c>
      <c r="EY14" s="9">
        <v>2.6859999999999999</v>
      </c>
      <c r="EZ14" s="9">
        <v>7.4999999999999997E-2</v>
      </c>
      <c r="FA14" s="9">
        <v>2.6110000000000002</v>
      </c>
      <c r="FB14" s="9">
        <v>209.22399999999999</v>
      </c>
      <c r="FC14" s="9">
        <v>109.245</v>
      </c>
      <c r="FD14" s="9">
        <v>99.978999999999999</v>
      </c>
      <c r="FE14" s="9">
        <v>4.7910000000000004</v>
      </c>
      <c r="FF14" s="9">
        <v>1.962</v>
      </c>
      <c r="FG14" s="9">
        <v>2.8290000000000002</v>
      </c>
      <c r="FH14" s="9">
        <v>13.157999999999999</v>
      </c>
      <c r="FI14" s="9">
        <v>5.8529999999999998</v>
      </c>
      <c r="FJ14" s="9">
        <v>7.3049999999999997</v>
      </c>
      <c r="FK14" s="9">
        <v>171.60400000000001</v>
      </c>
      <c r="FL14" s="9">
        <v>92.677999999999997</v>
      </c>
      <c r="FM14" s="9">
        <v>78.926000000000002</v>
      </c>
      <c r="FN14" s="9">
        <v>4.3620000000000001</v>
      </c>
      <c r="FO14" s="9">
        <v>2.31</v>
      </c>
      <c r="FP14" s="9">
        <v>2.052</v>
      </c>
      <c r="FQ14" s="9">
        <v>1.645</v>
      </c>
      <c r="FR14" s="9">
        <v>0.14299999999999999</v>
      </c>
      <c r="FS14" s="9">
        <v>1.502</v>
      </c>
      <c r="FT14" s="9">
        <v>4.6059999999999999</v>
      </c>
      <c r="FU14" s="9">
        <v>3.1309999999999998</v>
      </c>
      <c r="FV14" s="9">
        <v>1.4750000000000001</v>
      </c>
      <c r="FW14" s="9">
        <v>9.0589999999999993</v>
      </c>
      <c r="FX14" s="9">
        <v>3.1680000000000001</v>
      </c>
      <c r="FY14" s="9">
        <v>5.89</v>
      </c>
      <c r="FZ14" s="9">
        <v>22.652999999999999</v>
      </c>
      <c r="GA14" s="9">
        <v>3.1259999999999999</v>
      </c>
      <c r="GB14" s="9">
        <v>19.527000000000001</v>
      </c>
      <c r="GC14" s="9">
        <v>2.4540000000000002</v>
      </c>
      <c r="GD14" s="9">
        <v>1.6659999999999999</v>
      </c>
      <c r="GE14" s="9">
        <v>0.78900000000000003</v>
      </c>
      <c r="GF14" s="9">
        <v>16.256</v>
      </c>
      <c r="GG14" s="9">
        <v>0.45100000000000001</v>
      </c>
      <c r="GH14" s="9">
        <v>15.805</v>
      </c>
      <c r="GI14" s="9">
        <v>3.9430000000000001</v>
      </c>
      <c r="GJ14" s="9">
        <v>1.01</v>
      </c>
      <c r="GK14" s="9">
        <v>2.9329999999999998</v>
      </c>
      <c r="GL14" s="9">
        <v>24.704999999999998</v>
      </c>
      <c r="GM14" s="9">
        <v>10.103999999999999</v>
      </c>
      <c r="GN14" s="9">
        <v>14.601000000000001</v>
      </c>
      <c r="GO14" s="9">
        <v>9.3439999999999994</v>
      </c>
      <c r="GP14" s="9">
        <v>5.8929999999999998</v>
      </c>
      <c r="GQ14" s="9">
        <v>3.4510000000000001</v>
      </c>
      <c r="GR14" s="9">
        <v>303.16800000000001</v>
      </c>
      <c r="GS14" s="9">
        <v>66.450999999999993</v>
      </c>
      <c r="GT14" s="9">
        <v>236.71700000000001</v>
      </c>
      <c r="GU14" s="9">
        <v>21.29</v>
      </c>
      <c r="GV14" s="9">
        <v>4.9859999999999998</v>
      </c>
      <c r="GW14" s="9">
        <v>16.303999999999998</v>
      </c>
      <c r="GX14" s="9">
        <v>0.17299999999999999</v>
      </c>
      <c r="GY14" s="9">
        <v>0.17299999999999999</v>
      </c>
      <c r="GZ14" s="9">
        <v>0</v>
      </c>
      <c r="HA14" s="9">
        <v>2.3239999999999998</v>
      </c>
      <c r="HB14" s="9">
        <v>0.52900000000000003</v>
      </c>
      <c r="HC14" s="9">
        <v>1.7949999999999999</v>
      </c>
      <c r="HD14" s="9">
        <v>1.47</v>
      </c>
      <c r="HE14" s="9">
        <v>0.57799999999999996</v>
      </c>
      <c r="HF14" s="9">
        <v>0.89100000000000001</v>
      </c>
      <c r="HG14" s="9">
        <v>3.952</v>
      </c>
      <c r="HH14" s="9">
        <v>0.65800000000000003</v>
      </c>
      <c r="HI14" s="9">
        <v>3.294</v>
      </c>
      <c r="HJ14" s="9">
        <v>7.6269999999999998</v>
      </c>
      <c r="HK14" s="9">
        <v>3.0489999999999999</v>
      </c>
      <c r="HL14" s="9">
        <v>4.5789999999999997</v>
      </c>
      <c r="HM14" s="9">
        <v>5.7439999999999998</v>
      </c>
      <c r="HN14" s="9">
        <v>0</v>
      </c>
      <c r="HO14" s="9">
        <v>5.7439999999999998</v>
      </c>
      <c r="HP14" s="9">
        <v>86.289000000000001</v>
      </c>
      <c r="HQ14" s="9">
        <v>31.966000000000001</v>
      </c>
      <c r="HR14" s="9">
        <v>54.323</v>
      </c>
      <c r="HS14" s="9">
        <v>7.6680000000000001</v>
      </c>
      <c r="HT14" s="9">
        <v>2.1339999999999999</v>
      </c>
      <c r="HU14" s="9">
        <v>5.5339999999999998</v>
      </c>
      <c r="HV14" s="9">
        <v>21.375</v>
      </c>
      <c r="HW14" s="9">
        <v>11.654</v>
      </c>
      <c r="HX14" s="9">
        <v>9.7210000000000001</v>
      </c>
      <c r="HY14" s="9">
        <v>41.646999999999998</v>
      </c>
      <c r="HZ14" s="9">
        <v>14.273999999999999</v>
      </c>
      <c r="IA14" s="9">
        <v>27.373999999999999</v>
      </c>
      <c r="IB14" s="9">
        <v>7.0410000000000004</v>
      </c>
      <c r="IC14" s="9">
        <v>1.31</v>
      </c>
      <c r="ID14" s="9">
        <v>5.7309999999999999</v>
      </c>
      <c r="IE14" s="9">
        <v>0.71699999999999997</v>
      </c>
      <c r="IF14" s="9">
        <v>0</v>
      </c>
      <c r="IG14" s="9">
        <v>0.71699999999999997</v>
      </c>
      <c r="IH14" s="9">
        <v>1.649</v>
      </c>
      <c r="II14" s="9">
        <v>1.1240000000000001</v>
      </c>
      <c r="IJ14" s="9">
        <v>0.52500000000000002</v>
      </c>
      <c r="IK14" s="9">
        <v>6.1920000000000002</v>
      </c>
      <c r="IL14" s="9">
        <v>1.4710000000000001</v>
      </c>
      <c r="IM14" s="9">
        <v>4.7210000000000001</v>
      </c>
      <c r="IN14" s="9">
        <v>168.40299999999999</v>
      </c>
      <c r="IO14" s="9">
        <v>17.803000000000001</v>
      </c>
      <c r="IP14" s="9">
        <v>150.6</v>
      </c>
      <c r="IQ14" s="9">
        <v>15.564</v>
      </c>
    </row>
    <row r="15" spans="1:251">
      <c r="A15" s="10">
        <v>43497</v>
      </c>
      <c r="B15" s="9">
        <v>853.18499999999995</v>
      </c>
      <c r="C15" s="9">
        <v>333.80700000000002</v>
      </c>
      <c r="D15" s="9">
        <v>519.37800000000004</v>
      </c>
      <c r="E15" s="9">
        <v>90.13</v>
      </c>
      <c r="F15" s="9">
        <v>40.530999999999999</v>
      </c>
      <c r="G15" s="9">
        <v>49.598999999999997</v>
      </c>
      <c r="H15" s="9">
        <v>28.603000000000002</v>
      </c>
      <c r="I15" s="9">
        <v>13.26</v>
      </c>
      <c r="J15" s="9">
        <v>15.343</v>
      </c>
      <c r="K15" s="9">
        <v>5.0090000000000003</v>
      </c>
      <c r="L15" s="9">
        <v>3.9239999999999999</v>
      </c>
      <c r="M15" s="9">
        <v>1.085</v>
      </c>
      <c r="N15" s="9">
        <v>14.218999999999999</v>
      </c>
      <c r="O15" s="9">
        <v>6.3659999999999997</v>
      </c>
      <c r="P15" s="9">
        <v>7.8529999999999998</v>
      </c>
      <c r="Q15" s="9">
        <v>6.1239999999999997</v>
      </c>
      <c r="R15" s="9">
        <v>1.224</v>
      </c>
      <c r="S15" s="9">
        <v>4.9000000000000004</v>
      </c>
      <c r="T15" s="9">
        <v>23.577999999999999</v>
      </c>
      <c r="U15" s="9">
        <v>10.988</v>
      </c>
      <c r="V15" s="9">
        <v>12.59</v>
      </c>
      <c r="W15" s="9">
        <v>12.598000000000001</v>
      </c>
      <c r="X15" s="9">
        <v>4.7699999999999996</v>
      </c>
      <c r="Y15" s="9">
        <v>7.8280000000000003</v>
      </c>
      <c r="Z15" s="9">
        <v>427.613</v>
      </c>
      <c r="AA15" s="9">
        <v>208.905</v>
      </c>
      <c r="AB15" s="9">
        <v>218.709</v>
      </c>
      <c r="AC15" s="9">
        <v>25.870999999999999</v>
      </c>
      <c r="AD15" s="9">
        <v>13.683999999999999</v>
      </c>
      <c r="AE15" s="9">
        <v>12.186999999999999</v>
      </c>
      <c r="AF15" s="9">
        <v>75.637</v>
      </c>
      <c r="AG15" s="9">
        <v>37.094000000000001</v>
      </c>
      <c r="AH15" s="9">
        <v>38.542000000000002</v>
      </c>
      <c r="AI15" s="9">
        <v>215.18600000000001</v>
      </c>
      <c r="AJ15" s="9">
        <v>104.07</v>
      </c>
      <c r="AK15" s="9">
        <v>111.116</v>
      </c>
      <c r="AL15" s="9">
        <v>69.718999999999994</v>
      </c>
      <c r="AM15" s="9">
        <v>36.798999999999999</v>
      </c>
      <c r="AN15" s="9">
        <v>32.918999999999997</v>
      </c>
      <c r="AO15" s="9">
        <v>9.5410000000000004</v>
      </c>
      <c r="AP15" s="9">
        <v>2.5099999999999998</v>
      </c>
      <c r="AQ15" s="9">
        <v>7.0309999999999997</v>
      </c>
      <c r="AR15" s="9">
        <v>5.8650000000000002</v>
      </c>
      <c r="AS15" s="9">
        <v>2.39</v>
      </c>
      <c r="AT15" s="9">
        <v>3.4750000000000001</v>
      </c>
      <c r="AU15" s="9">
        <v>25.795000000000002</v>
      </c>
      <c r="AV15" s="9">
        <v>12.356999999999999</v>
      </c>
      <c r="AW15" s="9">
        <v>13.438000000000001</v>
      </c>
      <c r="AX15" s="9">
        <v>227.803</v>
      </c>
      <c r="AY15" s="9">
        <v>25.373000000000001</v>
      </c>
      <c r="AZ15" s="9">
        <v>202.43100000000001</v>
      </c>
      <c r="BA15" s="9">
        <v>33.335000000000001</v>
      </c>
      <c r="BB15" s="9">
        <v>9.5990000000000002</v>
      </c>
      <c r="BC15" s="9">
        <v>23.736000000000001</v>
      </c>
      <c r="BD15" s="9">
        <v>153.69399999999999</v>
      </c>
      <c r="BE15" s="9">
        <v>9.15</v>
      </c>
      <c r="BF15" s="9">
        <v>144.54400000000001</v>
      </c>
      <c r="BG15" s="9">
        <v>40.774000000000001</v>
      </c>
      <c r="BH15" s="9">
        <v>6.6239999999999997</v>
      </c>
      <c r="BI15" s="9">
        <v>34.151000000000003</v>
      </c>
      <c r="BJ15" s="9">
        <v>80.328999999999994</v>
      </c>
      <c r="BK15" s="9">
        <v>45.098999999999997</v>
      </c>
      <c r="BL15" s="9">
        <v>35.228999999999999</v>
      </c>
      <c r="BM15" s="9">
        <v>27.31</v>
      </c>
      <c r="BN15" s="9">
        <v>13.898999999999999</v>
      </c>
      <c r="BO15" s="9">
        <v>13.41</v>
      </c>
      <c r="BP15" s="9">
        <v>752.21699999999998</v>
      </c>
      <c r="BQ15" s="9">
        <v>274.875</v>
      </c>
      <c r="BR15" s="9">
        <v>477.34199999999998</v>
      </c>
      <c r="BS15" s="9">
        <v>61.328000000000003</v>
      </c>
      <c r="BT15" s="9">
        <v>24.033999999999999</v>
      </c>
      <c r="BU15" s="9">
        <v>37.293999999999997</v>
      </c>
      <c r="BV15" s="9">
        <v>6.9210000000000003</v>
      </c>
      <c r="BW15" s="9">
        <v>1.889</v>
      </c>
      <c r="BX15" s="9">
        <v>5.032</v>
      </c>
      <c r="BY15" s="9">
        <v>5.0090000000000003</v>
      </c>
      <c r="BZ15" s="9">
        <v>3.9239999999999999</v>
      </c>
      <c r="CA15" s="9">
        <v>1.085</v>
      </c>
      <c r="CB15" s="9">
        <v>13.795</v>
      </c>
      <c r="CC15" s="9">
        <v>5.9409999999999998</v>
      </c>
      <c r="CD15" s="9">
        <v>7.8529999999999998</v>
      </c>
      <c r="CE15" s="9">
        <v>6.1239999999999997</v>
      </c>
      <c r="CF15" s="9">
        <v>1.224</v>
      </c>
      <c r="CG15" s="9">
        <v>4.9000000000000004</v>
      </c>
      <c r="CH15" s="9">
        <v>18.446000000000002</v>
      </c>
      <c r="CI15" s="9">
        <v>7.85</v>
      </c>
      <c r="CJ15" s="9">
        <v>10.597</v>
      </c>
      <c r="CK15" s="9">
        <v>11.032999999999999</v>
      </c>
      <c r="CL15" s="9">
        <v>3.2050000000000001</v>
      </c>
      <c r="CM15" s="9">
        <v>7.8280000000000003</v>
      </c>
      <c r="CN15" s="9">
        <v>383.42099999999999</v>
      </c>
      <c r="CO15" s="9">
        <v>180.34899999999999</v>
      </c>
      <c r="CP15" s="9">
        <v>203.072</v>
      </c>
      <c r="CQ15" s="9">
        <v>24.443999999999999</v>
      </c>
      <c r="CR15" s="9">
        <v>13.331</v>
      </c>
      <c r="CS15" s="9">
        <v>11.112</v>
      </c>
      <c r="CT15" s="9">
        <v>62.896000000000001</v>
      </c>
      <c r="CU15" s="9">
        <v>27.140999999999998</v>
      </c>
      <c r="CV15" s="9">
        <v>35.755000000000003</v>
      </c>
      <c r="CW15" s="9">
        <v>214.71100000000001</v>
      </c>
      <c r="CX15" s="9">
        <v>103.59399999999999</v>
      </c>
      <c r="CY15" s="9">
        <v>111.116</v>
      </c>
      <c r="CZ15" s="9">
        <v>43.23</v>
      </c>
      <c r="DA15" s="9">
        <v>20.925000000000001</v>
      </c>
      <c r="DB15" s="9">
        <v>22.305</v>
      </c>
      <c r="DC15" s="9">
        <v>7.383</v>
      </c>
      <c r="DD15" s="9">
        <v>1.07</v>
      </c>
      <c r="DE15" s="9">
        <v>6.3129999999999997</v>
      </c>
      <c r="DF15" s="9">
        <v>5.4219999999999997</v>
      </c>
      <c r="DG15" s="9">
        <v>2.39</v>
      </c>
      <c r="DH15" s="9">
        <v>3.032</v>
      </c>
      <c r="DI15" s="9">
        <v>25.335000000000001</v>
      </c>
      <c r="DJ15" s="9">
        <v>11.897</v>
      </c>
      <c r="DK15" s="9">
        <v>13.438000000000001</v>
      </c>
      <c r="DL15" s="9">
        <v>216.38300000000001</v>
      </c>
      <c r="DM15" s="9">
        <v>21.206</v>
      </c>
      <c r="DN15" s="9">
        <v>195.17699999999999</v>
      </c>
      <c r="DO15" s="9">
        <v>26.446999999999999</v>
      </c>
      <c r="DP15" s="9">
        <v>7.6310000000000002</v>
      </c>
      <c r="DQ15" s="9">
        <v>18.815000000000001</v>
      </c>
      <c r="DR15" s="9">
        <v>150.74</v>
      </c>
      <c r="DS15" s="9">
        <v>8.032</v>
      </c>
      <c r="DT15" s="9">
        <v>142.708</v>
      </c>
      <c r="DU15" s="9">
        <v>39.195999999999998</v>
      </c>
      <c r="DV15" s="9">
        <v>5.5430000000000001</v>
      </c>
      <c r="DW15" s="9">
        <v>33.654000000000003</v>
      </c>
      <c r="DX15" s="9">
        <v>66.369</v>
      </c>
      <c r="DY15" s="9">
        <v>36.850999999999999</v>
      </c>
      <c r="DZ15" s="9">
        <v>29.516999999999999</v>
      </c>
      <c r="EA15" s="9">
        <v>24.716000000000001</v>
      </c>
      <c r="EB15" s="9">
        <v>12.435</v>
      </c>
      <c r="EC15" s="9">
        <v>12.281000000000001</v>
      </c>
      <c r="ED15" s="9">
        <v>280.87200000000001</v>
      </c>
      <c r="EE15" s="9">
        <v>149.125</v>
      </c>
      <c r="EF15" s="9">
        <v>131.74600000000001</v>
      </c>
      <c r="EG15" s="9">
        <v>12.917</v>
      </c>
      <c r="EH15" s="9">
        <v>8.3529999999999998</v>
      </c>
      <c r="EI15" s="9">
        <v>4.5640000000000001</v>
      </c>
      <c r="EJ15" s="9">
        <v>5.3999999999999999E-2</v>
      </c>
      <c r="EK15" s="9">
        <v>0</v>
      </c>
      <c r="EL15" s="9">
        <v>5.3999999999999999E-2</v>
      </c>
      <c r="EM15" s="9">
        <v>1.294</v>
      </c>
      <c r="EN15" s="9">
        <v>1.294</v>
      </c>
      <c r="EO15" s="9">
        <v>0</v>
      </c>
      <c r="EP15" s="9">
        <v>4.4569999999999999</v>
      </c>
      <c r="EQ15" s="9">
        <v>2.5590000000000002</v>
      </c>
      <c r="ER15" s="9">
        <v>1.8979999999999999</v>
      </c>
      <c r="ES15" s="9">
        <v>1.7110000000000001</v>
      </c>
      <c r="ET15" s="9">
        <v>0</v>
      </c>
      <c r="EU15" s="9">
        <v>1.7110000000000001</v>
      </c>
      <c r="EV15" s="9">
        <v>3.2029999999999998</v>
      </c>
      <c r="EW15" s="9">
        <v>2.5299999999999998</v>
      </c>
      <c r="EX15" s="9">
        <v>0.67200000000000004</v>
      </c>
      <c r="EY15" s="9">
        <v>2.1989999999999998</v>
      </c>
      <c r="EZ15" s="9">
        <v>1.9690000000000001</v>
      </c>
      <c r="FA15" s="9">
        <v>0.22900000000000001</v>
      </c>
      <c r="FB15" s="9">
        <v>213.23400000000001</v>
      </c>
      <c r="FC15" s="9">
        <v>113.79300000000001</v>
      </c>
      <c r="FD15" s="9">
        <v>99.441000000000003</v>
      </c>
      <c r="FE15" s="9">
        <v>6.6239999999999997</v>
      </c>
      <c r="FF15" s="9">
        <v>2.93</v>
      </c>
      <c r="FG15" s="9">
        <v>3.694</v>
      </c>
      <c r="FH15" s="9">
        <v>14.087999999999999</v>
      </c>
      <c r="FI15" s="9">
        <v>7.0759999999999996</v>
      </c>
      <c r="FJ15" s="9">
        <v>7.0119999999999996</v>
      </c>
      <c r="FK15" s="9">
        <v>168.95500000000001</v>
      </c>
      <c r="FL15" s="9">
        <v>88.066000000000003</v>
      </c>
      <c r="FM15" s="9">
        <v>80.888999999999996</v>
      </c>
      <c r="FN15" s="9">
        <v>11.557</v>
      </c>
      <c r="FO15" s="9">
        <v>8.452</v>
      </c>
      <c r="FP15" s="9">
        <v>3.105</v>
      </c>
      <c r="FQ15" s="9">
        <v>0.36</v>
      </c>
      <c r="FR15" s="9">
        <v>0.36</v>
      </c>
      <c r="FS15" s="9">
        <v>0</v>
      </c>
      <c r="FT15" s="9">
        <v>4.2039999999999997</v>
      </c>
      <c r="FU15" s="9">
        <v>2.3140000000000001</v>
      </c>
      <c r="FV15" s="9">
        <v>1.89</v>
      </c>
      <c r="FW15" s="9">
        <v>7.4459999999999997</v>
      </c>
      <c r="FX15" s="9">
        <v>4.5960000000000001</v>
      </c>
      <c r="FY15" s="9">
        <v>2.85</v>
      </c>
      <c r="FZ15" s="9">
        <v>22.838000000000001</v>
      </c>
      <c r="GA15" s="9">
        <v>3.774</v>
      </c>
      <c r="GB15" s="9">
        <v>19.064</v>
      </c>
      <c r="GC15" s="9">
        <v>2.6</v>
      </c>
      <c r="GD15" s="9">
        <v>1.4770000000000001</v>
      </c>
      <c r="GE15" s="9">
        <v>1.123</v>
      </c>
      <c r="GF15" s="9">
        <v>17.300999999999998</v>
      </c>
      <c r="GG15" s="9">
        <v>0.69599999999999995</v>
      </c>
      <c r="GH15" s="9">
        <v>16.603999999999999</v>
      </c>
      <c r="GI15" s="9">
        <v>2.9369999999999998</v>
      </c>
      <c r="GJ15" s="9">
        <v>1.601</v>
      </c>
      <c r="GK15" s="9">
        <v>1.3360000000000001</v>
      </c>
      <c r="GL15" s="9">
        <v>22.059000000000001</v>
      </c>
      <c r="GM15" s="9">
        <v>18.012</v>
      </c>
      <c r="GN15" s="9">
        <v>4.0469999999999997</v>
      </c>
      <c r="GO15" s="9">
        <v>9.8239999999999998</v>
      </c>
      <c r="GP15" s="9">
        <v>5.1929999999999996</v>
      </c>
      <c r="GQ15" s="9">
        <v>4.6310000000000002</v>
      </c>
      <c r="GR15" s="9">
        <v>289.26900000000001</v>
      </c>
      <c r="GS15" s="9">
        <v>61.75</v>
      </c>
      <c r="GT15" s="9">
        <v>227.518</v>
      </c>
      <c r="GU15" s="9">
        <v>21.364000000000001</v>
      </c>
      <c r="GV15" s="9">
        <v>6.3090000000000002</v>
      </c>
      <c r="GW15" s="9">
        <v>15.055</v>
      </c>
      <c r="GX15" s="9">
        <v>0</v>
      </c>
      <c r="GY15" s="9">
        <v>0</v>
      </c>
      <c r="GZ15" s="9">
        <v>0</v>
      </c>
      <c r="HA15" s="9">
        <v>1.47</v>
      </c>
      <c r="HB15" s="9">
        <v>0.85699999999999998</v>
      </c>
      <c r="HC15" s="9">
        <v>0.61199999999999999</v>
      </c>
      <c r="HD15" s="9">
        <v>6.0250000000000004</v>
      </c>
      <c r="HE15" s="9">
        <v>2.6560000000000001</v>
      </c>
      <c r="HF15" s="9">
        <v>3.37</v>
      </c>
      <c r="HG15" s="9">
        <v>2.35</v>
      </c>
      <c r="HH15" s="9">
        <v>0.67300000000000004</v>
      </c>
      <c r="HI15" s="9">
        <v>1.677</v>
      </c>
      <c r="HJ15" s="9">
        <v>7.5970000000000004</v>
      </c>
      <c r="HK15" s="9">
        <v>2.1230000000000002</v>
      </c>
      <c r="HL15" s="9">
        <v>5.4740000000000002</v>
      </c>
      <c r="HM15" s="9">
        <v>3.9220000000000002</v>
      </c>
      <c r="HN15" s="9">
        <v>0</v>
      </c>
      <c r="HO15" s="9">
        <v>3.9220000000000002</v>
      </c>
      <c r="HP15" s="9">
        <v>83.498999999999995</v>
      </c>
      <c r="HQ15" s="9">
        <v>34.359000000000002</v>
      </c>
      <c r="HR15" s="9">
        <v>49.14</v>
      </c>
      <c r="HS15" s="9">
        <v>10.653</v>
      </c>
      <c r="HT15" s="9">
        <v>6.2110000000000003</v>
      </c>
      <c r="HU15" s="9">
        <v>4.4420000000000002</v>
      </c>
      <c r="HV15" s="9">
        <v>17.122</v>
      </c>
      <c r="HW15" s="9">
        <v>7.3230000000000004</v>
      </c>
      <c r="HX15" s="9">
        <v>9.7989999999999995</v>
      </c>
      <c r="HY15" s="9">
        <v>37.713000000000001</v>
      </c>
      <c r="HZ15" s="9">
        <v>14.601000000000001</v>
      </c>
      <c r="IA15" s="9">
        <v>23.111000000000001</v>
      </c>
      <c r="IB15" s="9">
        <v>6.069</v>
      </c>
      <c r="IC15" s="9">
        <v>2.173</v>
      </c>
      <c r="ID15" s="9">
        <v>3.8969999999999998</v>
      </c>
      <c r="IE15" s="9">
        <v>0.53100000000000003</v>
      </c>
      <c r="IF15" s="9">
        <v>0</v>
      </c>
      <c r="IG15" s="9">
        <v>0.53100000000000003</v>
      </c>
      <c r="IH15" s="9">
        <v>1.218</v>
      </c>
      <c r="II15" s="9">
        <v>7.6999999999999999E-2</v>
      </c>
      <c r="IJ15" s="9">
        <v>1.1419999999999999</v>
      </c>
      <c r="IK15" s="9">
        <v>10.193</v>
      </c>
      <c r="IL15" s="9">
        <v>3.9740000000000002</v>
      </c>
      <c r="IM15" s="9">
        <v>6.218</v>
      </c>
      <c r="IN15" s="9">
        <v>157.01900000000001</v>
      </c>
      <c r="IO15" s="9">
        <v>9.1890000000000001</v>
      </c>
      <c r="IP15" s="9">
        <v>147.83000000000001</v>
      </c>
      <c r="IQ15" s="9">
        <v>11.492000000000001</v>
      </c>
    </row>
    <row r="16" spans="1:251">
      <c r="A16" s="10">
        <v>43862</v>
      </c>
      <c r="B16" s="9">
        <v>879.06100000000004</v>
      </c>
      <c r="C16" s="9">
        <v>326.10199999999998</v>
      </c>
      <c r="D16" s="9">
        <v>552.96</v>
      </c>
      <c r="E16" s="9">
        <v>102.952</v>
      </c>
      <c r="F16" s="9">
        <v>45.790999999999997</v>
      </c>
      <c r="G16" s="9">
        <v>57.161000000000001</v>
      </c>
      <c r="H16" s="9">
        <v>36.978000000000002</v>
      </c>
      <c r="I16" s="9">
        <v>20.638000000000002</v>
      </c>
      <c r="J16" s="9">
        <v>16.34</v>
      </c>
      <c r="K16" s="9">
        <v>3.5779999999999998</v>
      </c>
      <c r="L16" s="9">
        <v>2.1389999999999998</v>
      </c>
      <c r="M16" s="9">
        <v>1.4390000000000001</v>
      </c>
      <c r="N16" s="9">
        <v>16.099</v>
      </c>
      <c r="O16" s="9">
        <v>6.2949999999999999</v>
      </c>
      <c r="P16" s="9">
        <v>9.8040000000000003</v>
      </c>
      <c r="Q16" s="9">
        <v>11.207000000000001</v>
      </c>
      <c r="R16" s="9">
        <v>3.0230000000000001</v>
      </c>
      <c r="S16" s="9">
        <v>8.1839999999999993</v>
      </c>
      <c r="T16" s="9">
        <v>16.474</v>
      </c>
      <c r="U16" s="9">
        <v>8.31</v>
      </c>
      <c r="V16" s="9">
        <v>8.1639999999999997</v>
      </c>
      <c r="W16" s="9">
        <v>18.617000000000001</v>
      </c>
      <c r="X16" s="9">
        <v>5.3860000000000001</v>
      </c>
      <c r="Y16" s="9">
        <v>13.231</v>
      </c>
      <c r="Z16" s="9">
        <v>429.52300000000002</v>
      </c>
      <c r="AA16" s="9">
        <v>200.31100000000001</v>
      </c>
      <c r="AB16" s="9">
        <v>229.21199999999999</v>
      </c>
      <c r="AC16" s="9">
        <v>31.173999999999999</v>
      </c>
      <c r="AD16" s="9">
        <v>14.423999999999999</v>
      </c>
      <c r="AE16" s="9">
        <v>16.75</v>
      </c>
      <c r="AF16" s="9">
        <v>82.081999999999994</v>
      </c>
      <c r="AG16" s="9">
        <v>43.298000000000002</v>
      </c>
      <c r="AH16" s="9">
        <v>38.783999999999999</v>
      </c>
      <c r="AI16" s="9">
        <v>207.86099999999999</v>
      </c>
      <c r="AJ16" s="9">
        <v>97.855999999999995</v>
      </c>
      <c r="AK16" s="9">
        <v>110.005</v>
      </c>
      <c r="AL16" s="9">
        <v>69.757999999999996</v>
      </c>
      <c r="AM16" s="9">
        <v>29.677</v>
      </c>
      <c r="AN16" s="9">
        <v>40.081000000000003</v>
      </c>
      <c r="AO16" s="9">
        <v>12.118</v>
      </c>
      <c r="AP16" s="9">
        <v>3.6440000000000001</v>
      </c>
      <c r="AQ16" s="9">
        <v>8.4730000000000008</v>
      </c>
      <c r="AR16" s="9">
        <v>3.9780000000000002</v>
      </c>
      <c r="AS16" s="9">
        <v>2.2509999999999999</v>
      </c>
      <c r="AT16" s="9">
        <v>1.726</v>
      </c>
      <c r="AU16" s="9">
        <v>22.553000000000001</v>
      </c>
      <c r="AV16" s="9">
        <v>9.1609999999999996</v>
      </c>
      <c r="AW16" s="9">
        <v>13.391999999999999</v>
      </c>
      <c r="AX16" s="9">
        <v>234.24700000000001</v>
      </c>
      <c r="AY16" s="9">
        <v>28.94</v>
      </c>
      <c r="AZ16" s="9">
        <v>205.30799999999999</v>
      </c>
      <c r="BA16" s="9">
        <v>37.555</v>
      </c>
      <c r="BB16" s="9">
        <v>8.99</v>
      </c>
      <c r="BC16" s="9">
        <v>28.565000000000001</v>
      </c>
      <c r="BD16" s="9">
        <v>149.92599999999999</v>
      </c>
      <c r="BE16" s="9">
        <v>11.757</v>
      </c>
      <c r="BF16" s="9">
        <v>138.16900000000001</v>
      </c>
      <c r="BG16" s="9">
        <v>46.767000000000003</v>
      </c>
      <c r="BH16" s="9">
        <v>8.1929999999999996</v>
      </c>
      <c r="BI16" s="9">
        <v>38.573</v>
      </c>
      <c r="BJ16" s="9">
        <v>90.62</v>
      </c>
      <c r="BK16" s="9">
        <v>40.537999999999997</v>
      </c>
      <c r="BL16" s="9">
        <v>50.082000000000001</v>
      </c>
      <c r="BM16" s="9">
        <v>21.719000000000001</v>
      </c>
      <c r="BN16" s="9">
        <v>10.522</v>
      </c>
      <c r="BO16" s="9">
        <v>11.196999999999999</v>
      </c>
      <c r="BP16" s="9">
        <v>758.79399999999998</v>
      </c>
      <c r="BQ16" s="9">
        <v>262.46100000000001</v>
      </c>
      <c r="BR16" s="9">
        <v>496.33300000000003</v>
      </c>
      <c r="BS16" s="9">
        <v>67.978999999999999</v>
      </c>
      <c r="BT16" s="9">
        <v>25.175000000000001</v>
      </c>
      <c r="BU16" s="9">
        <v>42.804000000000002</v>
      </c>
      <c r="BV16" s="9">
        <v>10.837</v>
      </c>
      <c r="BW16" s="9">
        <v>5.3250000000000002</v>
      </c>
      <c r="BX16" s="9">
        <v>5.5110000000000001</v>
      </c>
      <c r="BY16" s="9">
        <v>2.2490000000000001</v>
      </c>
      <c r="BZ16" s="9">
        <v>1.448</v>
      </c>
      <c r="CA16" s="9">
        <v>0.80100000000000005</v>
      </c>
      <c r="CB16" s="9">
        <v>14.75</v>
      </c>
      <c r="CC16" s="9">
        <v>5.63</v>
      </c>
      <c r="CD16" s="9">
        <v>9.1189999999999998</v>
      </c>
      <c r="CE16" s="9">
        <v>10.829000000000001</v>
      </c>
      <c r="CF16" s="9">
        <v>2.645</v>
      </c>
      <c r="CG16" s="9">
        <v>8.1839999999999993</v>
      </c>
      <c r="CH16" s="9">
        <v>12.396000000000001</v>
      </c>
      <c r="CI16" s="9">
        <v>5.36</v>
      </c>
      <c r="CJ16" s="9">
        <v>7.0359999999999996</v>
      </c>
      <c r="CK16" s="9">
        <v>16.917999999999999</v>
      </c>
      <c r="CL16" s="9">
        <v>4.7670000000000003</v>
      </c>
      <c r="CM16" s="9">
        <v>12.151</v>
      </c>
      <c r="CN16" s="9">
        <v>380.25099999999998</v>
      </c>
      <c r="CO16" s="9">
        <v>173.047</v>
      </c>
      <c r="CP16" s="9">
        <v>207.20500000000001</v>
      </c>
      <c r="CQ16" s="9">
        <v>24.616</v>
      </c>
      <c r="CR16" s="9">
        <v>12.609</v>
      </c>
      <c r="CS16" s="9">
        <v>12.006</v>
      </c>
      <c r="CT16" s="9">
        <v>69.216999999999999</v>
      </c>
      <c r="CU16" s="9">
        <v>34.729999999999997</v>
      </c>
      <c r="CV16" s="9">
        <v>34.487000000000002</v>
      </c>
      <c r="CW16" s="9">
        <v>206.77</v>
      </c>
      <c r="CX16" s="9">
        <v>97.569000000000003</v>
      </c>
      <c r="CY16" s="9">
        <v>109.2</v>
      </c>
      <c r="CZ16" s="9">
        <v>43.334000000000003</v>
      </c>
      <c r="DA16" s="9">
        <v>14.2</v>
      </c>
      <c r="DB16" s="9">
        <v>29.134</v>
      </c>
      <c r="DC16" s="9">
        <v>9.7850000000000001</v>
      </c>
      <c r="DD16" s="9">
        <v>2.5259999999999998</v>
      </c>
      <c r="DE16" s="9">
        <v>7.2590000000000003</v>
      </c>
      <c r="DF16" s="9">
        <v>3.9780000000000002</v>
      </c>
      <c r="DG16" s="9">
        <v>2.2509999999999999</v>
      </c>
      <c r="DH16" s="9">
        <v>1.726</v>
      </c>
      <c r="DI16" s="9">
        <v>22.553000000000001</v>
      </c>
      <c r="DJ16" s="9">
        <v>9.1609999999999996</v>
      </c>
      <c r="DK16" s="9">
        <v>13.391999999999999</v>
      </c>
      <c r="DL16" s="9">
        <v>225.083</v>
      </c>
      <c r="DM16" s="9">
        <v>26.372</v>
      </c>
      <c r="DN16" s="9">
        <v>198.71199999999999</v>
      </c>
      <c r="DO16" s="9">
        <v>32.292000000000002</v>
      </c>
      <c r="DP16" s="9">
        <v>7.1029999999999998</v>
      </c>
      <c r="DQ16" s="9">
        <v>25.187999999999999</v>
      </c>
      <c r="DR16" s="9">
        <v>149.02500000000001</v>
      </c>
      <c r="DS16" s="9">
        <v>11.31</v>
      </c>
      <c r="DT16" s="9">
        <v>137.71600000000001</v>
      </c>
      <c r="DU16" s="9">
        <v>43.765999999999998</v>
      </c>
      <c r="DV16" s="9">
        <v>7.9589999999999996</v>
      </c>
      <c r="DW16" s="9">
        <v>35.807000000000002</v>
      </c>
      <c r="DX16" s="9">
        <v>65.173000000000002</v>
      </c>
      <c r="DY16" s="9">
        <v>28.492999999999999</v>
      </c>
      <c r="DZ16" s="9">
        <v>36.679000000000002</v>
      </c>
      <c r="EA16" s="9">
        <v>20.308</v>
      </c>
      <c r="EB16" s="9">
        <v>9.375</v>
      </c>
      <c r="EC16" s="9">
        <v>10.933999999999999</v>
      </c>
      <c r="ED16" s="9">
        <v>260.21899999999999</v>
      </c>
      <c r="EE16" s="9">
        <v>129.16300000000001</v>
      </c>
      <c r="EF16" s="9">
        <v>131.05600000000001</v>
      </c>
      <c r="EG16" s="9">
        <v>18.988</v>
      </c>
      <c r="EH16" s="9">
        <v>9.657</v>
      </c>
      <c r="EI16" s="9">
        <v>9.3309999999999995</v>
      </c>
      <c r="EJ16" s="9">
        <v>0.73499999999999999</v>
      </c>
      <c r="EK16" s="9">
        <v>0.34399999999999997</v>
      </c>
      <c r="EL16" s="9">
        <v>0.39</v>
      </c>
      <c r="EM16" s="9">
        <v>0</v>
      </c>
      <c r="EN16" s="9">
        <v>0</v>
      </c>
      <c r="EO16" s="9">
        <v>0</v>
      </c>
      <c r="EP16" s="9">
        <v>6.88</v>
      </c>
      <c r="EQ16" s="9">
        <v>3.6840000000000002</v>
      </c>
      <c r="ER16" s="9">
        <v>3.1960000000000002</v>
      </c>
      <c r="ES16" s="9">
        <v>1.1639999999999999</v>
      </c>
      <c r="ET16" s="9">
        <v>0.499</v>
      </c>
      <c r="EU16" s="9">
        <v>0.66600000000000004</v>
      </c>
      <c r="EV16" s="9">
        <v>4.1790000000000003</v>
      </c>
      <c r="EW16" s="9">
        <v>2.2000000000000002</v>
      </c>
      <c r="EX16" s="9">
        <v>1.9790000000000001</v>
      </c>
      <c r="EY16" s="9">
        <v>6.03</v>
      </c>
      <c r="EZ16" s="9">
        <v>2.931</v>
      </c>
      <c r="FA16" s="9">
        <v>3.1</v>
      </c>
      <c r="FB16" s="9">
        <v>191.89099999999999</v>
      </c>
      <c r="FC16" s="9">
        <v>98.543999999999997</v>
      </c>
      <c r="FD16" s="9">
        <v>93.346999999999994</v>
      </c>
      <c r="FE16" s="9">
        <v>4.1900000000000004</v>
      </c>
      <c r="FF16" s="9">
        <v>3.0230000000000001</v>
      </c>
      <c r="FG16" s="9">
        <v>1.167</v>
      </c>
      <c r="FH16" s="9">
        <v>13.355</v>
      </c>
      <c r="FI16" s="9">
        <v>5.6660000000000004</v>
      </c>
      <c r="FJ16" s="9">
        <v>7.6890000000000001</v>
      </c>
      <c r="FK16" s="9">
        <v>157.80199999999999</v>
      </c>
      <c r="FL16" s="9">
        <v>81.596999999999994</v>
      </c>
      <c r="FM16" s="9">
        <v>76.203999999999994</v>
      </c>
      <c r="FN16" s="9">
        <v>5.9530000000000003</v>
      </c>
      <c r="FO16" s="9">
        <v>4.1050000000000004</v>
      </c>
      <c r="FP16" s="9">
        <v>1.8480000000000001</v>
      </c>
      <c r="FQ16" s="9">
        <v>1.0649999999999999</v>
      </c>
      <c r="FR16" s="9">
        <v>0.23400000000000001</v>
      </c>
      <c r="FS16" s="9">
        <v>0.83099999999999996</v>
      </c>
      <c r="FT16" s="9">
        <v>1.2669999999999999</v>
      </c>
      <c r="FU16" s="9">
        <v>0.59399999999999997</v>
      </c>
      <c r="FV16" s="9">
        <v>0.67300000000000004</v>
      </c>
      <c r="FW16" s="9">
        <v>8.2590000000000003</v>
      </c>
      <c r="FX16" s="9">
        <v>3.3250000000000002</v>
      </c>
      <c r="FY16" s="9">
        <v>4.9340000000000002</v>
      </c>
      <c r="FZ16" s="9">
        <v>16.047999999999998</v>
      </c>
      <c r="GA16" s="9">
        <v>3.1579999999999999</v>
      </c>
      <c r="GB16" s="9">
        <v>12.89</v>
      </c>
      <c r="GC16" s="9">
        <v>5.27</v>
      </c>
      <c r="GD16" s="9">
        <v>2.1579999999999999</v>
      </c>
      <c r="GE16" s="9">
        <v>3.1120000000000001</v>
      </c>
      <c r="GF16" s="9">
        <v>7.4859999999999998</v>
      </c>
      <c r="GG16" s="9">
        <v>0.10199999999999999</v>
      </c>
      <c r="GH16" s="9">
        <v>7.3840000000000003</v>
      </c>
      <c r="GI16" s="9">
        <v>3.2919999999999998</v>
      </c>
      <c r="GJ16" s="9">
        <v>0.89800000000000002</v>
      </c>
      <c r="GK16" s="9">
        <v>2.3940000000000001</v>
      </c>
      <c r="GL16" s="9">
        <v>23.975000000000001</v>
      </c>
      <c r="GM16" s="9">
        <v>13.292</v>
      </c>
      <c r="GN16" s="9">
        <v>10.683</v>
      </c>
      <c r="GO16" s="9">
        <v>9.3160000000000007</v>
      </c>
      <c r="GP16" s="9">
        <v>4.5119999999999996</v>
      </c>
      <c r="GQ16" s="9">
        <v>4.8040000000000003</v>
      </c>
      <c r="GR16" s="9">
        <v>313.12</v>
      </c>
      <c r="GS16" s="9">
        <v>67.046999999999997</v>
      </c>
      <c r="GT16" s="9">
        <v>246.07300000000001</v>
      </c>
      <c r="GU16" s="9">
        <v>21.245999999999999</v>
      </c>
      <c r="GV16" s="9">
        <v>5.726</v>
      </c>
      <c r="GW16" s="9">
        <v>15.52</v>
      </c>
      <c r="GX16" s="9">
        <v>0</v>
      </c>
      <c r="GY16" s="9">
        <v>0</v>
      </c>
      <c r="GZ16" s="9">
        <v>0</v>
      </c>
      <c r="HA16" s="9">
        <v>0</v>
      </c>
      <c r="HB16" s="9">
        <v>0</v>
      </c>
      <c r="HC16" s="9">
        <v>0</v>
      </c>
      <c r="HD16" s="9">
        <v>5.1840000000000002</v>
      </c>
      <c r="HE16" s="9">
        <v>1.476</v>
      </c>
      <c r="HF16" s="9">
        <v>3.7069999999999999</v>
      </c>
      <c r="HG16" s="9">
        <v>3.544</v>
      </c>
      <c r="HH16" s="9">
        <v>0</v>
      </c>
      <c r="HI16" s="9">
        <v>3.544</v>
      </c>
      <c r="HJ16" s="9">
        <v>4.4939999999999998</v>
      </c>
      <c r="HK16" s="9">
        <v>2.4129999999999998</v>
      </c>
      <c r="HL16" s="9">
        <v>2.081</v>
      </c>
      <c r="HM16" s="9">
        <v>8.0239999999999991</v>
      </c>
      <c r="HN16" s="9">
        <v>1.837</v>
      </c>
      <c r="HO16" s="9">
        <v>6.1879999999999997</v>
      </c>
      <c r="HP16" s="9">
        <v>100.893</v>
      </c>
      <c r="HQ16" s="9">
        <v>37.72</v>
      </c>
      <c r="HR16" s="9">
        <v>63.173000000000002</v>
      </c>
      <c r="HS16" s="9">
        <v>11.358000000000001</v>
      </c>
      <c r="HT16" s="9">
        <v>5.8579999999999997</v>
      </c>
      <c r="HU16" s="9">
        <v>5.4989999999999997</v>
      </c>
      <c r="HV16" s="9">
        <v>23.89</v>
      </c>
      <c r="HW16" s="9">
        <v>10.352</v>
      </c>
      <c r="HX16" s="9">
        <v>13.538</v>
      </c>
      <c r="HY16" s="9">
        <v>44.145000000000003</v>
      </c>
      <c r="HZ16" s="9">
        <v>14.807</v>
      </c>
      <c r="IA16" s="9">
        <v>29.338999999999999</v>
      </c>
      <c r="IB16" s="9">
        <v>10.23</v>
      </c>
      <c r="IC16" s="9">
        <v>1.9590000000000001</v>
      </c>
      <c r="ID16" s="9">
        <v>8.2710000000000008</v>
      </c>
      <c r="IE16" s="9">
        <v>2.0609999999999999</v>
      </c>
      <c r="IF16" s="9">
        <v>0.74099999999999999</v>
      </c>
      <c r="IG16" s="9">
        <v>1.32</v>
      </c>
      <c r="IH16" s="9">
        <v>1.573</v>
      </c>
      <c r="II16" s="9">
        <v>1.113</v>
      </c>
      <c r="IJ16" s="9">
        <v>0.46100000000000002</v>
      </c>
      <c r="IK16" s="9">
        <v>7.6349999999999998</v>
      </c>
      <c r="IL16" s="9">
        <v>2.89</v>
      </c>
      <c r="IM16" s="9">
        <v>4.7450000000000001</v>
      </c>
      <c r="IN16" s="9">
        <v>165.87700000000001</v>
      </c>
      <c r="IO16" s="9">
        <v>16.388999999999999</v>
      </c>
      <c r="IP16" s="9">
        <v>149.488</v>
      </c>
      <c r="IQ16" s="9">
        <v>12.148</v>
      </c>
    </row>
    <row r="17" spans="1:251">
      <c r="A17" s="10">
        <v>44228</v>
      </c>
      <c r="B17" s="9">
        <v>860.44399999999996</v>
      </c>
      <c r="C17" s="9">
        <v>336.39600000000002</v>
      </c>
      <c r="D17" s="9">
        <v>524.048</v>
      </c>
      <c r="E17" s="9">
        <v>112.904</v>
      </c>
      <c r="F17" s="9">
        <v>52.021000000000001</v>
      </c>
      <c r="G17" s="9">
        <v>60.881999999999998</v>
      </c>
      <c r="H17" s="9">
        <v>39.47</v>
      </c>
      <c r="I17" s="9">
        <v>19.187000000000001</v>
      </c>
      <c r="J17" s="9">
        <v>20.283000000000001</v>
      </c>
      <c r="K17" s="9">
        <v>8.2189999999999994</v>
      </c>
      <c r="L17" s="9">
        <v>2.637</v>
      </c>
      <c r="M17" s="9">
        <v>5.5819999999999999</v>
      </c>
      <c r="N17" s="9">
        <v>11.779</v>
      </c>
      <c r="O17" s="9">
        <v>5.4130000000000003</v>
      </c>
      <c r="P17" s="9">
        <v>6.3659999999999997</v>
      </c>
      <c r="Q17" s="9">
        <v>9.6359999999999992</v>
      </c>
      <c r="R17" s="9">
        <v>2.657</v>
      </c>
      <c r="S17" s="9">
        <v>6.9790000000000001</v>
      </c>
      <c r="T17" s="9">
        <v>28.431999999999999</v>
      </c>
      <c r="U17" s="9">
        <v>18.523</v>
      </c>
      <c r="V17" s="9">
        <v>9.9079999999999995</v>
      </c>
      <c r="W17" s="9">
        <v>15.367000000000001</v>
      </c>
      <c r="X17" s="9">
        <v>3.6030000000000002</v>
      </c>
      <c r="Y17" s="9">
        <v>11.763</v>
      </c>
      <c r="Z17" s="9">
        <v>422.67599999999999</v>
      </c>
      <c r="AA17" s="9">
        <v>196.50399999999999</v>
      </c>
      <c r="AB17" s="9">
        <v>226.172</v>
      </c>
      <c r="AC17" s="9">
        <v>31.893000000000001</v>
      </c>
      <c r="AD17" s="9">
        <v>16.257000000000001</v>
      </c>
      <c r="AE17" s="9">
        <v>15.635999999999999</v>
      </c>
      <c r="AF17" s="9">
        <v>77.947999999999993</v>
      </c>
      <c r="AG17" s="9">
        <v>35.752000000000002</v>
      </c>
      <c r="AH17" s="9">
        <v>42.195999999999998</v>
      </c>
      <c r="AI17" s="9">
        <v>221.25</v>
      </c>
      <c r="AJ17" s="9">
        <v>103.627</v>
      </c>
      <c r="AK17" s="9">
        <v>117.623</v>
      </c>
      <c r="AL17" s="9">
        <v>64.850999999999999</v>
      </c>
      <c r="AM17" s="9">
        <v>29.497</v>
      </c>
      <c r="AN17" s="9">
        <v>35.353999999999999</v>
      </c>
      <c r="AO17" s="9">
        <v>8.4030000000000005</v>
      </c>
      <c r="AP17" s="9">
        <v>2.4039999999999999</v>
      </c>
      <c r="AQ17" s="9">
        <v>5.9989999999999997</v>
      </c>
      <c r="AR17" s="9">
        <v>5.8470000000000004</v>
      </c>
      <c r="AS17" s="9">
        <v>4.4290000000000003</v>
      </c>
      <c r="AT17" s="9">
        <v>1.417</v>
      </c>
      <c r="AU17" s="9">
        <v>12.484</v>
      </c>
      <c r="AV17" s="9">
        <v>4.5389999999999997</v>
      </c>
      <c r="AW17" s="9">
        <v>7.9459999999999997</v>
      </c>
      <c r="AX17" s="9">
        <v>203.69800000000001</v>
      </c>
      <c r="AY17" s="9">
        <v>27.937000000000001</v>
      </c>
      <c r="AZ17" s="9">
        <v>175.76</v>
      </c>
      <c r="BA17" s="9">
        <v>29.771000000000001</v>
      </c>
      <c r="BB17" s="9">
        <v>9.2880000000000003</v>
      </c>
      <c r="BC17" s="9">
        <v>20.483000000000001</v>
      </c>
      <c r="BD17" s="9">
        <v>139.02699999999999</v>
      </c>
      <c r="BE17" s="9">
        <v>11.188000000000001</v>
      </c>
      <c r="BF17" s="9">
        <v>127.839</v>
      </c>
      <c r="BG17" s="9">
        <v>34.9</v>
      </c>
      <c r="BH17" s="9">
        <v>7.4619999999999997</v>
      </c>
      <c r="BI17" s="9">
        <v>27.437999999999999</v>
      </c>
      <c r="BJ17" s="9">
        <v>95.988</v>
      </c>
      <c r="BK17" s="9">
        <v>48.497999999999998</v>
      </c>
      <c r="BL17" s="9">
        <v>47.49</v>
      </c>
      <c r="BM17" s="9">
        <v>25.178999999999998</v>
      </c>
      <c r="BN17" s="9">
        <v>11.435</v>
      </c>
      <c r="BO17" s="9">
        <v>13.744</v>
      </c>
      <c r="BP17" s="9">
        <v>764.851</v>
      </c>
      <c r="BQ17" s="9">
        <v>283.11599999999999</v>
      </c>
      <c r="BR17" s="9">
        <v>481.73500000000001</v>
      </c>
      <c r="BS17" s="9">
        <v>81.724999999999994</v>
      </c>
      <c r="BT17" s="9">
        <v>35.670999999999999</v>
      </c>
      <c r="BU17" s="9">
        <v>46.054000000000002</v>
      </c>
      <c r="BV17" s="9">
        <v>14.733000000000001</v>
      </c>
      <c r="BW17" s="9">
        <v>6.5949999999999998</v>
      </c>
      <c r="BX17" s="9">
        <v>8.1379999999999999</v>
      </c>
      <c r="BY17" s="9">
        <v>7.58</v>
      </c>
      <c r="BZ17" s="9">
        <v>2.637</v>
      </c>
      <c r="CA17" s="9">
        <v>4.9429999999999996</v>
      </c>
      <c r="CB17" s="9">
        <v>11.779</v>
      </c>
      <c r="CC17" s="9">
        <v>5.4130000000000003</v>
      </c>
      <c r="CD17" s="9">
        <v>6.3659999999999997</v>
      </c>
      <c r="CE17" s="9">
        <v>8.9369999999999994</v>
      </c>
      <c r="CF17" s="9">
        <v>2.657</v>
      </c>
      <c r="CG17" s="9">
        <v>6.28</v>
      </c>
      <c r="CH17" s="9">
        <v>25.137</v>
      </c>
      <c r="CI17" s="9">
        <v>16.143999999999998</v>
      </c>
      <c r="CJ17" s="9">
        <v>8.9939999999999998</v>
      </c>
      <c r="CK17" s="9">
        <v>13.558</v>
      </c>
      <c r="CL17" s="9">
        <v>2.2240000000000002</v>
      </c>
      <c r="CM17" s="9">
        <v>11.334</v>
      </c>
      <c r="CN17" s="9">
        <v>382.02499999999998</v>
      </c>
      <c r="CO17" s="9">
        <v>172.042</v>
      </c>
      <c r="CP17" s="9">
        <v>209.98400000000001</v>
      </c>
      <c r="CQ17" s="9">
        <v>27.951000000000001</v>
      </c>
      <c r="CR17" s="9">
        <v>12.315</v>
      </c>
      <c r="CS17" s="9">
        <v>15.635999999999999</v>
      </c>
      <c r="CT17" s="9">
        <v>69.77</v>
      </c>
      <c r="CU17" s="9">
        <v>32.396000000000001</v>
      </c>
      <c r="CV17" s="9">
        <v>37.374000000000002</v>
      </c>
      <c r="CW17" s="9">
        <v>220.196</v>
      </c>
      <c r="CX17" s="9">
        <v>103.166</v>
      </c>
      <c r="CY17" s="9">
        <v>117.03</v>
      </c>
      <c r="CZ17" s="9">
        <v>42.225000000000001</v>
      </c>
      <c r="DA17" s="9">
        <v>14.807</v>
      </c>
      <c r="DB17" s="9">
        <v>27.417999999999999</v>
      </c>
      <c r="DC17" s="9">
        <v>5.3979999999999997</v>
      </c>
      <c r="DD17" s="9">
        <v>1.254</v>
      </c>
      <c r="DE17" s="9">
        <v>4.1440000000000001</v>
      </c>
      <c r="DF17" s="9">
        <v>5.383</v>
      </c>
      <c r="DG17" s="9">
        <v>3.9660000000000002</v>
      </c>
      <c r="DH17" s="9">
        <v>1.417</v>
      </c>
      <c r="DI17" s="9">
        <v>11.102</v>
      </c>
      <c r="DJ17" s="9">
        <v>4.1369999999999996</v>
      </c>
      <c r="DK17" s="9">
        <v>6.9640000000000004</v>
      </c>
      <c r="DL17" s="9">
        <v>197.822</v>
      </c>
      <c r="DM17" s="9">
        <v>26.488</v>
      </c>
      <c r="DN17" s="9">
        <v>171.333</v>
      </c>
      <c r="DO17" s="9">
        <v>27.547999999999998</v>
      </c>
      <c r="DP17" s="9">
        <v>9.0559999999999992</v>
      </c>
      <c r="DQ17" s="9">
        <v>18.491</v>
      </c>
      <c r="DR17" s="9">
        <v>137.94499999999999</v>
      </c>
      <c r="DS17" s="9">
        <v>10.638999999999999</v>
      </c>
      <c r="DT17" s="9">
        <v>127.306</v>
      </c>
      <c r="DU17" s="9">
        <v>32.329000000000001</v>
      </c>
      <c r="DV17" s="9">
        <v>6.7930000000000001</v>
      </c>
      <c r="DW17" s="9">
        <v>25.536000000000001</v>
      </c>
      <c r="DX17" s="9">
        <v>80.013999999999996</v>
      </c>
      <c r="DY17" s="9">
        <v>38.978000000000002</v>
      </c>
      <c r="DZ17" s="9">
        <v>41.036000000000001</v>
      </c>
      <c r="EA17" s="9">
        <v>23.265000000000001</v>
      </c>
      <c r="EB17" s="9">
        <v>9.9369999999999994</v>
      </c>
      <c r="EC17" s="9">
        <v>13.327999999999999</v>
      </c>
      <c r="ED17" s="9">
        <v>267.79300000000001</v>
      </c>
      <c r="EE17" s="9">
        <v>145.542</v>
      </c>
      <c r="EF17" s="9">
        <v>122.251</v>
      </c>
      <c r="EG17" s="9">
        <v>19.728999999999999</v>
      </c>
      <c r="EH17" s="9">
        <v>12.989000000000001</v>
      </c>
      <c r="EI17" s="9">
        <v>6.74</v>
      </c>
      <c r="EJ17" s="9">
        <v>0</v>
      </c>
      <c r="EK17" s="9">
        <v>0</v>
      </c>
      <c r="EL17" s="9">
        <v>0</v>
      </c>
      <c r="EM17" s="9">
        <v>1.8939999999999999</v>
      </c>
      <c r="EN17" s="9">
        <v>0.86799999999999999</v>
      </c>
      <c r="EO17" s="9">
        <v>1.026</v>
      </c>
      <c r="EP17" s="9">
        <v>5.8739999999999997</v>
      </c>
      <c r="EQ17" s="9">
        <v>3.7370000000000001</v>
      </c>
      <c r="ER17" s="9">
        <v>2.137</v>
      </c>
      <c r="ES17" s="9">
        <v>0</v>
      </c>
      <c r="ET17" s="9">
        <v>0</v>
      </c>
      <c r="EU17" s="9">
        <v>0</v>
      </c>
      <c r="EV17" s="9">
        <v>8.48</v>
      </c>
      <c r="EW17" s="9">
        <v>6.1589999999999998</v>
      </c>
      <c r="EX17" s="9">
        <v>2.3199999999999998</v>
      </c>
      <c r="EY17" s="9">
        <v>3.4809999999999999</v>
      </c>
      <c r="EZ17" s="9">
        <v>2.2240000000000002</v>
      </c>
      <c r="FA17" s="9">
        <v>1.256</v>
      </c>
      <c r="FB17" s="9">
        <v>194.01300000000001</v>
      </c>
      <c r="FC17" s="9">
        <v>103.66200000000001</v>
      </c>
      <c r="FD17" s="9">
        <v>90.350999999999999</v>
      </c>
      <c r="FE17" s="9">
        <v>6.5449999999999999</v>
      </c>
      <c r="FF17" s="9">
        <v>3.4820000000000002</v>
      </c>
      <c r="FG17" s="9">
        <v>3.0630000000000002</v>
      </c>
      <c r="FH17" s="9">
        <v>10.717000000000001</v>
      </c>
      <c r="FI17" s="9">
        <v>6.82</v>
      </c>
      <c r="FJ17" s="9">
        <v>3.8969999999999998</v>
      </c>
      <c r="FK17" s="9">
        <v>162.999</v>
      </c>
      <c r="FL17" s="9">
        <v>85.465000000000003</v>
      </c>
      <c r="FM17" s="9">
        <v>77.534000000000006</v>
      </c>
      <c r="FN17" s="9">
        <v>6.1260000000000003</v>
      </c>
      <c r="FO17" s="9">
        <v>4.0199999999999996</v>
      </c>
      <c r="FP17" s="9">
        <v>2.1059999999999999</v>
      </c>
      <c r="FQ17" s="9">
        <v>0.11</v>
      </c>
      <c r="FR17" s="9">
        <v>0</v>
      </c>
      <c r="FS17" s="9">
        <v>0.11</v>
      </c>
      <c r="FT17" s="9">
        <v>3.149</v>
      </c>
      <c r="FU17" s="9">
        <v>2.706</v>
      </c>
      <c r="FV17" s="9">
        <v>0.443</v>
      </c>
      <c r="FW17" s="9">
        <v>4.367</v>
      </c>
      <c r="FX17" s="9">
        <v>1.169</v>
      </c>
      <c r="FY17" s="9">
        <v>3.198</v>
      </c>
      <c r="FZ17" s="9">
        <v>14.337999999999999</v>
      </c>
      <c r="GA17" s="9">
        <v>4.6779999999999999</v>
      </c>
      <c r="GB17" s="9">
        <v>9.66</v>
      </c>
      <c r="GC17" s="9">
        <v>2.1110000000000002</v>
      </c>
      <c r="GD17" s="9">
        <v>2.0209999999999999</v>
      </c>
      <c r="GE17" s="9">
        <v>0.09</v>
      </c>
      <c r="GF17" s="9">
        <v>8.2100000000000009</v>
      </c>
      <c r="GG17" s="9">
        <v>0.41499999999999998</v>
      </c>
      <c r="GH17" s="9">
        <v>7.7949999999999999</v>
      </c>
      <c r="GI17" s="9">
        <v>4.0170000000000003</v>
      </c>
      <c r="GJ17" s="9">
        <v>2.242</v>
      </c>
      <c r="GK17" s="9">
        <v>1.7749999999999999</v>
      </c>
      <c r="GL17" s="9">
        <v>30.827999999999999</v>
      </c>
      <c r="GM17" s="9">
        <v>18.887</v>
      </c>
      <c r="GN17" s="9">
        <v>11.94</v>
      </c>
      <c r="GO17" s="9">
        <v>8.8849999999999998</v>
      </c>
      <c r="GP17" s="9">
        <v>5.3250000000000002</v>
      </c>
      <c r="GQ17" s="9">
        <v>3.56</v>
      </c>
      <c r="GR17" s="9">
        <v>277.62299999999999</v>
      </c>
      <c r="GS17" s="9">
        <v>59.3</v>
      </c>
      <c r="GT17" s="9">
        <v>218.32400000000001</v>
      </c>
      <c r="GU17" s="9">
        <v>18.632999999999999</v>
      </c>
      <c r="GV17" s="9">
        <v>4.3460000000000001</v>
      </c>
      <c r="GW17" s="9">
        <v>14.287000000000001</v>
      </c>
      <c r="GX17" s="9">
        <v>0</v>
      </c>
      <c r="GY17" s="9">
        <v>0</v>
      </c>
      <c r="GZ17" s="9">
        <v>0</v>
      </c>
      <c r="HA17" s="9">
        <v>2.0339999999999998</v>
      </c>
      <c r="HB17" s="9">
        <v>0.55900000000000005</v>
      </c>
      <c r="HC17" s="9">
        <v>1.476</v>
      </c>
      <c r="HD17" s="9">
        <v>4.0659999999999998</v>
      </c>
      <c r="HE17" s="9">
        <v>1.6759999999999999</v>
      </c>
      <c r="HF17" s="9">
        <v>2.39</v>
      </c>
      <c r="HG17" s="9">
        <v>3.0619999999999998</v>
      </c>
      <c r="HH17" s="9">
        <v>0.84599999999999997</v>
      </c>
      <c r="HI17" s="9">
        <v>2.2160000000000002</v>
      </c>
      <c r="HJ17" s="9">
        <v>3.738</v>
      </c>
      <c r="HK17" s="9">
        <v>1.2649999999999999</v>
      </c>
      <c r="HL17" s="9">
        <v>2.4729999999999999</v>
      </c>
      <c r="HM17" s="9">
        <v>5.7329999999999997</v>
      </c>
      <c r="HN17" s="9">
        <v>0</v>
      </c>
      <c r="HO17" s="9">
        <v>5.7329999999999997</v>
      </c>
      <c r="HP17" s="9">
        <v>87.298000000000002</v>
      </c>
      <c r="HQ17" s="9">
        <v>32.383000000000003</v>
      </c>
      <c r="HR17" s="9">
        <v>54.914999999999999</v>
      </c>
      <c r="HS17" s="9">
        <v>8.1560000000000006</v>
      </c>
      <c r="HT17" s="9">
        <v>4.0780000000000003</v>
      </c>
      <c r="HU17" s="9">
        <v>4.0780000000000003</v>
      </c>
      <c r="HV17" s="9">
        <v>20.838999999999999</v>
      </c>
      <c r="HW17" s="9">
        <v>8.3670000000000009</v>
      </c>
      <c r="HX17" s="9">
        <v>12.472</v>
      </c>
      <c r="HY17" s="9">
        <v>49.725999999999999</v>
      </c>
      <c r="HZ17" s="9">
        <v>17.193999999999999</v>
      </c>
      <c r="IA17" s="9">
        <v>32.531999999999996</v>
      </c>
      <c r="IB17" s="9">
        <v>4.6260000000000003</v>
      </c>
      <c r="IC17" s="9">
        <v>1.204</v>
      </c>
      <c r="ID17" s="9">
        <v>3.4220000000000002</v>
      </c>
      <c r="IE17" s="9">
        <v>1.282</v>
      </c>
      <c r="IF17" s="9">
        <v>0</v>
      </c>
      <c r="IG17" s="9">
        <v>1.282</v>
      </c>
      <c r="IH17" s="9">
        <v>0.78</v>
      </c>
      <c r="II17" s="9">
        <v>0.70399999999999996</v>
      </c>
      <c r="IJ17" s="9">
        <v>7.5999999999999998E-2</v>
      </c>
      <c r="IK17" s="9">
        <v>1.889</v>
      </c>
      <c r="IL17" s="9">
        <v>0.83699999999999997</v>
      </c>
      <c r="IM17" s="9">
        <v>1.0529999999999999</v>
      </c>
      <c r="IN17" s="9">
        <v>138.959</v>
      </c>
      <c r="IO17" s="9">
        <v>10.148</v>
      </c>
      <c r="IP17" s="9">
        <v>128.81200000000001</v>
      </c>
      <c r="IQ17" s="9">
        <v>9.7899999999999991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512</v>
      </c>
      <c r="C1" s="3" t="s">
        <v>513</v>
      </c>
      <c r="D1" s="3" t="s">
        <v>514</v>
      </c>
      <c r="E1" s="3" t="s">
        <v>515</v>
      </c>
      <c r="F1" s="3" t="s">
        <v>516</v>
      </c>
      <c r="G1" s="3" t="s">
        <v>517</v>
      </c>
      <c r="H1" s="3" t="s">
        <v>518</v>
      </c>
      <c r="I1" s="3" t="s">
        <v>519</v>
      </c>
      <c r="J1" s="3" t="s">
        <v>520</v>
      </c>
      <c r="K1" s="3" t="s">
        <v>521</v>
      </c>
      <c r="L1" s="3" t="s">
        <v>522</v>
      </c>
      <c r="M1" s="3" t="s">
        <v>523</v>
      </c>
      <c r="N1" s="3" t="s">
        <v>524</v>
      </c>
      <c r="O1" s="3" t="s">
        <v>525</v>
      </c>
      <c r="P1" s="3" t="s">
        <v>526</v>
      </c>
      <c r="Q1" s="3" t="s">
        <v>527</v>
      </c>
      <c r="R1" s="3" t="s">
        <v>528</v>
      </c>
      <c r="S1" s="3" t="s">
        <v>529</v>
      </c>
      <c r="T1" s="3" t="s">
        <v>530</v>
      </c>
      <c r="U1" s="3" t="s">
        <v>531</v>
      </c>
      <c r="V1" s="3" t="s">
        <v>532</v>
      </c>
      <c r="W1" s="3" t="s">
        <v>533</v>
      </c>
      <c r="X1" s="3" t="s">
        <v>534</v>
      </c>
      <c r="Y1" s="3" t="s">
        <v>535</v>
      </c>
      <c r="Z1" s="3" t="s">
        <v>536</v>
      </c>
      <c r="AA1" s="3" t="s">
        <v>537</v>
      </c>
      <c r="AB1" s="3" t="s">
        <v>538</v>
      </c>
      <c r="AC1" s="3" t="s">
        <v>539</v>
      </c>
      <c r="AD1" s="3" t="s">
        <v>540</v>
      </c>
      <c r="AE1" s="3" t="s">
        <v>541</v>
      </c>
      <c r="AF1" s="3" t="s">
        <v>542</v>
      </c>
      <c r="AG1" s="3" t="s">
        <v>543</v>
      </c>
      <c r="AH1" s="3" t="s">
        <v>544</v>
      </c>
      <c r="AI1" s="3" t="s">
        <v>545</v>
      </c>
      <c r="AJ1" s="3" t="s">
        <v>546</v>
      </c>
      <c r="AK1" s="3" t="s">
        <v>547</v>
      </c>
      <c r="AL1" s="3" t="s">
        <v>548</v>
      </c>
      <c r="AM1" s="3" t="s">
        <v>549</v>
      </c>
      <c r="AN1" s="3" t="s">
        <v>550</v>
      </c>
      <c r="AO1" s="3" t="s">
        <v>551</v>
      </c>
      <c r="AP1" s="3" t="s">
        <v>552</v>
      </c>
      <c r="AQ1" s="3" t="s">
        <v>553</v>
      </c>
      <c r="AR1" s="3" t="s">
        <v>554</v>
      </c>
      <c r="AS1" s="3" t="s">
        <v>555</v>
      </c>
      <c r="AT1" s="3" t="s">
        <v>556</v>
      </c>
      <c r="AU1" s="3" t="s">
        <v>557</v>
      </c>
      <c r="AV1" s="3" t="s">
        <v>558</v>
      </c>
      <c r="AW1" s="3" t="s">
        <v>559</v>
      </c>
      <c r="AX1" s="3" t="s">
        <v>560</v>
      </c>
      <c r="AY1" s="3" t="s">
        <v>561</v>
      </c>
      <c r="AZ1" s="3" t="s">
        <v>562</v>
      </c>
      <c r="BA1" s="3" t="s">
        <v>563</v>
      </c>
      <c r="BB1" s="3" t="s">
        <v>564</v>
      </c>
      <c r="BC1" s="3" t="s">
        <v>565</v>
      </c>
      <c r="BD1" s="3" t="s">
        <v>566</v>
      </c>
      <c r="BE1" s="3" t="s">
        <v>567</v>
      </c>
      <c r="BF1" s="3" t="s">
        <v>568</v>
      </c>
      <c r="BG1" s="3" t="s">
        <v>569</v>
      </c>
      <c r="BH1" s="3" t="s">
        <v>570</v>
      </c>
      <c r="BI1" s="3" t="s">
        <v>571</v>
      </c>
      <c r="BJ1" s="3" t="s">
        <v>572</v>
      </c>
      <c r="BK1" s="3" t="s">
        <v>573</v>
      </c>
      <c r="BL1" s="3" t="s">
        <v>574</v>
      </c>
      <c r="BM1" s="3" t="s">
        <v>575</v>
      </c>
      <c r="BN1" s="3" t="s">
        <v>576</v>
      </c>
      <c r="BO1" s="3" t="s">
        <v>577</v>
      </c>
      <c r="BP1" s="3" t="s">
        <v>578</v>
      </c>
      <c r="BQ1" s="3" t="s">
        <v>579</v>
      </c>
      <c r="BR1" s="3" t="s">
        <v>580</v>
      </c>
      <c r="BS1" s="3" t="s">
        <v>581</v>
      </c>
      <c r="BT1" s="3" t="s">
        <v>582</v>
      </c>
      <c r="BU1" s="3" t="s">
        <v>583</v>
      </c>
      <c r="BV1" s="3" t="s">
        <v>584</v>
      </c>
      <c r="BW1" s="3" t="s">
        <v>585</v>
      </c>
      <c r="BX1" s="3" t="s">
        <v>586</v>
      </c>
      <c r="BY1" s="3" t="s">
        <v>587</v>
      </c>
      <c r="BZ1" s="3" t="s">
        <v>588</v>
      </c>
      <c r="CA1" s="3" t="s">
        <v>589</v>
      </c>
      <c r="CB1" s="3" t="s">
        <v>590</v>
      </c>
      <c r="CC1" s="3" t="s">
        <v>591</v>
      </c>
      <c r="CD1" s="3" t="s">
        <v>592</v>
      </c>
      <c r="CE1" s="3" t="s">
        <v>593</v>
      </c>
      <c r="CF1" s="3" t="s">
        <v>594</v>
      </c>
      <c r="CG1" s="3" t="s">
        <v>595</v>
      </c>
      <c r="CH1" s="3" t="s">
        <v>596</v>
      </c>
      <c r="CI1" s="3" t="s">
        <v>597</v>
      </c>
      <c r="CJ1" s="3" t="s">
        <v>598</v>
      </c>
      <c r="CK1" s="3" t="s">
        <v>599</v>
      </c>
      <c r="CL1" s="3" t="s">
        <v>600</v>
      </c>
      <c r="CM1" s="3" t="s">
        <v>601</v>
      </c>
      <c r="CN1" s="3" t="s">
        <v>602</v>
      </c>
      <c r="CO1" s="3" t="s">
        <v>603</v>
      </c>
      <c r="CP1" s="3" t="s">
        <v>604</v>
      </c>
      <c r="CQ1" s="3" t="s">
        <v>605</v>
      </c>
      <c r="CR1" s="3" t="s">
        <v>606</v>
      </c>
      <c r="CS1" s="3" t="s">
        <v>607</v>
      </c>
      <c r="CT1" s="3" t="s">
        <v>608</v>
      </c>
      <c r="CU1" s="3" t="s">
        <v>609</v>
      </c>
      <c r="CV1" s="3" t="s">
        <v>610</v>
      </c>
      <c r="CW1" s="3" t="s">
        <v>611</v>
      </c>
      <c r="CX1" s="3" t="s">
        <v>612</v>
      </c>
      <c r="CY1" s="3" t="s">
        <v>613</v>
      </c>
      <c r="CZ1" s="3" t="s">
        <v>614</v>
      </c>
      <c r="DA1" s="3" t="s">
        <v>615</v>
      </c>
      <c r="DB1" s="3" t="s">
        <v>616</v>
      </c>
      <c r="DC1" s="3" t="s">
        <v>617</v>
      </c>
      <c r="DD1" s="3" t="s">
        <v>618</v>
      </c>
      <c r="DE1" s="3" t="s">
        <v>619</v>
      </c>
      <c r="DF1" s="3" t="s">
        <v>620</v>
      </c>
      <c r="DG1" s="3" t="s">
        <v>621</v>
      </c>
      <c r="DH1" s="3" t="s">
        <v>622</v>
      </c>
      <c r="DI1" s="3" t="s">
        <v>623</v>
      </c>
      <c r="DJ1" s="3" t="s">
        <v>624</v>
      </c>
      <c r="DK1" s="3" t="s">
        <v>625</v>
      </c>
      <c r="DL1" s="3" t="s">
        <v>626</v>
      </c>
      <c r="DM1" s="3" t="s">
        <v>627</v>
      </c>
      <c r="DN1" s="3" t="s">
        <v>628</v>
      </c>
      <c r="DO1" s="3" t="s">
        <v>629</v>
      </c>
      <c r="DP1" s="3" t="s">
        <v>630</v>
      </c>
      <c r="DQ1" s="3" t="s">
        <v>631</v>
      </c>
      <c r="DR1" s="3" t="s">
        <v>632</v>
      </c>
      <c r="DS1" s="3" t="s">
        <v>633</v>
      </c>
      <c r="DT1" s="3" t="s">
        <v>634</v>
      </c>
      <c r="DU1" s="3" t="s">
        <v>635</v>
      </c>
      <c r="DV1" s="3" t="s">
        <v>636</v>
      </c>
      <c r="DW1" s="3" t="s">
        <v>637</v>
      </c>
      <c r="DX1" s="3" t="s">
        <v>638</v>
      </c>
      <c r="DY1" s="3" t="s">
        <v>639</v>
      </c>
      <c r="DZ1" s="3" t="s">
        <v>640</v>
      </c>
      <c r="EA1" s="3" t="s">
        <v>641</v>
      </c>
      <c r="EB1" s="3" t="s">
        <v>642</v>
      </c>
      <c r="EC1" s="3" t="s">
        <v>643</v>
      </c>
      <c r="ED1" s="3" t="s">
        <v>644</v>
      </c>
      <c r="EE1" s="3" t="s">
        <v>645</v>
      </c>
      <c r="EF1" s="3" t="s">
        <v>646</v>
      </c>
      <c r="EG1" s="3" t="s">
        <v>647</v>
      </c>
      <c r="EH1" s="3" t="s">
        <v>648</v>
      </c>
      <c r="EI1" s="3" t="s">
        <v>649</v>
      </c>
      <c r="EJ1" s="3" t="s">
        <v>650</v>
      </c>
      <c r="EK1" s="3" t="s">
        <v>651</v>
      </c>
      <c r="EL1" s="3" t="s">
        <v>652</v>
      </c>
      <c r="EM1" s="3" t="s">
        <v>653</v>
      </c>
      <c r="EN1" s="3" t="s">
        <v>654</v>
      </c>
      <c r="EO1" s="3" t="s">
        <v>655</v>
      </c>
      <c r="EP1" s="3" t="s">
        <v>656</v>
      </c>
      <c r="EQ1" s="3" t="s">
        <v>657</v>
      </c>
      <c r="ER1" s="3" t="s">
        <v>658</v>
      </c>
      <c r="ES1" s="3" t="s">
        <v>659</v>
      </c>
      <c r="ET1" s="3" t="s">
        <v>660</v>
      </c>
      <c r="EU1" s="3" t="s">
        <v>661</v>
      </c>
      <c r="EV1" s="3" t="s">
        <v>662</v>
      </c>
      <c r="EW1" s="3" t="s">
        <v>663</v>
      </c>
      <c r="EX1" s="3" t="s">
        <v>664</v>
      </c>
      <c r="EY1" s="3" t="s">
        <v>665</v>
      </c>
      <c r="EZ1" s="3" t="s">
        <v>666</v>
      </c>
      <c r="FA1" s="3" t="s">
        <v>667</v>
      </c>
      <c r="FB1" s="3" t="s">
        <v>668</v>
      </c>
      <c r="FC1" s="3" t="s">
        <v>669</v>
      </c>
      <c r="FD1" s="3" t="s">
        <v>670</v>
      </c>
      <c r="FE1" s="3" t="s">
        <v>671</v>
      </c>
      <c r="FF1" s="3" t="s">
        <v>672</v>
      </c>
      <c r="FG1" s="3" t="s">
        <v>673</v>
      </c>
      <c r="FH1" s="3" t="s">
        <v>674</v>
      </c>
      <c r="FI1" s="3" t="s">
        <v>675</v>
      </c>
      <c r="FJ1" s="3" t="s">
        <v>676</v>
      </c>
      <c r="FK1" s="3" t="s">
        <v>677</v>
      </c>
      <c r="FL1" s="3" t="s">
        <v>678</v>
      </c>
      <c r="FM1" s="3" t="s">
        <v>679</v>
      </c>
      <c r="FN1" s="3" t="s">
        <v>680</v>
      </c>
      <c r="FO1" s="3" t="s">
        <v>681</v>
      </c>
      <c r="FP1" s="3" t="s">
        <v>682</v>
      </c>
      <c r="FQ1" s="3" t="s">
        <v>683</v>
      </c>
      <c r="FR1" s="3" t="s">
        <v>684</v>
      </c>
      <c r="FS1" s="3" t="s">
        <v>685</v>
      </c>
      <c r="FT1" s="3" t="s">
        <v>686</v>
      </c>
      <c r="FU1" s="3" t="s">
        <v>687</v>
      </c>
      <c r="FV1" s="3" t="s">
        <v>688</v>
      </c>
      <c r="FW1" s="3" t="s">
        <v>689</v>
      </c>
      <c r="FX1" s="3" t="s">
        <v>690</v>
      </c>
      <c r="FY1" s="3" t="s">
        <v>691</v>
      </c>
      <c r="FZ1" s="3" t="s">
        <v>692</v>
      </c>
      <c r="GA1" s="3" t="s">
        <v>693</v>
      </c>
      <c r="GB1" s="3" t="s">
        <v>694</v>
      </c>
      <c r="GC1" s="3" t="s">
        <v>695</v>
      </c>
      <c r="GD1" s="3" t="s">
        <v>696</v>
      </c>
      <c r="GE1" s="3" t="s">
        <v>697</v>
      </c>
      <c r="GF1" s="3" t="s">
        <v>698</v>
      </c>
      <c r="GG1" s="3" t="s">
        <v>699</v>
      </c>
      <c r="GH1" s="3" t="s">
        <v>700</v>
      </c>
      <c r="GI1" s="3" t="s">
        <v>701</v>
      </c>
      <c r="GJ1" s="3" t="s">
        <v>702</v>
      </c>
      <c r="GK1" s="3" t="s">
        <v>703</v>
      </c>
      <c r="GL1" s="3" t="s">
        <v>704</v>
      </c>
      <c r="GM1" s="3" t="s">
        <v>705</v>
      </c>
      <c r="GN1" s="3" t="s">
        <v>706</v>
      </c>
      <c r="GO1" s="3" t="s">
        <v>707</v>
      </c>
      <c r="GP1" s="3" t="s">
        <v>708</v>
      </c>
      <c r="GQ1" s="3" t="s">
        <v>709</v>
      </c>
      <c r="GR1" s="3" t="s">
        <v>710</v>
      </c>
      <c r="GS1" s="3" t="s">
        <v>711</v>
      </c>
      <c r="GT1" s="3" t="s">
        <v>712</v>
      </c>
      <c r="GU1" s="3" t="s">
        <v>713</v>
      </c>
      <c r="GV1" s="3" t="s">
        <v>714</v>
      </c>
      <c r="GW1" s="3" t="s">
        <v>715</v>
      </c>
      <c r="GX1" s="3" t="s">
        <v>716</v>
      </c>
      <c r="GY1" s="3" t="s">
        <v>717</v>
      </c>
      <c r="GZ1" s="3" t="s">
        <v>718</v>
      </c>
      <c r="HA1" s="3" t="s">
        <v>719</v>
      </c>
      <c r="HB1" s="3" t="s">
        <v>720</v>
      </c>
      <c r="HC1" s="3" t="s">
        <v>721</v>
      </c>
      <c r="HD1" s="3" t="s">
        <v>722</v>
      </c>
      <c r="HE1" s="3" t="s">
        <v>723</v>
      </c>
      <c r="HF1" s="3" t="s">
        <v>724</v>
      </c>
      <c r="HG1" s="3" t="s">
        <v>725</v>
      </c>
      <c r="HH1" s="3" t="s">
        <v>726</v>
      </c>
      <c r="HI1" s="3" t="s">
        <v>727</v>
      </c>
      <c r="HJ1" s="3" t="s">
        <v>728</v>
      </c>
      <c r="HK1" s="3" t="s">
        <v>729</v>
      </c>
      <c r="HL1" s="3" t="s">
        <v>730</v>
      </c>
      <c r="HM1" s="3" t="s">
        <v>731</v>
      </c>
      <c r="HN1" s="3" t="s">
        <v>732</v>
      </c>
      <c r="HO1" s="3" t="s">
        <v>733</v>
      </c>
      <c r="HP1" s="3" t="s">
        <v>734</v>
      </c>
      <c r="HQ1" s="3" t="s">
        <v>735</v>
      </c>
      <c r="HR1" s="3" t="s">
        <v>736</v>
      </c>
      <c r="HS1" s="3" t="s">
        <v>737</v>
      </c>
      <c r="HT1" s="3" t="s">
        <v>738</v>
      </c>
      <c r="HU1" s="3" t="s">
        <v>739</v>
      </c>
      <c r="HV1" s="3" t="s">
        <v>740</v>
      </c>
      <c r="HW1" s="3" t="s">
        <v>741</v>
      </c>
      <c r="HX1" s="3" t="s">
        <v>742</v>
      </c>
      <c r="HY1" s="3" t="s">
        <v>743</v>
      </c>
      <c r="HZ1" s="3" t="s">
        <v>744</v>
      </c>
      <c r="IA1" s="3" t="s">
        <v>745</v>
      </c>
      <c r="IB1" s="3" t="s">
        <v>746</v>
      </c>
      <c r="IC1" s="3" t="s">
        <v>747</v>
      </c>
      <c r="ID1" s="3" t="s">
        <v>748</v>
      </c>
      <c r="IE1" s="3" t="s">
        <v>749</v>
      </c>
      <c r="IF1" s="3" t="s">
        <v>750</v>
      </c>
      <c r="IG1" s="3" t="s">
        <v>751</v>
      </c>
      <c r="IH1" s="3" t="s">
        <v>752</v>
      </c>
      <c r="II1" s="3" t="s">
        <v>753</v>
      </c>
      <c r="IJ1" s="3" t="s">
        <v>754</v>
      </c>
      <c r="IK1" s="3" t="s">
        <v>755</v>
      </c>
      <c r="IL1" s="3" t="s">
        <v>756</v>
      </c>
      <c r="IM1" s="3" t="s">
        <v>757</v>
      </c>
      <c r="IN1" s="3" t="s">
        <v>758</v>
      </c>
      <c r="IO1" s="3" t="s">
        <v>759</v>
      </c>
      <c r="IP1" s="3" t="s">
        <v>760</v>
      </c>
      <c r="IQ1" s="3" t="s">
        <v>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1869</v>
      </c>
      <c r="C5" s="8" t="s">
        <v>1869</v>
      </c>
      <c r="D5" s="8" t="s">
        <v>1869</v>
      </c>
      <c r="E5" s="8" t="s">
        <v>1869</v>
      </c>
      <c r="F5" s="8" t="s">
        <v>1869</v>
      </c>
      <c r="G5" s="8" t="s">
        <v>1869</v>
      </c>
      <c r="H5" s="8" t="s">
        <v>1869</v>
      </c>
      <c r="I5" s="8" t="s">
        <v>1869</v>
      </c>
      <c r="J5" s="8" t="s">
        <v>1869</v>
      </c>
      <c r="K5" s="8" t="s">
        <v>1869</v>
      </c>
      <c r="L5" s="8" t="s">
        <v>1869</v>
      </c>
      <c r="M5" s="8" t="s">
        <v>1869</v>
      </c>
      <c r="N5" s="8" t="s">
        <v>1869</v>
      </c>
      <c r="O5" s="8" t="s">
        <v>1869</v>
      </c>
      <c r="P5" s="8" t="s">
        <v>1869</v>
      </c>
      <c r="Q5" s="8" t="s">
        <v>1869</v>
      </c>
      <c r="R5" s="8" t="s">
        <v>1869</v>
      </c>
      <c r="S5" s="8" t="s">
        <v>1869</v>
      </c>
      <c r="T5" s="8" t="s">
        <v>1869</v>
      </c>
      <c r="U5" s="8" t="s">
        <v>1869</v>
      </c>
      <c r="V5" s="8" t="s">
        <v>1869</v>
      </c>
      <c r="W5" s="8" t="s">
        <v>1869</v>
      </c>
      <c r="X5" s="8" t="s">
        <v>1869</v>
      </c>
      <c r="Y5" s="8" t="s">
        <v>1869</v>
      </c>
      <c r="Z5" s="8" t="s">
        <v>1869</v>
      </c>
      <c r="AA5" s="8" t="s">
        <v>1869</v>
      </c>
      <c r="AB5" s="8" t="s">
        <v>1869</v>
      </c>
      <c r="AC5" s="8" t="s">
        <v>1869</v>
      </c>
      <c r="AD5" s="8" t="s">
        <v>1869</v>
      </c>
      <c r="AE5" s="8" t="s">
        <v>1869</v>
      </c>
      <c r="AF5" s="8" t="s">
        <v>1869</v>
      </c>
      <c r="AG5" s="8" t="s">
        <v>1869</v>
      </c>
      <c r="AH5" s="8" t="s">
        <v>1869</v>
      </c>
      <c r="AI5" s="8" t="s">
        <v>1869</v>
      </c>
      <c r="AJ5" s="8" t="s">
        <v>1869</v>
      </c>
      <c r="AK5" s="8" t="s">
        <v>1869</v>
      </c>
      <c r="AL5" s="8" t="s">
        <v>1869</v>
      </c>
      <c r="AM5" s="8" t="s">
        <v>1869</v>
      </c>
      <c r="AN5" s="8" t="s">
        <v>1869</v>
      </c>
      <c r="AO5" s="8" t="s">
        <v>1869</v>
      </c>
      <c r="AP5" s="8" t="s">
        <v>1869</v>
      </c>
      <c r="AQ5" s="8" t="s">
        <v>1869</v>
      </c>
      <c r="AR5" s="8" t="s">
        <v>1869</v>
      </c>
      <c r="AS5" s="8" t="s">
        <v>1869</v>
      </c>
      <c r="AT5" s="8" t="s">
        <v>1869</v>
      </c>
      <c r="AU5" s="8" t="s">
        <v>1869</v>
      </c>
      <c r="AV5" s="8" t="s">
        <v>1869</v>
      </c>
      <c r="AW5" s="8" t="s">
        <v>1869</v>
      </c>
      <c r="AX5" s="8" t="s">
        <v>1869</v>
      </c>
      <c r="AY5" s="8" t="s">
        <v>1869</v>
      </c>
      <c r="AZ5" s="8" t="s">
        <v>1869</v>
      </c>
      <c r="BA5" s="8" t="s">
        <v>1869</v>
      </c>
      <c r="BB5" s="8" t="s">
        <v>1869</v>
      </c>
      <c r="BC5" s="8" t="s">
        <v>1869</v>
      </c>
      <c r="BD5" s="8" t="s">
        <v>1869</v>
      </c>
      <c r="BE5" s="8" t="s">
        <v>1869</v>
      </c>
      <c r="BF5" s="8" t="s">
        <v>1869</v>
      </c>
      <c r="BG5" s="8" t="s">
        <v>1869</v>
      </c>
      <c r="BH5" s="8" t="s">
        <v>1869</v>
      </c>
      <c r="BI5" s="8" t="s">
        <v>1869</v>
      </c>
      <c r="BJ5" s="8" t="s">
        <v>1869</v>
      </c>
      <c r="BK5" s="8" t="s">
        <v>1869</v>
      </c>
      <c r="BL5" s="8" t="s">
        <v>1869</v>
      </c>
      <c r="BM5" s="8" t="s">
        <v>1869</v>
      </c>
      <c r="BN5" s="8" t="s">
        <v>1869</v>
      </c>
      <c r="BO5" s="8" t="s">
        <v>1869</v>
      </c>
      <c r="BP5" s="8" t="s">
        <v>1869</v>
      </c>
      <c r="BQ5" s="8" t="s">
        <v>1869</v>
      </c>
      <c r="BR5" s="8" t="s">
        <v>1869</v>
      </c>
      <c r="BS5" s="8" t="s">
        <v>1869</v>
      </c>
      <c r="BT5" s="8" t="s">
        <v>1869</v>
      </c>
      <c r="BU5" s="8" t="s">
        <v>1869</v>
      </c>
      <c r="BV5" s="8" t="s">
        <v>1869</v>
      </c>
      <c r="BW5" s="8" t="s">
        <v>1869</v>
      </c>
      <c r="BX5" s="8" t="s">
        <v>1869</v>
      </c>
      <c r="BY5" s="8" t="s">
        <v>1869</v>
      </c>
      <c r="BZ5" s="8" t="s">
        <v>1869</v>
      </c>
      <c r="CA5" s="8" t="s">
        <v>1869</v>
      </c>
      <c r="CB5" s="8" t="s">
        <v>1869</v>
      </c>
      <c r="CC5" s="8" t="s">
        <v>1869</v>
      </c>
      <c r="CD5" s="8" t="s">
        <v>1869</v>
      </c>
      <c r="CE5" s="8" t="s">
        <v>1869</v>
      </c>
      <c r="CF5" s="8" t="s">
        <v>1869</v>
      </c>
      <c r="CG5" s="8" t="s">
        <v>1869</v>
      </c>
      <c r="CH5" s="8" t="s">
        <v>1869</v>
      </c>
      <c r="CI5" s="8" t="s">
        <v>1869</v>
      </c>
      <c r="CJ5" s="8" t="s">
        <v>1869</v>
      </c>
      <c r="CK5" s="8" t="s">
        <v>1869</v>
      </c>
      <c r="CL5" s="8" t="s">
        <v>1869</v>
      </c>
      <c r="CM5" s="8" t="s">
        <v>1869</v>
      </c>
      <c r="CN5" s="8" t="s">
        <v>1869</v>
      </c>
      <c r="CO5" s="8" t="s">
        <v>1869</v>
      </c>
      <c r="CP5" s="8" t="s">
        <v>1869</v>
      </c>
      <c r="CQ5" s="8" t="s">
        <v>1869</v>
      </c>
      <c r="CR5" s="8" t="s">
        <v>1869</v>
      </c>
      <c r="CS5" s="8" t="s">
        <v>1869</v>
      </c>
      <c r="CT5" s="8" t="s">
        <v>1869</v>
      </c>
      <c r="CU5" s="8" t="s">
        <v>1869</v>
      </c>
      <c r="CV5" s="8" t="s">
        <v>1869</v>
      </c>
      <c r="CW5" s="8" t="s">
        <v>1869</v>
      </c>
      <c r="CX5" s="8" t="s">
        <v>1869</v>
      </c>
      <c r="CY5" s="8" t="s">
        <v>1869</v>
      </c>
      <c r="CZ5" s="8" t="s">
        <v>1869</v>
      </c>
      <c r="DA5" s="8" t="s">
        <v>1869</v>
      </c>
      <c r="DB5" s="8" t="s">
        <v>1869</v>
      </c>
      <c r="DC5" s="8" t="s">
        <v>1869</v>
      </c>
      <c r="DD5" s="8" t="s">
        <v>1869</v>
      </c>
      <c r="DE5" s="8" t="s">
        <v>1869</v>
      </c>
      <c r="DF5" s="8" t="s">
        <v>1869</v>
      </c>
      <c r="DG5" s="8" t="s">
        <v>1869</v>
      </c>
      <c r="DH5" s="8" t="s">
        <v>1869</v>
      </c>
      <c r="DI5" s="8" t="s">
        <v>1869</v>
      </c>
      <c r="DJ5" s="8" t="s">
        <v>1869</v>
      </c>
      <c r="DK5" s="8" t="s">
        <v>1869</v>
      </c>
      <c r="DL5" s="8" t="s">
        <v>1869</v>
      </c>
      <c r="DM5" s="8" t="s">
        <v>1869</v>
      </c>
      <c r="DN5" s="8" t="s">
        <v>1869</v>
      </c>
      <c r="DO5" s="8" t="s">
        <v>1869</v>
      </c>
      <c r="DP5" s="8" t="s">
        <v>1869</v>
      </c>
      <c r="DQ5" s="8" t="s">
        <v>1869</v>
      </c>
      <c r="DR5" s="8" t="s">
        <v>1869</v>
      </c>
      <c r="DS5" s="8" t="s">
        <v>1869</v>
      </c>
      <c r="DT5" s="8" t="s">
        <v>1869</v>
      </c>
      <c r="DU5" s="8" t="s">
        <v>1869</v>
      </c>
      <c r="DV5" s="8" t="s">
        <v>1869</v>
      </c>
      <c r="DW5" s="8" t="s">
        <v>1869</v>
      </c>
      <c r="DX5" s="8" t="s">
        <v>1869</v>
      </c>
      <c r="DY5" s="8" t="s">
        <v>1869</v>
      </c>
      <c r="DZ5" s="8" t="s">
        <v>1869</v>
      </c>
      <c r="EA5" s="8" t="s">
        <v>1869</v>
      </c>
      <c r="EB5" s="8" t="s">
        <v>1869</v>
      </c>
      <c r="EC5" s="8" t="s">
        <v>1869</v>
      </c>
      <c r="ED5" s="8" t="s">
        <v>1869</v>
      </c>
      <c r="EE5" s="8" t="s">
        <v>1869</v>
      </c>
      <c r="EF5" s="8" t="s">
        <v>1869</v>
      </c>
      <c r="EG5" s="8" t="s">
        <v>1869</v>
      </c>
      <c r="EH5" s="8" t="s">
        <v>1869</v>
      </c>
      <c r="EI5" s="8" t="s">
        <v>1869</v>
      </c>
      <c r="EJ5" s="8" t="s">
        <v>1869</v>
      </c>
      <c r="EK5" s="8" t="s">
        <v>1869</v>
      </c>
      <c r="EL5" s="8" t="s">
        <v>1869</v>
      </c>
      <c r="EM5" s="8" t="s">
        <v>1869</v>
      </c>
      <c r="EN5" s="8" t="s">
        <v>1869</v>
      </c>
      <c r="EO5" s="8" t="s">
        <v>1869</v>
      </c>
      <c r="EP5" s="8" t="s">
        <v>1869</v>
      </c>
      <c r="EQ5" s="8" t="s">
        <v>1869</v>
      </c>
      <c r="ER5" s="8" t="s">
        <v>1869</v>
      </c>
      <c r="ES5" s="8" t="s">
        <v>1869</v>
      </c>
      <c r="ET5" s="8" t="s">
        <v>1869</v>
      </c>
      <c r="EU5" s="8" t="s">
        <v>1869</v>
      </c>
      <c r="EV5" s="8" t="s">
        <v>1869</v>
      </c>
      <c r="EW5" s="8" t="s">
        <v>1869</v>
      </c>
      <c r="EX5" s="8" t="s">
        <v>1869</v>
      </c>
      <c r="EY5" s="8" t="s">
        <v>1869</v>
      </c>
      <c r="EZ5" s="8" t="s">
        <v>1869</v>
      </c>
      <c r="FA5" s="8" t="s">
        <v>1869</v>
      </c>
      <c r="FB5" s="8" t="s">
        <v>1869</v>
      </c>
      <c r="FC5" s="8" t="s">
        <v>1869</v>
      </c>
      <c r="FD5" s="8" t="s">
        <v>1869</v>
      </c>
      <c r="FE5" s="8" t="s">
        <v>1869</v>
      </c>
      <c r="FF5" s="8" t="s">
        <v>1869</v>
      </c>
      <c r="FG5" s="8" t="s">
        <v>1869</v>
      </c>
      <c r="FH5" s="8" t="s">
        <v>1869</v>
      </c>
      <c r="FI5" s="8" t="s">
        <v>1869</v>
      </c>
      <c r="FJ5" s="8" t="s">
        <v>1869</v>
      </c>
      <c r="FK5" s="8" t="s">
        <v>1869</v>
      </c>
      <c r="FL5" s="8" t="s">
        <v>1869</v>
      </c>
      <c r="FM5" s="8" t="s">
        <v>1869</v>
      </c>
      <c r="FN5" s="8" t="s">
        <v>1869</v>
      </c>
      <c r="FO5" s="8" t="s">
        <v>1869</v>
      </c>
      <c r="FP5" s="8" t="s">
        <v>1869</v>
      </c>
      <c r="FQ5" s="8" t="s">
        <v>1869</v>
      </c>
      <c r="FR5" s="8" t="s">
        <v>1869</v>
      </c>
      <c r="FS5" s="8" t="s">
        <v>1869</v>
      </c>
      <c r="FT5" s="8" t="s">
        <v>1869</v>
      </c>
      <c r="FU5" s="8" t="s">
        <v>1869</v>
      </c>
      <c r="FV5" s="8" t="s">
        <v>1869</v>
      </c>
      <c r="FW5" s="8" t="s">
        <v>1869</v>
      </c>
      <c r="FX5" s="8" t="s">
        <v>1869</v>
      </c>
      <c r="FY5" s="8" t="s">
        <v>1869</v>
      </c>
      <c r="FZ5" s="8" t="s">
        <v>1869</v>
      </c>
      <c r="GA5" s="8" t="s">
        <v>1869</v>
      </c>
      <c r="GB5" s="8" t="s">
        <v>1869</v>
      </c>
      <c r="GC5" s="8" t="s">
        <v>1869</v>
      </c>
      <c r="GD5" s="8" t="s">
        <v>1869</v>
      </c>
      <c r="GE5" s="8" t="s">
        <v>1869</v>
      </c>
      <c r="GF5" s="8" t="s">
        <v>1869</v>
      </c>
      <c r="GG5" s="8" t="s">
        <v>1869</v>
      </c>
      <c r="GH5" s="8" t="s">
        <v>1869</v>
      </c>
      <c r="GI5" s="8" t="s">
        <v>1869</v>
      </c>
      <c r="GJ5" s="8" t="s">
        <v>1869</v>
      </c>
      <c r="GK5" s="8" t="s">
        <v>1869</v>
      </c>
      <c r="GL5" s="8" t="s">
        <v>1869</v>
      </c>
      <c r="GM5" s="8" t="s">
        <v>1869</v>
      </c>
      <c r="GN5" s="8" t="s">
        <v>1869</v>
      </c>
      <c r="GO5" s="8" t="s">
        <v>1869</v>
      </c>
      <c r="GP5" s="8" t="s">
        <v>1869</v>
      </c>
      <c r="GQ5" s="8" t="s">
        <v>1869</v>
      </c>
      <c r="GR5" s="8" t="s">
        <v>1869</v>
      </c>
      <c r="GS5" s="8" t="s">
        <v>1869</v>
      </c>
      <c r="GT5" s="8" t="s">
        <v>1869</v>
      </c>
      <c r="GU5" s="8" t="s">
        <v>1869</v>
      </c>
      <c r="GV5" s="8" t="s">
        <v>1869</v>
      </c>
      <c r="GW5" s="8" t="s">
        <v>1869</v>
      </c>
      <c r="GX5" s="8" t="s">
        <v>1869</v>
      </c>
      <c r="GY5" s="8" t="s">
        <v>1869</v>
      </c>
      <c r="GZ5" s="8" t="s">
        <v>1869</v>
      </c>
      <c r="HA5" s="8" t="s">
        <v>1869</v>
      </c>
      <c r="HB5" s="8" t="s">
        <v>1869</v>
      </c>
      <c r="HC5" s="8" t="s">
        <v>1869</v>
      </c>
      <c r="HD5" s="8" t="s">
        <v>1869</v>
      </c>
      <c r="HE5" s="8" t="s">
        <v>1869</v>
      </c>
      <c r="HF5" s="8" t="s">
        <v>1869</v>
      </c>
      <c r="HG5" s="8" t="s">
        <v>1869</v>
      </c>
      <c r="HH5" s="8" t="s">
        <v>1869</v>
      </c>
      <c r="HI5" s="8" t="s">
        <v>1869</v>
      </c>
      <c r="HJ5" s="8" t="s">
        <v>1869</v>
      </c>
      <c r="HK5" s="8" t="s">
        <v>1869</v>
      </c>
      <c r="HL5" s="8" t="s">
        <v>1869</v>
      </c>
      <c r="HM5" s="8" t="s">
        <v>1869</v>
      </c>
      <c r="HN5" s="8" t="s">
        <v>1869</v>
      </c>
      <c r="HO5" s="8" t="s">
        <v>1869</v>
      </c>
      <c r="HP5" s="8" t="s">
        <v>1869</v>
      </c>
      <c r="HQ5" s="8" t="s">
        <v>1869</v>
      </c>
      <c r="HR5" s="8" t="s">
        <v>1869</v>
      </c>
      <c r="HS5" s="8" t="s">
        <v>1869</v>
      </c>
      <c r="HT5" s="8" t="s">
        <v>1869</v>
      </c>
      <c r="HU5" s="8" t="s">
        <v>1869</v>
      </c>
      <c r="HV5" s="8" t="s">
        <v>1869</v>
      </c>
      <c r="HW5" s="8" t="s">
        <v>1869</v>
      </c>
      <c r="HX5" s="8" t="s">
        <v>1869</v>
      </c>
      <c r="HY5" s="8" t="s">
        <v>1869</v>
      </c>
      <c r="HZ5" s="8" t="s">
        <v>1869</v>
      </c>
      <c r="IA5" s="8" t="s">
        <v>1869</v>
      </c>
      <c r="IB5" s="8" t="s">
        <v>1869</v>
      </c>
      <c r="IC5" s="8" t="s">
        <v>1869</v>
      </c>
      <c r="ID5" s="8" t="s">
        <v>1869</v>
      </c>
      <c r="IE5" s="8" t="s">
        <v>1869</v>
      </c>
      <c r="IF5" s="8" t="s">
        <v>1869</v>
      </c>
      <c r="IG5" s="8" t="s">
        <v>1869</v>
      </c>
      <c r="IH5" s="8" t="s">
        <v>1869</v>
      </c>
      <c r="II5" s="8" t="s">
        <v>1869</v>
      </c>
      <c r="IJ5" s="8" t="s">
        <v>1869</v>
      </c>
      <c r="IK5" s="8" t="s">
        <v>1869</v>
      </c>
      <c r="IL5" s="8" t="s">
        <v>1869</v>
      </c>
      <c r="IM5" s="8" t="s">
        <v>1869</v>
      </c>
      <c r="IN5" s="8" t="s">
        <v>1869</v>
      </c>
      <c r="IO5" s="8" t="s">
        <v>1869</v>
      </c>
      <c r="IP5" s="8" t="s">
        <v>1869</v>
      </c>
      <c r="IQ5" s="8" t="s">
        <v>1869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762</v>
      </c>
      <c r="C10" s="8" t="s">
        <v>763</v>
      </c>
      <c r="D10" s="8" t="s">
        <v>764</v>
      </c>
      <c r="E10" s="8" t="s">
        <v>765</v>
      </c>
      <c r="F10" s="8" t="s">
        <v>766</v>
      </c>
      <c r="G10" s="8" t="s">
        <v>767</v>
      </c>
      <c r="H10" s="8" t="s">
        <v>768</v>
      </c>
      <c r="I10" s="8" t="s">
        <v>769</v>
      </c>
      <c r="J10" s="8" t="s">
        <v>770</v>
      </c>
      <c r="K10" s="8" t="s">
        <v>771</v>
      </c>
      <c r="L10" s="8" t="s">
        <v>772</v>
      </c>
      <c r="M10" s="8" t="s">
        <v>773</v>
      </c>
      <c r="N10" s="8" t="s">
        <v>774</v>
      </c>
      <c r="O10" s="8" t="s">
        <v>775</v>
      </c>
      <c r="P10" s="8" t="s">
        <v>776</v>
      </c>
      <c r="Q10" s="8" t="s">
        <v>777</v>
      </c>
      <c r="R10" s="8" t="s">
        <v>778</v>
      </c>
      <c r="S10" s="8" t="s">
        <v>779</v>
      </c>
      <c r="T10" s="8" t="s">
        <v>780</v>
      </c>
      <c r="U10" s="8" t="s">
        <v>781</v>
      </c>
      <c r="V10" s="8" t="s">
        <v>782</v>
      </c>
      <c r="W10" s="8" t="s">
        <v>783</v>
      </c>
      <c r="X10" s="8" t="s">
        <v>784</v>
      </c>
      <c r="Y10" s="8" t="s">
        <v>785</v>
      </c>
      <c r="Z10" s="8" t="s">
        <v>786</v>
      </c>
      <c r="AA10" s="8" t="s">
        <v>787</v>
      </c>
      <c r="AB10" s="8" t="s">
        <v>788</v>
      </c>
      <c r="AC10" s="8" t="s">
        <v>789</v>
      </c>
      <c r="AD10" s="8" t="s">
        <v>790</v>
      </c>
      <c r="AE10" s="8" t="s">
        <v>791</v>
      </c>
      <c r="AF10" s="8" t="s">
        <v>792</v>
      </c>
      <c r="AG10" s="8" t="s">
        <v>793</v>
      </c>
      <c r="AH10" s="8" t="s">
        <v>794</v>
      </c>
      <c r="AI10" s="8" t="s">
        <v>795</v>
      </c>
      <c r="AJ10" s="8" t="s">
        <v>796</v>
      </c>
      <c r="AK10" s="8" t="s">
        <v>797</v>
      </c>
      <c r="AL10" s="8" t="s">
        <v>798</v>
      </c>
      <c r="AM10" s="8" t="s">
        <v>799</v>
      </c>
      <c r="AN10" s="8" t="s">
        <v>800</v>
      </c>
      <c r="AO10" s="8" t="s">
        <v>801</v>
      </c>
      <c r="AP10" s="8" t="s">
        <v>802</v>
      </c>
      <c r="AQ10" s="8" t="s">
        <v>803</v>
      </c>
      <c r="AR10" s="8" t="s">
        <v>804</v>
      </c>
      <c r="AS10" s="8" t="s">
        <v>805</v>
      </c>
      <c r="AT10" s="8" t="s">
        <v>806</v>
      </c>
      <c r="AU10" s="8" t="s">
        <v>807</v>
      </c>
      <c r="AV10" s="8" t="s">
        <v>808</v>
      </c>
      <c r="AW10" s="8" t="s">
        <v>809</v>
      </c>
      <c r="AX10" s="8" t="s">
        <v>810</v>
      </c>
      <c r="AY10" s="8" t="s">
        <v>811</v>
      </c>
      <c r="AZ10" s="8" t="s">
        <v>812</v>
      </c>
      <c r="BA10" s="8" t="s">
        <v>813</v>
      </c>
      <c r="BB10" s="8" t="s">
        <v>814</v>
      </c>
      <c r="BC10" s="8" t="s">
        <v>815</v>
      </c>
      <c r="BD10" s="8" t="s">
        <v>816</v>
      </c>
      <c r="BE10" s="8" t="s">
        <v>817</v>
      </c>
      <c r="BF10" s="8" t="s">
        <v>818</v>
      </c>
      <c r="BG10" s="8" t="s">
        <v>819</v>
      </c>
      <c r="BH10" s="8" t="s">
        <v>820</v>
      </c>
      <c r="BI10" s="8" t="s">
        <v>821</v>
      </c>
      <c r="BJ10" s="8" t="s">
        <v>822</v>
      </c>
      <c r="BK10" s="8" t="s">
        <v>823</v>
      </c>
      <c r="BL10" s="8" t="s">
        <v>824</v>
      </c>
      <c r="BM10" s="8" t="s">
        <v>825</v>
      </c>
      <c r="BN10" s="8" t="s">
        <v>826</v>
      </c>
      <c r="BO10" s="8" t="s">
        <v>827</v>
      </c>
      <c r="BP10" s="8" t="s">
        <v>828</v>
      </c>
      <c r="BQ10" s="8" t="s">
        <v>829</v>
      </c>
      <c r="BR10" s="8" t="s">
        <v>830</v>
      </c>
      <c r="BS10" s="8" t="s">
        <v>831</v>
      </c>
      <c r="BT10" s="8" t="s">
        <v>832</v>
      </c>
      <c r="BU10" s="8" t="s">
        <v>833</v>
      </c>
      <c r="BV10" s="8" t="s">
        <v>834</v>
      </c>
      <c r="BW10" s="8" t="s">
        <v>835</v>
      </c>
      <c r="BX10" s="8" t="s">
        <v>836</v>
      </c>
      <c r="BY10" s="8" t="s">
        <v>837</v>
      </c>
      <c r="BZ10" s="8" t="s">
        <v>838</v>
      </c>
      <c r="CA10" s="8" t="s">
        <v>839</v>
      </c>
      <c r="CB10" s="8" t="s">
        <v>840</v>
      </c>
      <c r="CC10" s="8" t="s">
        <v>841</v>
      </c>
      <c r="CD10" s="8" t="s">
        <v>842</v>
      </c>
      <c r="CE10" s="8" t="s">
        <v>843</v>
      </c>
      <c r="CF10" s="8" t="s">
        <v>844</v>
      </c>
      <c r="CG10" s="8" t="s">
        <v>845</v>
      </c>
      <c r="CH10" s="8" t="s">
        <v>846</v>
      </c>
      <c r="CI10" s="8" t="s">
        <v>847</v>
      </c>
      <c r="CJ10" s="8" t="s">
        <v>848</v>
      </c>
      <c r="CK10" s="8" t="s">
        <v>849</v>
      </c>
      <c r="CL10" s="8" t="s">
        <v>850</v>
      </c>
      <c r="CM10" s="8" t="s">
        <v>851</v>
      </c>
      <c r="CN10" s="8" t="s">
        <v>852</v>
      </c>
      <c r="CO10" s="8" t="s">
        <v>853</v>
      </c>
      <c r="CP10" s="8" t="s">
        <v>854</v>
      </c>
      <c r="CQ10" s="8" t="s">
        <v>855</v>
      </c>
      <c r="CR10" s="8" t="s">
        <v>856</v>
      </c>
      <c r="CS10" s="8" t="s">
        <v>857</v>
      </c>
      <c r="CT10" s="8" t="s">
        <v>858</v>
      </c>
      <c r="CU10" s="8" t="s">
        <v>859</v>
      </c>
      <c r="CV10" s="8" t="s">
        <v>860</v>
      </c>
      <c r="CW10" s="8" t="s">
        <v>861</v>
      </c>
      <c r="CX10" s="8" t="s">
        <v>862</v>
      </c>
      <c r="CY10" s="8" t="s">
        <v>863</v>
      </c>
      <c r="CZ10" s="8" t="s">
        <v>864</v>
      </c>
      <c r="DA10" s="8" t="s">
        <v>865</v>
      </c>
      <c r="DB10" s="8" t="s">
        <v>866</v>
      </c>
      <c r="DC10" s="8" t="s">
        <v>867</v>
      </c>
      <c r="DD10" s="8" t="s">
        <v>868</v>
      </c>
      <c r="DE10" s="8" t="s">
        <v>869</v>
      </c>
      <c r="DF10" s="8" t="s">
        <v>870</v>
      </c>
      <c r="DG10" s="8" t="s">
        <v>871</v>
      </c>
      <c r="DH10" s="8" t="s">
        <v>872</v>
      </c>
      <c r="DI10" s="8" t="s">
        <v>873</v>
      </c>
      <c r="DJ10" s="8" t="s">
        <v>874</v>
      </c>
      <c r="DK10" s="8" t="s">
        <v>875</v>
      </c>
      <c r="DL10" s="8" t="s">
        <v>876</v>
      </c>
      <c r="DM10" s="8" t="s">
        <v>877</v>
      </c>
      <c r="DN10" s="8" t="s">
        <v>878</v>
      </c>
      <c r="DO10" s="8" t="s">
        <v>879</v>
      </c>
      <c r="DP10" s="8" t="s">
        <v>880</v>
      </c>
      <c r="DQ10" s="8" t="s">
        <v>881</v>
      </c>
      <c r="DR10" s="8" t="s">
        <v>882</v>
      </c>
      <c r="DS10" s="8" t="s">
        <v>883</v>
      </c>
      <c r="DT10" s="8" t="s">
        <v>884</v>
      </c>
      <c r="DU10" s="8" t="s">
        <v>885</v>
      </c>
      <c r="DV10" s="8" t="s">
        <v>886</v>
      </c>
      <c r="DW10" s="8" t="s">
        <v>887</v>
      </c>
      <c r="DX10" s="8" t="s">
        <v>888</v>
      </c>
      <c r="DY10" s="8" t="s">
        <v>889</v>
      </c>
      <c r="DZ10" s="8" t="s">
        <v>890</v>
      </c>
      <c r="EA10" s="8" t="s">
        <v>891</v>
      </c>
      <c r="EB10" s="8" t="s">
        <v>892</v>
      </c>
      <c r="EC10" s="8" t="s">
        <v>893</v>
      </c>
      <c r="ED10" s="8" t="s">
        <v>894</v>
      </c>
      <c r="EE10" s="8" t="s">
        <v>895</v>
      </c>
      <c r="EF10" s="8" t="s">
        <v>896</v>
      </c>
      <c r="EG10" s="8" t="s">
        <v>897</v>
      </c>
      <c r="EH10" s="8" t="s">
        <v>898</v>
      </c>
      <c r="EI10" s="8" t="s">
        <v>899</v>
      </c>
      <c r="EJ10" s="8" t="s">
        <v>900</v>
      </c>
      <c r="EK10" s="8" t="s">
        <v>901</v>
      </c>
      <c r="EL10" s="8" t="s">
        <v>902</v>
      </c>
      <c r="EM10" s="8" t="s">
        <v>903</v>
      </c>
      <c r="EN10" s="8" t="s">
        <v>904</v>
      </c>
      <c r="EO10" s="8" t="s">
        <v>905</v>
      </c>
      <c r="EP10" s="8" t="s">
        <v>906</v>
      </c>
      <c r="EQ10" s="8" t="s">
        <v>907</v>
      </c>
      <c r="ER10" s="8" t="s">
        <v>908</v>
      </c>
      <c r="ES10" s="8" t="s">
        <v>909</v>
      </c>
      <c r="ET10" s="8" t="s">
        <v>910</v>
      </c>
      <c r="EU10" s="8" t="s">
        <v>911</v>
      </c>
      <c r="EV10" s="8" t="s">
        <v>912</v>
      </c>
      <c r="EW10" s="8" t="s">
        <v>913</v>
      </c>
      <c r="EX10" s="8" t="s">
        <v>914</v>
      </c>
      <c r="EY10" s="8" t="s">
        <v>915</v>
      </c>
      <c r="EZ10" s="8" t="s">
        <v>916</v>
      </c>
      <c r="FA10" s="8" t="s">
        <v>917</v>
      </c>
      <c r="FB10" s="8" t="s">
        <v>918</v>
      </c>
      <c r="FC10" s="8" t="s">
        <v>919</v>
      </c>
      <c r="FD10" s="8" t="s">
        <v>920</v>
      </c>
      <c r="FE10" s="8" t="s">
        <v>921</v>
      </c>
      <c r="FF10" s="8" t="s">
        <v>922</v>
      </c>
      <c r="FG10" s="8" t="s">
        <v>923</v>
      </c>
      <c r="FH10" s="8" t="s">
        <v>924</v>
      </c>
      <c r="FI10" s="8" t="s">
        <v>925</v>
      </c>
      <c r="FJ10" s="8" t="s">
        <v>926</v>
      </c>
      <c r="FK10" s="8" t="s">
        <v>927</v>
      </c>
      <c r="FL10" s="8" t="s">
        <v>928</v>
      </c>
      <c r="FM10" s="8" t="s">
        <v>929</v>
      </c>
      <c r="FN10" s="8" t="s">
        <v>930</v>
      </c>
      <c r="FO10" s="8" t="s">
        <v>931</v>
      </c>
      <c r="FP10" s="8" t="s">
        <v>932</v>
      </c>
      <c r="FQ10" s="8" t="s">
        <v>933</v>
      </c>
      <c r="FR10" s="8" t="s">
        <v>934</v>
      </c>
      <c r="FS10" s="8" t="s">
        <v>935</v>
      </c>
      <c r="FT10" s="8" t="s">
        <v>936</v>
      </c>
      <c r="FU10" s="8" t="s">
        <v>937</v>
      </c>
      <c r="FV10" s="8" t="s">
        <v>938</v>
      </c>
      <c r="FW10" s="8" t="s">
        <v>939</v>
      </c>
      <c r="FX10" s="8" t="s">
        <v>940</v>
      </c>
      <c r="FY10" s="8" t="s">
        <v>941</v>
      </c>
      <c r="FZ10" s="8" t="s">
        <v>942</v>
      </c>
      <c r="GA10" s="8" t="s">
        <v>943</v>
      </c>
      <c r="GB10" s="8" t="s">
        <v>944</v>
      </c>
      <c r="GC10" s="8" t="s">
        <v>945</v>
      </c>
      <c r="GD10" s="8" t="s">
        <v>946</v>
      </c>
      <c r="GE10" s="8" t="s">
        <v>947</v>
      </c>
      <c r="GF10" s="8" t="s">
        <v>948</v>
      </c>
      <c r="GG10" s="8" t="s">
        <v>949</v>
      </c>
      <c r="GH10" s="8" t="s">
        <v>950</v>
      </c>
      <c r="GI10" s="8" t="s">
        <v>951</v>
      </c>
      <c r="GJ10" s="8" t="s">
        <v>952</v>
      </c>
      <c r="GK10" s="8" t="s">
        <v>953</v>
      </c>
      <c r="GL10" s="8" t="s">
        <v>954</v>
      </c>
      <c r="GM10" s="8" t="s">
        <v>955</v>
      </c>
      <c r="GN10" s="8" t="s">
        <v>956</v>
      </c>
      <c r="GO10" s="8" t="s">
        <v>957</v>
      </c>
      <c r="GP10" s="8" t="s">
        <v>958</v>
      </c>
      <c r="GQ10" s="8" t="s">
        <v>959</v>
      </c>
      <c r="GR10" s="8" t="s">
        <v>960</v>
      </c>
      <c r="GS10" s="8" t="s">
        <v>961</v>
      </c>
      <c r="GT10" s="8" t="s">
        <v>962</v>
      </c>
      <c r="GU10" s="8" t="s">
        <v>963</v>
      </c>
      <c r="GV10" s="8" t="s">
        <v>964</v>
      </c>
      <c r="GW10" s="8" t="s">
        <v>965</v>
      </c>
      <c r="GX10" s="8" t="s">
        <v>966</v>
      </c>
      <c r="GY10" s="8" t="s">
        <v>967</v>
      </c>
      <c r="GZ10" s="8" t="s">
        <v>968</v>
      </c>
      <c r="HA10" s="8" t="s">
        <v>969</v>
      </c>
      <c r="HB10" s="8" t="s">
        <v>970</v>
      </c>
      <c r="HC10" s="8" t="s">
        <v>971</v>
      </c>
      <c r="HD10" s="8" t="s">
        <v>972</v>
      </c>
      <c r="HE10" s="8" t="s">
        <v>973</v>
      </c>
      <c r="HF10" s="8" t="s">
        <v>974</v>
      </c>
      <c r="HG10" s="8" t="s">
        <v>975</v>
      </c>
      <c r="HH10" s="8" t="s">
        <v>976</v>
      </c>
      <c r="HI10" s="8" t="s">
        <v>977</v>
      </c>
      <c r="HJ10" s="8" t="s">
        <v>978</v>
      </c>
      <c r="HK10" s="8" t="s">
        <v>979</v>
      </c>
      <c r="HL10" s="8" t="s">
        <v>980</v>
      </c>
      <c r="HM10" s="8" t="s">
        <v>981</v>
      </c>
      <c r="HN10" s="8" t="s">
        <v>982</v>
      </c>
      <c r="HO10" s="8" t="s">
        <v>983</v>
      </c>
      <c r="HP10" s="8" t="s">
        <v>984</v>
      </c>
      <c r="HQ10" s="8" t="s">
        <v>985</v>
      </c>
      <c r="HR10" s="8" t="s">
        <v>986</v>
      </c>
      <c r="HS10" s="8" t="s">
        <v>987</v>
      </c>
      <c r="HT10" s="8" t="s">
        <v>988</v>
      </c>
      <c r="HU10" s="8" t="s">
        <v>989</v>
      </c>
      <c r="HV10" s="8" t="s">
        <v>990</v>
      </c>
      <c r="HW10" s="8" t="s">
        <v>991</v>
      </c>
      <c r="HX10" s="8" t="s">
        <v>992</v>
      </c>
      <c r="HY10" s="8" t="s">
        <v>993</v>
      </c>
      <c r="HZ10" s="8" t="s">
        <v>994</v>
      </c>
      <c r="IA10" s="8" t="s">
        <v>995</v>
      </c>
      <c r="IB10" s="8" t="s">
        <v>996</v>
      </c>
      <c r="IC10" s="8" t="s">
        <v>997</v>
      </c>
      <c r="ID10" s="8" t="s">
        <v>998</v>
      </c>
      <c r="IE10" s="8" t="s">
        <v>999</v>
      </c>
      <c r="IF10" s="8" t="s">
        <v>1000</v>
      </c>
      <c r="IG10" s="8" t="s">
        <v>1001</v>
      </c>
      <c r="IH10" s="8" t="s">
        <v>1002</v>
      </c>
      <c r="II10" s="8" t="s">
        <v>1003</v>
      </c>
      <c r="IJ10" s="8" t="s">
        <v>1004</v>
      </c>
      <c r="IK10" s="8" t="s">
        <v>1005</v>
      </c>
      <c r="IL10" s="8" t="s">
        <v>1006</v>
      </c>
      <c r="IM10" s="8" t="s">
        <v>1007</v>
      </c>
      <c r="IN10" s="8" t="s">
        <v>1008</v>
      </c>
      <c r="IO10" s="8" t="s">
        <v>1009</v>
      </c>
      <c r="IP10" s="8" t="s">
        <v>1010</v>
      </c>
      <c r="IQ10" s="8" t="s">
        <v>1011</v>
      </c>
    </row>
    <row r="11" spans="1:251">
      <c r="A11" s="10">
        <v>42036</v>
      </c>
      <c r="B11" s="9">
        <v>3.8969999999999998</v>
      </c>
      <c r="C11" s="9">
        <v>6.2560000000000002</v>
      </c>
      <c r="D11" s="9">
        <v>144.01400000000001</v>
      </c>
      <c r="E11" s="9">
        <v>7.7050000000000001</v>
      </c>
      <c r="F11" s="9">
        <v>136.309</v>
      </c>
      <c r="G11" s="9">
        <v>31.273</v>
      </c>
      <c r="H11" s="9">
        <v>1.3360000000000001</v>
      </c>
      <c r="I11" s="9">
        <v>29.937000000000001</v>
      </c>
      <c r="J11" s="9">
        <v>29.463999999999999</v>
      </c>
      <c r="K11" s="9">
        <v>5.3579999999999997</v>
      </c>
      <c r="L11" s="9">
        <v>24.106000000000002</v>
      </c>
      <c r="M11" s="9">
        <v>8.2370000000000001</v>
      </c>
      <c r="N11" s="9">
        <v>2.044</v>
      </c>
      <c r="O11" s="9">
        <v>6.1929999999999996</v>
      </c>
      <c r="P11" s="9">
        <v>213.262</v>
      </c>
      <c r="Q11" s="9">
        <v>69.006</v>
      </c>
      <c r="R11" s="9">
        <v>144.256</v>
      </c>
      <c r="S11" s="9">
        <v>39.018999999999998</v>
      </c>
      <c r="T11" s="9">
        <v>18.399999999999999</v>
      </c>
      <c r="U11" s="9">
        <v>20.619</v>
      </c>
      <c r="V11" s="9">
        <v>13.083</v>
      </c>
      <c r="W11" s="9">
        <v>7.8029999999999999</v>
      </c>
      <c r="X11" s="9">
        <v>5.2789999999999999</v>
      </c>
      <c r="Y11" s="9">
        <v>4.0730000000000004</v>
      </c>
      <c r="Z11" s="9">
        <v>2.5209999999999999</v>
      </c>
      <c r="AA11" s="9">
        <v>1.552</v>
      </c>
      <c r="AB11" s="9">
        <v>3.242</v>
      </c>
      <c r="AC11" s="9">
        <v>0.60099999999999998</v>
      </c>
      <c r="AD11" s="9">
        <v>2.641</v>
      </c>
      <c r="AE11" s="9">
        <v>2.2480000000000002</v>
      </c>
      <c r="AF11" s="9">
        <v>1.1579999999999999</v>
      </c>
      <c r="AG11" s="9">
        <v>1.089</v>
      </c>
      <c r="AH11" s="9">
        <v>12.452</v>
      </c>
      <c r="AI11" s="9">
        <v>5.3220000000000001</v>
      </c>
      <c r="AJ11" s="9">
        <v>7.13</v>
      </c>
      <c r="AK11" s="9">
        <v>3.9220000000000002</v>
      </c>
      <c r="AL11" s="9">
        <v>0.995</v>
      </c>
      <c r="AM11" s="9">
        <v>2.927</v>
      </c>
      <c r="AN11" s="9">
        <v>97.341999999999999</v>
      </c>
      <c r="AO11" s="9">
        <v>28.890999999999998</v>
      </c>
      <c r="AP11" s="9">
        <v>68.450999999999993</v>
      </c>
      <c r="AQ11" s="9">
        <v>8.3670000000000009</v>
      </c>
      <c r="AR11" s="9">
        <v>3.3559999999999999</v>
      </c>
      <c r="AS11" s="9">
        <v>5.0110000000000001</v>
      </c>
      <c r="AT11" s="9">
        <v>36.648000000000003</v>
      </c>
      <c r="AU11" s="9">
        <v>12.41</v>
      </c>
      <c r="AV11" s="9">
        <v>24.238</v>
      </c>
      <c r="AW11" s="9">
        <v>9.7420000000000009</v>
      </c>
      <c r="AX11" s="9">
        <v>1.1970000000000001</v>
      </c>
      <c r="AY11" s="9">
        <v>8.5449999999999999</v>
      </c>
      <c r="AZ11" s="9">
        <v>29.18</v>
      </c>
      <c r="BA11" s="9">
        <v>8.2650000000000006</v>
      </c>
      <c r="BB11" s="9">
        <v>20.914999999999999</v>
      </c>
      <c r="BC11" s="9">
        <v>5.8979999999999997</v>
      </c>
      <c r="BD11" s="9">
        <v>1.159</v>
      </c>
      <c r="BE11" s="9">
        <v>4.74</v>
      </c>
      <c r="BF11" s="9">
        <v>1.3260000000000001</v>
      </c>
      <c r="BG11" s="9">
        <v>0.81599999999999995</v>
      </c>
      <c r="BH11" s="9">
        <v>0.51100000000000001</v>
      </c>
      <c r="BI11" s="9">
        <v>6.181</v>
      </c>
      <c r="BJ11" s="9">
        <v>1.69</v>
      </c>
      <c r="BK11" s="9">
        <v>4.4909999999999997</v>
      </c>
      <c r="BL11" s="9">
        <v>45.503999999999998</v>
      </c>
      <c r="BM11" s="9">
        <v>6.1520000000000001</v>
      </c>
      <c r="BN11" s="9">
        <v>39.351999999999997</v>
      </c>
      <c r="BO11" s="9">
        <v>18.710999999999999</v>
      </c>
      <c r="BP11" s="9">
        <v>3.5840000000000001</v>
      </c>
      <c r="BQ11" s="9">
        <v>15.128</v>
      </c>
      <c r="BR11" s="9">
        <v>15.16</v>
      </c>
      <c r="BS11" s="9">
        <v>1.776</v>
      </c>
      <c r="BT11" s="9">
        <v>13.382999999999999</v>
      </c>
      <c r="BU11" s="9">
        <v>11.632999999999999</v>
      </c>
      <c r="BV11" s="9">
        <v>0.79200000000000004</v>
      </c>
      <c r="BW11" s="9">
        <v>10.840999999999999</v>
      </c>
      <c r="BX11" s="9">
        <v>25.059000000000001</v>
      </c>
      <c r="BY11" s="9">
        <v>12.228999999999999</v>
      </c>
      <c r="BZ11" s="9">
        <v>12.83</v>
      </c>
      <c r="CA11" s="9">
        <v>6.3369999999999997</v>
      </c>
      <c r="CB11" s="9">
        <v>3.3330000000000002</v>
      </c>
      <c r="CC11" s="9">
        <v>3.004</v>
      </c>
      <c r="CD11" s="9">
        <v>91.143000000000001</v>
      </c>
      <c r="CE11" s="9">
        <v>55.343000000000004</v>
      </c>
      <c r="CF11" s="9">
        <v>35.799999999999997</v>
      </c>
      <c r="CG11" s="9">
        <v>26.344999999999999</v>
      </c>
      <c r="CH11" s="9">
        <v>15.608000000000001</v>
      </c>
      <c r="CI11" s="9">
        <v>10.737</v>
      </c>
      <c r="CJ11" s="9">
        <v>16.166</v>
      </c>
      <c r="CK11" s="9">
        <v>10.673</v>
      </c>
      <c r="CL11" s="9">
        <v>5.4930000000000003</v>
      </c>
      <c r="CM11" s="9">
        <v>0.99</v>
      </c>
      <c r="CN11" s="9">
        <v>0.376</v>
      </c>
      <c r="CO11" s="9">
        <v>0.61399999999999999</v>
      </c>
      <c r="CP11" s="9">
        <v>1.8109999999999999</v>
      </c>
      <c r="CQ11" s="9">
        <v>0</v>
      </c>
      <c r="CR11" s="9">
        <v>1.8109999999999999</v>
      </c>
      <c r="CS11" s="9">
        <v>0</v>
      </c>
      <c r="CT11" s="9">
        <v>0</v>
      </c>
      <c r="CU11" s="9">
        <v>0</v>
      </c>
      <c r="CV11" s="9">
        <v>6.2329999999999997</v>
      </c>
      <c r="CW11" s="9">
        <v>3.4140000000000001</v>
      </c>
      <c r="CX11" s="9">
        <v>2.819</v>
      </c>
      <c r="CY11" s="9">
        <v>1.145</v>
      </c>
      <c r="CZ11" s="9">
        <v>1.145</v>
      </c>
      <c r="DA11" s="9">
        <v>0</v>
      </c>
      <c r="DB11" s="9">
        <v>33.107999999999997</v>
      </c>
      <c r="DC11" s="9">
        <v>19.021999999999998</v>
      </c>
      <c r="DD11" s="9">
        <v>14.086</v>
      </c>
      <c r="DE11" s="9">
        <v>2.8639999999999999</v>
      </c>
      <c r="DF11" s="9">
        <v>1.66</v>
      </c>
      <c r="DG11" s="9">
        <v>1.204</v>
      </c>
      <c r="DH11" s="9">
        <v>9.4969999999999999</v>
      </c>
      <c r="DI11" s="9">
        <v>5.7850000000000001</v>
      </c>
      <c r="DJ11" s="9">
        <v>3.7109999999999999</v>
      </c>
      <c r="DK11" s="9">
        <v>0</v>
      </c>
      <c r="DL11" s="9">
        <v>0</v>
      </c>
      <c r="DM11" s="9">
        <v>0</v>
      </c>
      <c r="DN11" s="9">
        <v>17.606999999999999</v>
      </c>
      <c r="DO11" s="9">
        <v>10.348000000000001</v>
      </c>
      <c r="DP11" s="9">
        <v>7.2590000000000003</v>
      </c>
      <c r="DQ11" s="9">
        <v>2.573</v>
      </c>
      <c r="DR11" s="9">
        <v>1.2290000000000001</v>
      </c>
      <c r="DS11" s="9">
        <v>1.3440000000000001</v>
      </c>
      <c r="DT11" s="9">
        <v>0.56699999999999995</v>
      </c>
      <c r="DU11" s="9">
        <v>0</v>
      </c>
      <c r="DV11" s="9">
        <v>0.56699999999999995</v>
      </c>
      <c r="DW11" s="9">
        <v>0</v>
      </c>
      <c r="DX11" s="9">
        <v>0</v>
      </c>
      <c r="DY11" s="9">
        <v>0</v>
      </c>
      <c r="DZ11" s="9">
        <v>8.2010000000000005</v>
      </c>
      <c r="EA11" s="9">
        <v>3.7629999999999999</v>
      </c>
      <c r="EB11" s="9">
        <v>4.4379999999999997</v>
      </c>
      <c r="EC11" s="9">
        <v>2.3730000000000002</v>
      </c>
      <c r="ED11" s="9">
        <v>1.1919999999999999</v>
      </c>
      <c r="EE11" s="9">
        <v>1.181</v>
      </c>
      <c r="EF11" s="9">
        <v>2.3450000000000002</v>
      </c>
      <c r="EG11" s="9">
        <v>1.67</v>
      </c>
      <c r="EH11" s="9">
        <v>0.67500000000000004</v>
      </c>
      <c r="EI11" s="9">
        <v>3.4830000000000001</v>
      </c>
      <c r="EJ11" s="9">
        <v>0.90100000000000002</v>
      </c>
      <c r="EK11" s="9">
        <v>2.581</v>
      </c>
      <c r="EL11" s="9">
        <v>21.286999999999999</v>
      </c>
      <c r="EM11" s="9">
        <v>15.592000000000001</v>
      </c>
      <c r="EN11" s="9">
        <v>5.6950000000000003</v>
      </c>
      <c r="EO11" s="9">
        <v>2.2029999999999998</v>
      </c>
      <c r="EP11" s="9">
        <v>1.357</v>
      </c>
      <c r="EQ11" s="9">
        <v>0.84599999999999997</v>
      </c>
      <c r="ER11" s="9">
        <v>297.84100000000001</v>
      </c>
      <c r="ES11" s="9">
        <v>109.142</v>
      </c>
      <c r="ET11" s="9">
        <v>188.69900000000001</v>
      </c>
      <c r="EU11" s="9">
        <v>40.140999999999998</v>
      </c>
      <c r="EV11" s="9">
        <v>19.172999999999998</v>
      </c>
      <c r="EW11" s="9">
        <v>20.968</v>
      </c>
      <c r="EX11" s="9">
        <v>11.579000000000001</v>
      </c>
      <c r="EY11" s="9">
        <v>9.5589999999999993</v>
      </c>
      <c r="EZ11" s="9">
        <v>2.02</v>
      </c>
      <c r="FA11" s="9">
        <v>3.7290000000000001</v>
      </c>
      <c r="FB11" s="9">
        <v>0.56599999999999995</v>
      </c>
      <c r="FC11" s="9">
        <v>3.1629999999999998</v>
      </c>
      <c r="FD11" s="9">
        <v>5.73</v>
      </c>
      <c r="FE11" s="9">
        <v>2.2389999999999999</v>
      </c>
      <c r="FF11" s="9">
        <v>3.49</v>
      </c>
      <c r="FG11" s="9">
        <v>1.6950000000000001</v>
      </c>
      <c r="FH11" s="9">
        <v>0.59599999999999997</v>
      </c>
      <c r="FI11" s="9">
        <v>1.099</v>
      </c>
      <c r="FJ11" s="9">
        <v>10.834</v>
      </c>
      <c r="FK11" s="9">
        <v>3.4969999999999999</v>
      </c>
      <c r="FL11" s="9">
        <v>7.3380000000000001</v>
      </c>
      <c r="FM11" s="9">
        <v>6.5739999999999998</v>
      </c>
      <c r="FN11" s="9">
        <v>2.7170000000000001</v>
      </c>
      <c r="FO11" s="9">
        <v>3.8570000000000002</v>
      </c>
      <c r="FP11" s="9">
        <v>135.215</v>
      </c>
      <c r="FQ11" s="9">
        <v>65.768000000000001</v>
      </c>
      <c r="FR11" s="9">
        <v>69.447000000000003</v>
      </c>
      <c r="FS11" s="9">
        <v>6.1760000000000002</v>
      </c>
      <c r="FT11" s="9">
        <v>4.41</v>
      </c>
      <c r="FU11" s="9">
        <v>1.766</v>
      </c>
      <c r="FV11" s="9">
        <v>20.768999999999998</v>
      </c>
      <c r="FW11" s="9">
        <v>8.7970000000000006</v>
      </c>
      <c r="FX11" s="9">
        <v>11.972</v>
      </c>
      <c r="FY11" s="9">
        <v>83.188999999999993</v>
      </c>
      <c r="FZ11" s="9">
        <v>43.216999999999999</v>
      </c>
      <c r="GA11" s="9">
        <v>39.972999999999999</v>
      </c>
      <c r="GB11" s="9">
        <v>20.068000000000001</v>
      </c>
      <c r="GC11" s="9">
        <v>8.0310000000000006</v>
      </c>
      <c r="GD11" s="9">
        <v>12.037000000000001</v>
      </c>
      <c r="GE11" s="9">
        <v>1.1379999999999999</v>
      </c>
      <c r="GF11" s="9">
        <v>0.59299999999999997</v>
      </c>
      <c r="GG11" s="9">
        <v>0.54500000000000004</v>
      </c>
      <c r="GH11" s="9">
        <v>1.851</v>
      </c>
      <c r="GI11" s="9">
        <v>0.72</v>
      </c>
      <c r="GJ11" s="9">
        <v>1.131</v>
      </c>
      <c r="GK11" s="9">
        <v>2.0230000000000001</v>
      </c>
      <c r="GL11" s="9">
        <v>0</v>
      </c>
      <c r="GM11" s="9">
        <v>2.0230000000000001</v>
      </c>
      <c r="GN11" s="9">
        <v>91.855000000000004</v>
      </c>
      <c r="GO11" s="9">
        <v>8.7579999999999991</v>
      </c>
      <c r="GP11" s="9">
        <v>83.096999999999994</v>
      </c>
      <c r="GQ11" s="9">
        <v>12.823</v>
      </c>
      <c r="GR11" s="9">
        <v>4.2329999999999997</v>
      </c>
      <c r="GS11" s="9">
        <v>8.59</v>
      </c>
      <c r="GT11" s="9">
        <v>63.811</v>
      </c>
      <c r="GU11" s="9">
        <v>3.0590000000000002</v>
      </c>
      <c r="GV11" s="9">
        <v>60.752000000000002</v>
      </c>
      <c r="GW11" s="9">
        <v>15.22</v>
      </c>
      <c r="GX11" s="9">
        <v>1.466</v>
      </c>
      <c r="GY11" s="9">
        <v>13.754</v>
      </c>
      <c r="GZ11" s="9">
        <v>28.161000000000001</v>
      </c>
      <c r="HA11" s="9">
        <v>14.121</v>
      </c>
      <c r="HB11" s="9">
        <v>14.039</v>
      </c>
      <c r="HC11" s="9">
        <v>2.4700000000000002</v>
      </c>
      <c r="HD11" s="9">
        <v>1.321</v>
      </c>
      <c r="HE11" s="9">
        <v>1.149</v>
      </c>
      <c r="HF11" s="9">
        <v>239.197</v>
      </c>
      <c r="HG11" s="9">
        <v>81.078999999999994</v>
      </c>
      <c r="HH11" s="9">
        <v>158.11799999999999</v>
      </c>
      <c r="HI11" s="9">
        <v>26.434999999999999</v>
      </c>
      <c r="HJ11" s="9">
        <v>10.958</v>
      </c>
      <c r="HK11" s="9">
        <v>15.477</v>
      </c>
      <c r="HL11" s="9">
        <v>8.6549999999999994</v>
      </c>
      <c r="HM11" s="9">
        <v>4.149</v>
      </c>
      <c r="HN11" s="9">
        <v>4.5060000000000002</v>
      </c>
      <c r="HO11" s="9">
        <v>1.508</v>
      </c>
      <c r="HP11" s="9">
        <v>1.508</v>
      </c>
      <c r="HQ11" s="9">
        <v>0</v>
      </c>
      <c r="HR11" s="9">
        <v>5.0179999999999998</v>
      </c>
      <c r="HS11" s="9">
        <v>0.55400000000000005</v>
      </c>
      <c r="HT11" s="9">
        <v>4.4640000000000004</v>
      </c>
      <c r="HU11" s="9">
        <v>1.5009999999999999</v>
      </c>
      <c r="HV11" s="9">
        <v>0</v>
      </c>
      <c r="HW11" s="9">
        <v>1.5009999999999999</v>
      </c>
      <c r="HX11" s="9">
        <v>6.0590000000000002</v>
      </c>
      <c r="HY11" s="9">
        <v>3.1819999999999999</v>
      </c>
      <c r="HZ11" s="9">
        <v>2.8769999999999998</v>
      </c>
      <c r="IA11" s="9">
        <v>3.6949999999999998</v>
      </c>
      <c r="IB11" s="9">
        <v>1.5660000000000001</v>
      </c>
      <c r="IC11" s="9">
        <v>2.1280000000000001</v>
      </c>
      <c r="ID11" s="9">
        <v>117.726</v>
      </c>
      <c r="IE11" s="9">
        <v>50.832999999999998</v>
      </c>
      <c r="IF11" s="9">
        <v>66.891999999999996</v>
      </c>
      <c r="IG11" s="9">
        <v>6.1470000000000002</v>
      </c>
      <c r="IH11" s="9">
        <v>0.36099999999999999</v>
      </c>
      <c r="II11" s="9">
        <v>5.7859999999999996</v>
      </c>
      <c r="IJ11" s="9">
        <v>20.901</v>
      </c>
      <c r="IK11" s="9">
        <v>9.3179999999999996</v>
      </c>
      <c r="IL11" s="9">
        <v>11.582000000000001</v>
      </c>
      <c r="IM11" s="9">
        <v>65.477000000000004</v>
      </c>
      <c r="IN11" s="9">
        <v>31.085999999999999</v>
      </c>
      <c r="IO11" s="9">
        <v>34.39</v>
      </c>
      <c r="IP11" s="9">
        <v>15.808</v>
      </c>
      <c r="IQ11" s="9">
        <v>6.9050000000000002</v>
      </c>
    </row>
    <row r="12" spans="1:251">
      <c r="A12" s="10">
        <v>42401</v>
      </c>
      <c r="B12" s="9">
        <v>3.4329999999999998</v>
      </c>
      <c r="C12" s="9">
        <v>6.9610000000000003</v>
      </c>
      <c r="D12" s="9">
        <v>125.17100000000001</v>
      </c>
      <c r="E12" s="9">
        <v>3.5379999999999998</v>
      </c>
      <c r="F12" s="9">
        <v>121.634</v>
      </c>
      <c r="G12" s="9">
        <v>25.41</v>
      </c>
      <c r="H12" s="9">
        <v>2.359</v>
      </c>
      <c r="I12" s="9">
        <v>23.050999999999998</v>
      </c>
      <c r="J12" s="9">
        <v>23.329000000000001</v>
      </c>
      <c r="K12" s="9">
        <v>5.069</v>
      </c>
      <c r="L12" s="9">
        <v>18.260000000000002</v>
      </c>
      <c r="M12" s="9">
        <v>8.0950000000000006</v>
      </c>
      <c r="N12" s="9">
        <v>3.488</v>
      </c>
      <c r="O12" s="9">
        <v>4.6079999999999997</v>
      </c>
      <c r="P12" s="9">
        <v>215.018</v>
      </c>
      <c r="Q12" s="9">
        <v>80.260999999999996</v>
      </c>
      <c r="R12" s="9">
        <v>134.75700000000001</v>
      </c>
      <c r="S12" s="9">
        <v>32.420999999999999</v>
      </c>
      <c r="T12" s="9">
        <v>13.006</v>
      </c>
      <c r="U12" s="9">
        <v>19.416</v>
      </c>
      <c r="V12" s="9">
        <v>10.347</v>
      </c>
      <c r="W12" s="9">
        <v>6.5149999999999997</v>
      </c>
      <c r="X12" s="9">
        <v>3.8319999999999999</v>
      </c>
      <c r="Y12" s="9">
        <v>2.4249999999999998</v>
      </c>
      <c r="Z12" s="9">
        <v>2.3159999999999998</v>
      </c>
      <c r="AA12" s="9">
        <v>0.109</v>
      </c>
      <c r="AB12" s="9">
        <v>4.5579999999999998</v>
      </c>
      <c r="AC12" s="9">
        <v>0</v>
      </c>
      <c r="AD12" s="9">
        <v>4.5579999999999998</v>
      </c>
      <c r="AE12" s="9">
        <v>4.6340000000000003</v>
      </c>
      <c r="AF12" s="9">
        <v>0.92</v>
      </c>
      <c r="AG12" s="9">
        <v>3.714</v>
      </c>
      <c r="AH12" s="9">
        <v>6.8070000000000004</v>
      </c>
      <c r="AI12" s="9">
        <v>2.7109999999999999</v>
      </c>
      <c r="AJ12" s="9">
        <v>4.0960000000000001</v>
      </c>
      <c r="AK12" s="9">
        <v>3.65</v>
      </c>
      <c r="AL12" s="9">
        <v>0.54400000000000004</v>
      </c>
      <c r="AM12" s="9">
        <v>3.1059999999999999</v>
      </c>
      <c r="AN12" s="9">
        <v>89.418000000000006</v>
      </c>
      <c r="AO12" s="9">
        <v>40.926000000000002</v>
      </c>
      <c r="AP12" s="9">
        <v>48.491999999999997</v>
      </c>
      <c r="AQ12" s="9">
        <v>8.6660000000000004</v>
      </c>
      <c r="AR12" s="9">
        <v>3.6120000000000001</v>
      </c>
      <c r="AS12" s="9">
        <v>5.0540000000000003</v>
      </c>
      <c r="AT12" s="9">
        <v>32.826999999999998</v>
      </c>
      <c r="AU12" s="9">
        <v>20.759</v>
      </c>
      <c r="AV12" s="9">
        <v>12.068</v>
      </c>
      <c r="AW12" s="9">
        <v>9.9320000000000004</v>
      </c>
      <c r="AX12" s="9">
        <v>4.0810000000000004</v>
      </c>
      <c r="AY12" s="9">
        <v>5.851</v>
      </c>
      <c r="AZ12" s="9">
        <v>29.972999999999999</v>
      </c>
      <c r="BA12" s="9">
        <v>9.3829999999999991</v>
      </c>
      <c r="BB12" s="9">
        <v>20.59</v>
      </c>
      <c r="BC12" s="9">
        <v>4.3710000000000004</v>
      </c>
      <c r="BD12" s="9">
        <v>1.506</v>
      </c>
      <c r="BE12" s="9">
        <v>2.8650000000000002</v>
      </c>
      <c r="BF12" s="9">
        <v>0.49199999999999999</v>
      </c>
      <c r="BG12" s="9">
        <v>0.49199999999999999</v>
      </c>
      <c r="BH12" s="9">
        <v>0</v>
      </c>
      <c r="BI12" s="9">
        <v>3.157</v>
      </c>
      <c r="BJ12" s="9">
        <v>1.093</v>
      </c>
      <c r="BK12" s="9">
        <v>2.0649999999999999</v>
      </c>
      <c r="BL12" s="9">
        <v>64.225999999999999</v>
      </c>
      <c r="BM12" s="9">
        <v>14.962999999999999</v>
      </c>
      <c r="BN12" s="9">
        <v>49.264000000000003</v>
      </c>
      <c r="BO12" s="9">
        <v>22.116</v>
      </c>
      <c r="BP12" s="9">
        <v>6.67</v>
      </c>
      <c r="BQ12" s="9">
        <v>15.445</v>
      </c>
      <c r="BR12" s="9">
        <v>18.97</v>
      </c>
      <c r="BS12" s="9">
        <v>1.1140000000000001</v>
      </c>
      <c r="BT12" s="9">
        <v>17.855</v>
      </c>
      <c r="BU12" s="9">
        <v>23.140999999999998</v>
      </c>
      <c r="BV12" s="9">
        <v>7.1779999999999999</v>
      </c>
      <c r="BW12" s="9">
        <v>15.962999999999999</v>
      </c>
      <c r="BX12" s="9">
        <v>23.233000000000001</v>
      </c>
      <c r="BY12" s="9">
        <v>9.1180000000000003</v>
      </c>
      <c r="BZ12" s="9">
        <v>14.115</v>
      </c>
      <c r="CA12" s="9">
        <v>5.7190000000000003</v>
      </c>
      <c r="CB12" s="9">
        <v>2.2480000000000002</v>
      </c>
      <c r="CC12" s="9">
        <v>3.4710000000000001</v>
      </c>
      <c r="CD12" s="9">
        <v>88.873999999999995</v>
      </c>
      <c r="CE12" s="9">
        <v>52.38</v>
      </c>
      <c r="CF12" s="9">
        <v>36.494</v>
      </c>
      <c r="CG12" s="9">
        <v>30.413</v>
      </c>
      <c r="CH12" s="9">
        <v>16.082000000000001</v>
      </c>
      <c r="CI12" s="9">
        <v>14.332000000000001</v>
      </c>
      <c r="CJ12" s="9">
        <v>23.466999999999999</v>
      </c>
      <c r="CK12" s="9">
        <v>13.347</v>
      </c>
      <c r="CL12" s="9">
        <v>10.119999999999999</v>
      </c>
      <c r="CM12" s="9">
        <v>0.65100000000000002</v>
      </c>
      <c r="CN12" s="9">
        <v>0.501</v>
      </c>
      <c r="CO12" s="9">
        <v>0.15</v>
      </c>
      <c r="CP12" s="9">
        <v>1.0900000000000001</v>
      </c>
      <c r="CQ12" s="9">
        <v>0.65300000000000002</v>
      </c>
      <c r="CR12" s="9">
        <v>0.436</v>
      </c>
      <c r="CS12" s="9">
        <v>1.4239999999999999</v>
      </c>
      <c r="CT12" s="9">
        <v>0</v>
      </c>
      <c r="CU12" s="9">
        <v>1.4239999999999999</v>
      </c>
      <c r="CV12" s="9">
        <v>3.355</v>
      </c>
      <c r="CW12" s="9">
        <v>1.1539999999999999</v>
      </c>
      <c r="CX12" s="9">
        <v>2.2010000000000001</v>
      </c>
      <c r="CY12" s="9">
        <v>0.42499999999999999</v>
      </c>
      <c r="CZ12" s="9">
        <v>0.42499999999999999</v>
      </c>
      <c r="DA12" s="9">
        <v>0</v>
      </c>
      <c r="DB12" s="9">
        <v>32.884</v>
      </c>
      <c r="DC12" s="9">
        <v>21.2</v>
      </c>
      <c r="DD12" s="9">
        <v>11.683999999999999</v>
      </c>
      <c r="DE12" s="9">
        <v>2.6339999999999999</v>
      </c>
      <c r="DF12" s="9">
        <v>1.6040000000000001</v>
      </c>
      <c r="DG12" s="9">
        <v>1.03</v>
      </c>
      <c r="DH12" s="9">
        <v>8.5890000000000004</v>
      </c>
      <c r="DI12" s="9">
        <v>7.7240000000000002</v>
      </c>
      <c r="DJ12" s="9">
        <v>0.86499999999999999</v>
      </c>
      <c r="DK12" s="9">
        <v>0</v>
      </c>
      <c r="DL12" s="9">
        <v>0</v>
      </c>
      <c r="DM12" s="9">
        <v>0</v>
      </c>
      <c r="DN12" s="9">
        <v>17.917999999999999</v>
      </c>
      <c r="DO12" s="9">
        <v>10.682</v>
      </c>
      <c r="DP12" s="9">
        <v>7.2359999999999998</v>
      </c>
      <c r="DQ12" s="9">
        <v>2.411</v>
      </c>
      <c r="DR12" s="9">
        <v>1.1890000000000001</v>
      </c>
      <c r="DS12" s="9">
        <v>1.222</v>
      </c>
      <c r="DT12" s="9">
        <v>0</v>
      </c>
      <c r="DU12" s="9">
        <v>0</v>
      </c>
      <c r="DV12" s="9">
        <v>0</v>
      </c>
      <c r="DW12" s="9">
        <v>1.33</v>
      </c>
      <c r="DX12" s="9">
        <v>0</v>
      </c>
      <c r="DY12" s="9">
        <v>1.33</v>
      </c>
      <c r="DZ12" s="9">
        <v>8.1479999999999997</v>
      </c>
      <c r="EA12" s="9">
        <v>4.5979999999999999</v>
      </c>
      <c r="EB12" s="9">
        <v>3.5489999999999999</v>
      </c>
      <c r="EC12" s="9">
        <v>3.6230000000000002</v>
      </c>
      <c r="ED12" s="9">
        <v>2.0369999999999999</v>
      </c>
      <c r="EE12" s="9">
        <v>1.5860000000000001</v>
      </c>
      <c r="EF12" s="9">
        <v>1.2150000000000001</v>
      </c>
      <c r="EG12" s="9">
        <v>1.2150000000000001</v>
      </c>
      <c r="EH12" s="9">
        <v>0</v>
      </c>
      <c r="EI12" s="9">
        <v>3.3090000000000002</v>
      </c>
      <c r="EJ12" s="9">
        <v>1.3460000000000001</v>
      </c>
      <c r="EK12" s="9">
        <v>1.964</v>
      </c>
      <c r="EL12" s="9">
        <v>14.865</v>
      </c>
      <c r="EM12" s="9">
        <v>8.5779999999999994</v>
      </c>
      <c r="EN12" s="9">
        <v>6.2869999999999999</v>
      </c>
      <c r="EO12" s="9">
        <v>2.5649999999999999</v>
      </c>
      <c r="EP12" s="9">
        <v>1.923</v>
      </c>
      <c r="EQ12" s="9">
        <v>0.64200000000000002</v>
      </c>
      <c r="ER12" s="9">
        <v>283.11900000000003</v>
      </c>
      <c r="ES12" s="9">
        <v>100.38800000000001</v>
      </c>
      <c r="ET12" s="9">
        <v>182.73099999999999</v>
      </c>
      <c r="EU12" s="9">
        <v>38.633000000000003</v>
      </c>
      <c r="EV12" s="9">
        <v>15.534000000000001</v>
      </c>
      <c r="EW12" s="9">
        <v>23.099</v>
      </c>
      <c r="EX12" s="9">
        <v>13.763</v>
      </c>
      <c r="EY12" s="9">
        <v>8.3879999999999999</v>
      </c>
      <c r="EZ12" s="9">
        <v>5.375</v>
      </c>
      <c r="FA12" s="9">
        <v>1.7150000000000001</v>
      </c>
      <c r="FB12" s="9">
        <v>0.99299999999999999</v>
      </c>
      <c r="FC12" s="9">
        <v>0.72199999999999998</v>
      </c>
      <c r="FD12" s="9">
        <v>9.2080000000000002</v>
      </c>
      <c r="FE12" s="9">
        <v>3.6709999999999998</v>
      </c>
      <c r="FF12" s="9">
        <v>5.5369999999999999</v>
      </c>
      <c r="FG12" s="9">
        <v>3.2029999999999998</v>
      </c>
      <c r="FH12" s="9">
        <v>0.60299999999999998</v>
      </c>
      <c r="FI12" s="9">
        <v>2.6</v>
      </c>
      <c r="FJ12" s="9">
        <v>6.8769999999999998</v>
      </c>
      <c r="FK12" s="9">
        <v>1.1579999999999999</v>
      </c>
      <c r="FL12" s="9">
        <v>5.7190000000000003</v>
      </c>
      <c r="FM12" s="9">
        <v>3.8679999999999999</v>
      </c>
      <c r="FN12" s="9">
        <v>0.72199999999999998</v>
      </c>
      <c r="FO12" s="9">
        <v>3.1459999999999999</v>
      </c>
      <c r="FP12" s="9">
        <v>130.047</v>
      </c>
      <c r="FQ12" s="9">
        <v>59.17</v>
      </c>
      <c r="FR12" s="9">
        <v>70.876999999999995</v>
      </c>
      <c r="FS12" s="9">
        <v>5.7809999999999997</v>
      </c>
      <c r="FT12" s="9">
        <v>3.5609999999999999</v>
      </c>
      <c r="FU12" s="9">
        <v>2.2189999999999999</v>
      </c>
      <c r="FV12" s="9">
        <v>16.62</v>
      </c>
      <c r="FW12" s="9">
        <v>7.843</v>
      </c>
      <c r="FX12" s="9">
        <v>8.7769999999999992</v>
      </c>
      <c r="FY12" s="9">
        <v>77.528000000000006</v>
      </c>
      <c r="FZ12" s="9">
        <v>38.173000000000002</v>
      </c>
      <c r="GA12" s="9">
        <v>39.354999999999997</v>
      </c>
      <c r="GB12" s="9">
        <v>17.792999999999999</v>
      </c>
      <c r="GC12" s="9">
        <v>3.96</v>
      </c>
      <c r="GD12" s="9">
        <v>13.833</v>
      </c>
      <c r="GE12" s="9">
        <v>3.6139999999999999</v>
      </c>
      <c r="GF12" s="9">
        <v>1.7509999999999999</v>
      </c>
      <c r="GG12" s="9">
        <v>1.863</v>
      </c>
      <c r="GH12" s="9">
        <v>2.0190000000000001</v>
      </c>
      <c r="GI12" s="9">
        <v>1.522</v>
      </c>
      <c r="GJ12" s="9">
        <v>0.497</v>
      </c>
      <c r="GK12" s="9">
        <v>6.6920000000000002</v>
      </c>
      <c r="GL12" s="9">
        <v>2.3580000000000001</v>
      </c>
      <c r="GM12" s="9">
        <v>4.3339999999999996</v>
      </c>
      <c r="GN12" s="9">
        <v>84.875</v>
      </c>
      <c r="GO12" s="9">
        <v>11.946</v>
      </c>
      <c r="GP12" s="9">
        <v>72.927999999999997</v>
      </c>
      <c r="GQ12" s="9">
        <v>13.959</v>
      </c>
      <c r="GR12" s="9">
        <v>5.202</v>
      </c>
      <c r="GS12" s="9">
        <v>8.7579999999999991</v>
      </c>
      <c r="GT12" s="9">
        <v>55.125999999999998</v>
      </c>
      <c r="GU12" s="9">
        <v>3.056</v>
      </c>
      <c r="GV12" s="9">
        <v>52.070999999999998</v>
      </c>
      <c r="GW12" s="9">
        <v>15.789</v>
      </c>
      <c r="GX12" s="9">
        <v>3.6890000000000001</v>
      </c>
      <c r="GY12" s="9">
        <v>12.1</v>
      </c>
      <c r="GZ12" s="9">
        <v>23.731999999999999</v>
      </c>
      <c r="HA12" s="9">
        <v>10.754</v>
      </c>
      <c r="HB12" s="9">
        <v>12.977</v>
      </c>
      <c r="HC12" s="9">
        <v>5.8330000000000002</v>
      </c>
      <c r="HD12" s="9">
        <v>2.9830000000000001</v>
      </c>
      <c r="HE12" s="9">
        <v>2.85</v>
      </c>
      <c r="HF12" s="9">
        <v>243.542</v>
      </c>
      <c r="HG12" s="9">
        <v>94.052999999999997</v>
      </c>
      <c r="HH12" s="9">
        <v>149.489</v>
      </c>
      <c r="HI12" s="9">
        <v>26.015999999999998</v>
      </c>
      <c r="HJ12" s="9">
        <v>11.286</v>
      </c>
      <c r="HK12" s="9">
        <v>14.731</v>
      </c>
      <c r="HL12" s="9">
        <v>8.3620000000000001</v>
      </c>
      <c r="HM12" s="9">
        <v>4.4349999999999996</v>
      </c>
      <c r="HN12" s="9">
        <v>3.927</v>
      </c>
      <c r="HO12" s="9">
        <v>1.758</v>
      </c>
      <c r="HP12" s="9">
        <v>1.758</v>
      </c>
      <c r="HQ12" s="9">
        <v>0</v>
      </c>
      <c r="HR12" s="9">
        <v>3.0409999999999999</v>
      </c>
      <c r="HS12" s="9">
        <v>1.2829999999999999</v>
      </c>
      <c r="HT12" s="9">
        <v>1.7589999999999999</v>
      </c>
      <c r="HU12" s="9">
        <v>2.7240000000000002</v>
      </c>
      <c r="HV12" s="9">
        <v>0</v>
      </c>
      <c r="HW12" s="9">
        <v>2.7240000000000002</v>
      </c>
      <c r="HX12" s="9">
        <v>4.5060000000000002</v>
      </c>
      <c r="HY12" s="9">
        <v>2.456</v>
      </c>
      <c r="HZ12" s="9">
        <v>2.0499999999999998</v>
      </c>
      <c r="IA12" s="9">
        <v>5.6260000000000003</v>
      </c>
      <c r="IB12" s="9">
        <v>1.3540000000000001</v>
      </c>
      <c r="IC12" s="9">
        <v>4.2720000000000002</v>
      </c>
      <c r="ID12" s="9">
        <v>115.17</v>
      </c>
      <c r="IE12" s="9">
        <v>57.107999999999997</v>
      </c>
      <c r="IF12" s="9">
        <v>58.061999999999998</v>
      </c>
      <c r="IG12" s="9">
        <v>6.4720000000000004</v>
      </c>
      <c r="IH12" s="9">
        <v>3.3490000000000002</v>
      </c>
      <c r="II12" s="9">
        <v>3.1230000000000002</v>
      </c>
      <c r="IJ12" s="9">
        <v>25.678000000000001</v>
      </c>
      <c r="IK12" s="9">
        <v>14.612</v>
      </c>
      <c r="IL12" s="9">
        <v>11.066000000000001</v>
      </c>
      <c r="IM12" s="9">
        <v>58.811999999999998</v>
      </c>
      <c r="IN12" s="9">
        <v>27.222999999999999</v>
      </c>
      <c r="IO12" s="9">
        <v>31.588999999999999</v>
      </c>
      <c r="IP12" s="9">
        <v>14.864000000000001</v>
      </c>
      <c r="IQ12" s="9">
        <v>8.0169999999999995</v>
      </c>
    </row>
    <row r="13" spans="1:251">
      <c r="A13" s="10">
        <v>42767</v>
      </c>
      <c r="B13" s="9">
        <v>1.9910000000000001</v>
      </c>
      <c r="C13" s="9">
        <v>9.1159999999999997</v>
      </c>
      <c r="D13" s="9">
        <v>139.56100000000001</v>
      </c>
      <c r="E13" s="9">
        <v>7.1929999999999996</v>
      </c>
      <c r="F13" s="9">
        <v>132.36799999999999</v>
      </c>
      <c r="G13" s="9">
        <v>31.859000000000002</v>
      </c>
      <c r="H13" s="9">
        <v>4.4530000000000003</v>
      </c>
      <c r="I13" s="9">
        <v>27.405999999999999</v>
      </c>
      <c r="J13" s="9">
        <v>21.838000000000001</v>
      </c>
      <c r="K13" s="9">
        <v>8.1419999999999995</v>
      </c>
      <c r="L13" s="9">
        <v>13.695</v>
      </c>
      <c r="M13" s="9">
        <v>1.585</v>
      </c>
      <c r="N13" s="9">
        <v>0.91300000000000003</v>
      </c>
      <c r="O13" s="9">
        <v>0.67300000000000004</v>
      </c>
      <c r="P13" s="9">
        <v>205.345</v>
      </c>
      <c r="Q13" s="9">
        <v>73.165999999999997</v>
      </c>
      <c r="R13" s="9">
        <v>132.179</v>
      </c>
      <c r="S13" s="9">
        <v>25.417000000000002</v>
      </c>
      <c r="T13" s="9">
        <v>7.24</v>
      </c>
      <c r="U13" s="9">
        <v>18.177</v>
      </c>
      <c r="V13" s="9">
        <v>8.0969999999999995</v>
      </c>
      <c r="W13" s="9">
        <v>2.87</v>
      </c>
      <c r="X13" s="9">
        <v>5.2270000000000003</v>
      </c>
      <c r="Y13" s="9">
        <v>1.25</v>
      </c>
      <c r="Z13" s="9">
        <v>0.60099999999999998</v>
      </c>
      <c r="AA13" s="9">
        <v>0.64900000000000002</v>
      </c>
      <c r="AB13" s="9">
        <v>5.6440000000000001</v>
      </c>
      <c r="AC13" s="9">
        <v>1.1100000000000001</v>
      </c>
      <c r="AD13" s="9">
        <v>4.5339999999999998</v>
      </c>
      <c r="AE13" s="9">
        <v>2.8410000000000002</v>
      </c>
      <c r="AF13" s="9">
        <v>0.73699999999999999</v>
      </c>
      <c r="AG13" s="9">
        <v>2.105</v>
      </c>
      <c r="AH13" s="9">
        <v>6.5039999999999996</v>
      </c>
      <c r="AI13" s="9">
        <v>1.7889999999999999</v>
      </c>
      <c r="AJ13" s="9">
        <v>4.7149999999999999</v>
      </c>
      <c r="AK13" s="9">
        <v>1.08</v>
      </c>
      <c r="AL13" s="9">
        <v>0.13300000000000001</v>
      </c>
      <c r="AM13" s="9">
        <v>0.94699999999999995</v>
      </c>
      <c r="AN13" s="9">
        <v>94.863</v>
      </c>
      <c r="AO13" s="9">
        <v>37.823999999999998</v>
      </c>
      <c r="AP13" s="9">
        <v>57.04</v>
      </c>
      <c r="AQ13" s="9">
        <v>10.882999999999999</v>
      </c>
      <c r="AR13" s="9">
        <v>3.992</v>
      </c>
      <c r="AS13" s="9">
        <v>6.891</v>
      </c>
      <c r="AT13" s="9">
        <v>40.383000000000003</v>
      </c>
      <c r="AU13" s="9">
        <v>19.433</v>
      </c>
      <c r="AV13" s="9">
        <v>20.951000000000001</v>
      </c>
      <c r="AW13" s="9">
        <v>10.206</v>
      </c>
      <c r="AX13" s="9">
        <v>1.772</v>
      </c>
      <c r="AY13" s="9">
        <v>8.4350000000000005</v>
      </c>
      <c r="AZ13" s="9">
        <v>18.561</v>
      </c>
      <c r="BA13" s="9">
        <v>5.2930000000000001</v>
      </c>
      <c r="BB13" s="9">
        <v>13.268000000000001</v>
      </c>
      <c r="BC13" s="9">
        <v>4.7069999999999999</v>
      </c>
      <c r="BD13" s="9">
        <v>1.915</v>
      </c>
      <c r="BE13" s="9">
        <v>2.7930000000000001</v>
      </c>
      <c r="BF13" s="9">
        <v>0.97499999999999998</v>
      </c>
      <c r="BG13" s="9">
        <v>0.84</v>
      </c>
      <c r="BH13" s="9">
        <v>0.13500000000000001</v>
      </c>
      <c r="BI13" s="9">
        <v>9.1479999999999997</v>
      </c>
      <c r="BJ13" s="9">
        <v>4.58</v>
      </c>
      <c r="BK13" s="9">
        <v>4.5679999999999996</v>
      </c>
      <c r="BL13" s="9">
        <v>51.749000000000002</v>
      </c>
      <c r="BM13" s="9">
        <v>13.097</v>
      </c>
      <c r="BN13" s="9">
        <v>38.652000000000001</v>
      </c>
      <c r="BO13" s="9">
        <v>15.785</v>
      </c>
      <c r="BP13" s="9">
        <v>6.5220000000000002</v>
      </c>
      <c r="BQ13" s="9">
        <v>9.2629999999999999</v>
      </c>
      <c r="BR13" s="9">
        <v>20.135999999999999</v>
      </c>
      <c r="BS13" s="9">
        <v>3.278</v>
      </c>
      <c r="BT13" s="9">
        <v>16.859000000000002</v>
      </c>
      <c r="BU13" s="9">
        <v>15.827</v>
      </c>
      <c r="BV13" s="9">
        <v>3.2970000000000002</v>
      </c>
      <c r="BW13" s="9">
        <v>12.53</v>
      </c>
      <c r="BX13" s="9">
        <v>27.791</v>
      </c>
      <c r="BY13" s="9">
        <v>12.007999999999999</v>
      </c>
      <c r="BZ13" s="9">
        <v>15.782999999999999</v>
      </c>
      <c r="CA13" s="9">
        <v>5.5250000000000004</v>
      </c>
      <c r="CB13" s="9">
        <v>2.9969999999999999</v>
      </c>
      <c r="CC13" s="9">
        <v>2.528</v>
      </c>
      <c r="CD13" s="9">
        <v>81.358000000000004</v>
      </c>
      <c r="CE13" s="9">
        <v>43.033999999999999</v>
      </c>
      <c r="CF13" s="9">
        <v>38.323</v>
      </c>
      <c r="CG13" s="9">
        <v>30.899000000000001</v>
      </c>
      <c r="CH13" s="9">
        <v>17.946999999999999</v>
      </c>
      <c r="CI13" s="9">
        <v>12.951000000000001</v>
      </c>
      <c r="CJ13" s="9">
        <v>22.241</v>
      </c>
      <c r="CK13" s="9">
        <v>12.317</v>
      </c>
      <c r="CL13" s="9">
        <v>9.9239999999999995</v>
      </c>
      <c r="CM13" s="9">
        <v>0.86799999999999999</v>
      </c>
      <c r="CN13" s="9">
        <v>0.41399999999999998</v>
      </c>
      <c r="CO13" s="9">
        <v>0.45400000000000001</v>
      </c>
      <c r="CP13" s="9">
        <v>1.1950000000000001</v>
      </c>
      <c r="CQ13" s="9">
        <v>0.60599999999999998</v>
      </c>
      <c r="CR13" s="9">
        <v>0.58899999999999997</v>
      </c>
      <c r="CS13" s="9">
        <v>0.61</v>
      </c>
      <c r="CT13" s="9">
        <v>0</v>
      </c>
      <c r="CU13" s="9">
        <v>0.61</v>
      </c>
      <c r="CV13" s="9">
        <v>4.5919999999999996</v>
      </c>
      <c r="CW13" s="9">
        <v>3.3580000000000001</v>
      </c>
      <c r="CX13" s="9">
        <v>1.2330000000000001</v>
      </c>
      <c r="CY13" s="9">
        <v>1.3919999999999999</v>
      </c>
      <c r="CZ13" s="9">
        <v>1.2509999999999999</v>
      </c>
      <c r="DA13" s="9">
        <v>0.14099999999999999</v>
      </c>
      <c r="DB13" s="9">
        <v>28.081</v>
      </c>
      <c r="DC13" s="9">
        <v>16.402000000000001</v>
      </c>
      <c r="DD13" s="9">
        <v>11.679</v>
      </c>
      <c r="DE13" s="9">
        <v>2.246</v>
      </c>
      <c r="DF13" s="9">
        <v>0.23300000000000001</v>
      </c>
      <c r="DG13" s="9">
        <v>2.0129999999999999</v>
      </c>
      <c r="DH13" s="9">
        <v>8.4760000000000009</v>
      </c>
      <c r="DI13" s="9">
        <v>5.0590000000000002</v>
      </c>
      <c r="DJ13" s="9">
        <v>3.4159999999999999</v>
      </c>
      <c r="DK13" s="9">
        <v>0.56799999999999995</v>
      </c>
      <c r="DL13" s="9">
        <v>0.56799999999999995</v>
      </c>
      <c r="DM13" s="9">
        <v>0</v>
      </c>
      <c r="DN13" s="9">
        <v>14.317</v>
      </c>
      <c r="DO13" s="9">
        <v>9.61</v>
      </c>
      <c r="DP13" s="9">
        <v>4.7069999999999999</v>
      </c>
      <c r="DQ13" s="9">
        <v>1.2929999999999999</v>
      </c>
      <c r="DR13" s="9">
        <v>0.39700000000000002</v>
      </c>
      <c r="DS13" s="9">
        <v>0.89600000000000002</v>
      </c>
      <c r="DT13" s="9">
        <v>0</v>
      </c>
      <c r="DU13" s="9">
        <v>0</v>
      </c>
      <c r="DV13" s="9">
        <v>0</v>
      </c>
      <c r="DW13" s="9">
        <v>1.181</v>
      </c>
      <c r="DX13" s="9">
        <v>0.53500000000000003</v>
      </c>
      <c r="DY13" s="9">
        <v>0.64600000000000002</v>
      </c>
      <c r="DZ13" s="9">
        <v>6.3280000000000003</v>
      </c>
      <c r="EA13" s="9">
        <v>1.494</v>
      </c>
      <c r="EB13" s="9">
        <v>4.8339999999999996</v>
      </c>
      <c r="EC13" s="9">
        <v>3.7850000000000001</v>
      </c>
      <c r="ED13" s="9">
        <v>0.56899999999999995</v>
      </c>
      <c r="EE13" s="9">
        <v>3.2160000000000002</v>
      </c>
      <c r="EF13" s="9">
        <v>0.13</v>
      </c>
      <c r="EG13" s="9">
        <v>0.13</v>
      </c>
      <c r="EH13" s="9">
        <v>0</v>
      </c>
      <c r="EI13" s="9">
        <v>2.4129999999999998</v>
      </c>
      <c r="EJ13" s="9">
        <v>0.79500000000000004</v>
      </c>
      <c r="EK13" s="9">
        <v>1.617</v>
      </c>
      <c r="EL13" s="9">
        <v>13.491</v>
      </c>
      <c r="EM13" s="9">
        <v>7.0629999999999997</v>
      </c>
      <c r="EN13" s="9">
        <v>6.4279999999999999</v>
      </c>
      <c r="EO13" s="9">
        <v>2.5590000000000002</v>
      </c>
      <c r="EP13" s="9">
        <v>0.128</v>
      </c>
      <c r="EQ13" s="9">
        <v>2.431</v>
      </c>
      <c r="ER13" s="9">
        <v>291.21600000000001</v>
      </c>
      <c r="ES13" s="9">
        <v>102.202</v>
      </c>
      <c r="ET13" s="9">
        <v>189.01400000000001</v>
      </c>
      <c r="EU13" s="9">
        <v>31.085000000000001</v>
      </c>
      <c r="EV13" s="9">
        <v>11.287000000000001</v>
      </c>
      <c r="EW13" s="9">
        <v>19.797999999999998</v>
      </c>
      <c r="EX13" s="9">
        <v>12.269</v>
      </c>
      <c r="EY13" s="9">
        <v>5.9279999999999999</v>
      </c>
      <c r="EZ13" s="9">
        <v>6.3419999999999996</v>
      </c>
      <c r="FA13" s="9">
        <v>1.8520000000000001</v>
      </c>
      <c r="FB13" s="9">
        <v>0.66700000000000004</v>
      </c>
      <c r="FC13" s="9">
        <v>1.1850000000000001</v>
      </c>
      <c r="FD13" s="9">
        <v>6.8040000000000003</v>
      </c>
      <c r="FE13" s="9">
        <v>1.964</v>
      </c>
      <c r="FF13" s="9">
        <v>4.8410000000000002</v>
      </c>
      <c r="FG13" s="9">
        <v>2.0920000000000001</v>
      </c>
      <c r="FH13" s="9">
        <v>0</v>
      </c>
      <c r="FI13" s="9">
        <v>2.0920000000000001</v>
      </c>
      <c r="FJ13" s="9">
        <v>5.016</v>
      </c>
      <c r="FK13" s="9">
        <v>2.234</v>
      </c>
      <c r="FL13" s="9">
        <v>2.782</v>
      </c>
      <c r="FM13" s="9">
        <v>3.0510000000000002</v>
      </c>
      <c r="FN13" s="9">
        <v>0.495</v>
      </c>
      <c r="FO13" s="9">
        <v>2.5569999999999999</v>
      </c>
      <c r="FP13" s="9">
        <v>134.988</v>
      </c>
      <c r="FQ13" s="9">
        <v>61.701000000000001</v>
      </c>
      <c r="FR13" s="9">
        <v>73.287000000000006</v>
      </c>
      <c r="FS13" s="9">
        <v>7.9850000000000003</v>
      </c>
      <c r="FT13" s="9">
        <v>2.1739999999999999</v>
      </c>
      <c r="FU13" s="9">
        <v>5.8109999999999999</v>
      </c>
      <c r="FV13" s="9">
        <v>25.113</v>
      </c>
      <c r="FW13" s="9">
        <v>13.965999999999999</v>
      </c>
      <c r="FX13" s="9">
        <v>11.147</v>
      </c>
      <c r="FY13" s="9">
        <v>80.405000000000001</v>
      </c>
      <c r="FZ13" s="9">
        <v>34.835000000000001</v>
      </c>
      <c r="GA13" s="9">
        <v>45.57</v>
      </c>
      <c r="GB13" s="9">
        <v>10.583</v>
      </c>
      <c r="GC13" s="9">
        <v>5.1890000000000001</v>
      </c>
      <c r="GD13" s="9">
        <v>5.3940000000000001</v>
      </c>
      <c r="GE13" s="9">
        <v>2.1259999999999999</v>
      </c>
      <c r="GF13" s="9">
        <v>0.77900000000000003</v>
      </c>
      <c r="GG13" s="9">
        <v>1.347</v>
      </c>
      <c r="GH13" s="9">
        <v>1.3149999999999999</v>
      </c>
      <c r="GI13" s="9">
        <v>0.61599999999999999</v>
      </c>
      <c r="GJ13" s="9">
        <v>0.69899999999999995</v>
      </c>
      <c r="GK13" s="9">
        <v>7.4610000000000003</v>
      </c>
      <c r="GL13" s="9">
        <v>4.141</v>
      </c>
      <c r="GM13" s="9">
        <v>3.32</v>
      </c>
      <c r="GN13" s="9">
        <v>95.421000000000006</v>
      </c>
      <c r="GO13" s="9">
        <v>13.313000000000001</v>
      </c>
      <c r="GP13" s="9">
        <v>82.108000000000004</v>
      </c>
      <c r="GQ13" s="9">
        <v>10.55</v>
      </c>
      <c r="GR13" s="9">
        <v>2.8929999999999998</v>
      </c>
      <c r="GS13" s="9">
        <v>7.657</v>
      </c>
      <c r="GT13" s="9">
        <v>67.512</v>
      </c>
      <c r="GU13" s="9">
        <v>5.4029999999999996</v>
      </c>
      <c r="GV13" s="9">
        <v>62.109000000000002</v>
      </c>
      <c r="GW13" s="9">
        <v>17.359000000000002</v>
      </c>
      <c r="GX13" s="9">
        <v>5.0179999999999998</v>
      </c>
      <c r="GY13" s="9">
        <v>12.342000000000001</v>
      </c>
      <c r="GZ13" s="9">
        <v>24.448</v>
      </c>
      <c r="HA13" s="9">
        <v>13.486000000000001</v>
      </c>
      <c r="HB13" s="9">
        <v>10.961</v>
      </c>
      <c r="HC13" s="9">
        <v>5.2750000000000004</v>
      </c>
      <c r="HD13" s="9">
        <v>2.415</v>
      </c>
      <c r="HE13" s="9">
        <v>2.86</v>
      </c>
      <c r="HF13" s="9">
        <v>230.429</v>
      </c>
      <c r="HG13" s="9">
        <v>92.585999999999999</v>
      </c>
      <c r="HH13" s="9">
        <v>137.84299999999999</v>
      </c>
      <c r="HI13" s="9">
        <v>24.082000000000001</v>
      </c>
      <c r="HJ13" s="9">
        <v>11.619</v>
      </c>
      <c r="HK13" s="9">
        <v>12.462999999999999</v>
      </c>
      <c r="HL13" s="9">
        <v>6.1390000000000002</v>
      </c>
      <c r="HM13" s="9">
        <v>3.4910000000000001</v>
      </c>
      <c r="HN13" s="9">
        <v>2.6480000000000001</v>
      </c>
      <c r="HO13" s="9">
        <v>1.788</v>
      </c>
      <c r="HP13" s="9">
        <v>0.60099999999999998</v>
      </c>
      <c r="HQ13" s="9">
        <v>1.1870000000000001</v>
      </c>
      <c r="HR13" s="9">
        <v>2.4940000000000002</v>
      </c>
      <c r="HS13" s="9">
        <v>0</v>
      </c>
      <c r="HT13" s="9">
        <v>2.4940000000000002</v>
      </c>
      <c r="HU13" s="9">
        <v>2.6960000000000002</v>
      </c>
      <c r="HV13" s="9">
        <v>0.73699999999999999</v>
      </c>
      <c r="HW13" s="9">
        <v>1.9590000000000001</v>
      </c>
      <c r="HX13" s="9">
        <v>8.6199999999999992</v>
      </c>
      <c r="HY13" s="9">
        <v>5.5709999999999997</v>
      </c>
      <c r="HZ13" s="9">
        <v>3.0489999999999999</v>
      </c>
      <c r="IA13" s="9">
        <v>2.3460000000000001</v>
      </c>
      <c r="IB13" s="9">
        <v>1.22</v>
      </c>
      <c r="IC13" s="9">
        <v>1.1259999999999999</v>
      </c>
      <c r="ID13" s="9">
        <v>118.581</v>
      </c>
      <c r="IE13" s="9">
        <v>60.671999999999997</v>
      </c>
      <c r="IF13" s="9">
        <v>57.908999999999999</v>
      </c>
      <c r="IG13" s="9">
        <v>2.806</v>
      </c>
      <c r="IH13" s="9">
        <v>1.119</v>
      </c>
      <c r="II13" s="9">
        <v>1.6870000000000001</v>
      </c>
      <c r="IJ13" s="9">
        <v>19.88</v>
      </c>
      <c r="IK13" s="9">
        <v>11.161</v>
      </c>
      <c r="IL13" s="9">
        <v>8.7189999999999994</v>
      </c>
      <c r="IM13" s="9">
        <v>70.790000000000006</v>
      </c>
      <c r="IN13" s="9">
        <v>36.116999999999997</v>
      </c>
      <c r="IO13" s="9">
        <v>34.673000000000002</v>
      </c>
      <c r="IP13" s="9">
        <v>12.112</v>
      </c>
      <c r="IQ13" s="9">
        <v>6.1180000000000003</v>
      </c>
    </row>
    <row r="14" spans="1:251">
      <c r="A14" s="10">
        <v>43132</v>
      </c>
      <c r="B14" s="9">
        <v>3.4540000000000002</v>
      </c>
      <c r="C14" s="9">
        <v>12.11</v>
      </c>
      <c r="D14" s="9">
        <v>129.50800000000001</v>
      </c>
      <c r="E14" s="9">
        <v>10.867000000000001</v>
      </c>
      <c r="F14" s="9">
        <v>118.64100000000001</v>
      </c>
      <c r="G14" s="9">
        <v>23.331</v>
      </c>
      <c r="H14" s="9">
        <v>3.4820000000000002</v>
      </c>
      <c r="I14" s="9">
        <v>19.849</v>
      </c>
      <c r="J14" s="9">
        <v>20.582000000000001</v>
      </c>
      <c r="K14" s="9">
        <v>8.5679999999999996</v>
      </c>
      <c r="L14" s="9">
        <v>12.013999999999999</v>
      </c>
      <c r="M14" s="9">
        <v>6.6040000000000001</v>
      </c>
      <c r="N14" s="9">
        <v>3.1269999999999998</v>
      </c>
      <c r="O14" s="9">
        <v>3.4769999999999999</v>
      </c>
      <c r="P14" s="9">
        <v>202.8</v>
      </c>
      <c r="Q14" s="9">
        <v>77.875</v>
      </c>
      <c r="R14" s="9">
        <v>124.925</v>
      </c>
      <c r="S14" s="9">
        <v>38.662999999999997</v>
      </c>
      <c r="T14" s="9">
        <v>18.765999999999998</v>
      </c>
      <c r="U14" s="9">
        <v>19.896999999999998</v>
      </c>
      <c r="V14" s="9">
        <v>13.052</v>
      </c>
      <c r="W14" s="9">
        <v>7.3949999999999996</v>
      </c>
      <c r="X14" s="9">
        <v>5.657</v>
      </c>
      <c r="Y14" s="9">
        <v>3.4860000000000002</v>
      </c>
      <c r="Z14" s="9">
        <v>2.097</v>
      </c>
      <c r="AA14" s="9">
        <v>1.39</v>
      </c>
      <c r="AB14" s="9">
        <v>3.88</v>
      </c>
      <c r="AC14" s="9">
        <v>1.87</v>
      </c>
      <c r="AD14" s="9">
        <v>2.0110000000000001</v>
      </c>
      <c r="AE14" s="9">
        <v>6.1719999999999997</v>
      </c>
      <c r="AF14" s="9">
        <v>2.488</v>
      </c>
      <c r="AG14" s="9">
        <v>3.6840000000000002</v>
      </c>
      <c r="AH14" s="9">
        <v>8.9019999999999992</v>
      </c>
      <c r="AI14" s="9">
        <v>4.3449999999999998</v>
      </c>
      <c r="AJ14" s="9">
        <v>4.5570000000000004</v>
      </c>
      <c r="AK14" s="9">
        <v>3.17</v>
      </c>
      <c r="AL14" s="9">
        <v>0.57099999999999995</v>
      </c>
      <c r="AM14" s="9">
        <v>2.5990000000000002</v>
      </c>
      <c r="AN14" s="9">
        <v>85.033000000000001</v>
      </c>
      <c r="AO14" s="9">
        <v>37.470999999999997</v>
      </c>
      <c r="AP14" s="9">
        <v>47.561999999999998</v>
      </c>
      <c r="AQ14" s="9">
        <v>11.099</v>
      </c>
      <c r="AR14" s="9">
        <v>4.6870000000000003</v>
      </c>
      <c r="AS14" s="9">
        <v>6.4119999999999999</v>
      </c>
      <c r="AT14" s="9">
        <v>32.104999999999997</v>
      </c>
      <c r="AU14" s="9">
        <v>16.529</v>
      </c>
      <c r="AV14" s="9">
        <v>15.577</v>
      </c>
      <c r="AW14" s="9">
        <v>9.0180000000000007</v>
      </c>
      <c r="AX14" s="9">
        <v>4.6449999999999996</v>
      </c>
      <c r="AY14" s="9">
        <v>4.3730000000000002</v>
      </c>
      <c r="AZ14" s="9">
        <v>20.620999999999999</v>
      </c>
      <c r="BA14" s="9">
        <v>7.5869999999999997</v>
      </c>
      <c r="BB14" s="9">
        <v>13.035</v>
      </c>
      <c r="BC14" s="9">
        <v>6.2910000000000004</v>
      </c>
      <c r="BD14" s="9">
        <v>2.4809999999999999</v>
      </c>
      <c r="BE14" s="9">
        <v>3.8109999999999999</v>
      </c>
      <c r="BF14" s="9">
        <v>0</v>
      </c>
      <c r="BG14" s="9">
        <v>0</v>
      </c>
      <c r="BH14" s="9">
        <v>0</v>
      </c>
      <c r="BI14" s="9">
        <v>5.8979999999999997</v>
      </c>
      <c r="BJ14" s="9">
        <v>1.544</v>
      </c>
      <c r="BK14" s="9">
        <v>4.3540000000000001</v>
      </c>
      <c r="BL14" s="9">
        <v>47.600999999999999</v>
      </c>
      <c r="BM14" s="9">
        <v>7.3719999999999999</v>
      </c>
      <c r="BN14" s="9">
        <v>40.228999999999999</v>
      </c>
      <c r="BO14" s="9">
        <v>16.215</v>
      </c>
      <c r="BP14" s="9">
        <v>3.1179999999999999</v>
      </c>
      <c r="BQ14" s="9">
        <v>13.097</v>
      </c>
      <c r="BR14" s="9">
        <v>15.734999999999999</v>
      </c>
      <c r="BS14" s="9">
        <v>2.98</v>
      </c>
      <c r="BT14" s="9">
        <v>12.755000000000001</v>
      </c>
      <c r="BU14" s="9">
        <v>15.651</v>
      </c>
      <c r="BV14" s="9">
        <v>1.274</v>
      </c>
      <c r="BW14" s="9">
        <v>14.377000000000001</v>
      </c>
      <c r="BX14" s="9">
        <v>24.283999999999999</v>
      </c>
      <c r="BY14" s="9">
        <v>10.129</v>
      </c>
      <c r="BZ14" s="9">
        <v>14.154999999999999</v>
      </c>
      <c r="CA14" s="9">
        <v>7.2190000000000003</v>
      </c>
      <c r="CB14" s="9">
        <v>4.1360000000000001</v>
      </c>
      <c r="CC14" s="9">
        <v>3.0830000000000002</v>
      </c>
      <c r="CD14" s="9">
        <v>98.881</v>
      </c>
      <c r="CE14" s="9">
        <v>53.472000000000001</v>
      </c>
      <c r="CF14" s="9">
        <v>45.408999999999999</v>
      </c>
      <c r="CG14" s="9">
        <v>28.312000000000001</v>
      </c>
      <c r="CH14" s="9">
        <v>12.72</v>
      </c>
      <c r="CI14" s="9">
        <v>15.592000000000001</v>
      </c>
      <c r="CJ14" s="9">
        <v>20.404</v>
      </c>
      <c r="CK14" s="9">
        <v>9.3819999999999997</v>
      </c>
      <c r="CL14" s="9">
        <v>11.022</v>
      </c>
      <c r="CM14" s="9">
        <v>2.5630000000000002</v>
      </c>
      <c r="CN14" s="9">
        <v>0.99199999999999999</v>
      </c>
      <c r="CO14" s="9">
        <v>1.571</v>
      </c>
      <c r="CP14" s="9">
        <v>0.77700000000000002</v>
      </c>
      <c r="CQ14" s="9">
        <v>0.77700000000000002</v>
      </c>
      <c r="CR14" s="9">
        <v>0</v>
      </c>
      <c r="CS14" s="9">
        <v>0.51500000000000001</v>
      </c>
      <c r="CT14" s="9">
        <v>0</v>
      </c>
      <c r="CU14" s="9">
        <v>0.51500000000000001</v>
      </c>
      <c r="CV14" s="9">
        <v>3.8319999999999999</v>
      </c>
      <c r="CW14" s="9">
        <v>1.3480000000000001</v>
      </c>
      <c r="CX14" s="9">
        <v>2.484</v>
      </c>
      <c r="CY14" s="9">
        <v>0.221</v>
      </c>
      <c r="CZ14" s="9">
        <v>0.221</v>
      </c>
      <c r="DA14" s="9">
        <v>0</v>
      </c>
      <c r="DB14" s="9">
        <v>43.783000000000001</v>
      </c>
      <c r="DC14" s="9">
        <v>25.649000000000001</v>
      </c>
      <c r="DD14" s="9">
        <v>18.134</v>
      </c>
      <c r="DE14" s="9">
        <v>5.0910000000000002</v>
      </c>
      <c r="DF14" s="9">
        <v>2.0619999999999998</v>
      </c>
      <c r="DG14" s="9">
        <v>3.028</v>
      </c>
      <c r="DH14" s="9">
        <v>11.281000000000001</v>
      </c>
      <c r="DI14" s="9">
        <v>6.532</v>
      </c>
      <c r="DJ14" s="9">
        <v>4.7489999999999997</v>
      </c>
      <c r="DK14" s="9">
        <v>2.294</v>
      </c>
      <c r="DL14" s="9">
        <v>1.7150000000000001</v>
      </c>
      <c r="DM14" s="9">
        <v>0.57999999999999996</v>
      </c>
      <c r="DN14" s="9">
        <v>22.059000000000001</v>
      </c>
      <c r="DO14" s="9">
        <v>14.318</v>
      </c>
      <c r="DP14" s="9">
        <v>7.7409999999999997</v>
      </c>
      <c r="DQ14" s="9">
        <v>1.131</v>
      </c>
      <c r="DR14" s="9">
        <v>0</v>
      </c>
      <c r="DS14" s="9">
        <v>1.131</v>
      </c>
      <c r="DT14" s="9">
        <v>0.39600000000000002</v>
      </c>
      <c r="DU14" s="9">
        <v>0</v>
      </c>
      <c r="DV14" s="9">
        <v>0.39600000000000002</v>
      </c>
      <c r="DW14" s="9">
        <v>1.53</v>
      </c>
      <c r="DX14" s="9">
        <v>1.0209999999999999</v>
      </c>
      <c r="DY14" s="9">
        <v>0.50900000000000001</v>
      </c>
      <c r="DZ14" s="9">
        <v>10.119</v>
      </c>
      <c r="EA14" s="9">
        <v>4.5960000000000001</v>
      </c>
      <c r="EB14" s="9">
        <v>5.5229999999999997</v>
      </c>
      <c r="EC14" s="9">
        <v>6.4</v>
      </c>
      <c r="ED14" s="9">
        <v>2.8050000000000002</v>
      </c>
      <c r="EE14" s="9">
        <v>3.5950000000000002</v>
      </c>
      <c r="EF14" s="9">
        <v>0.60699999999999998</v>
      </c>
      <c r="EG14" s="9">
        <v>0.60699999999999998</v>
      </c>
      <c r="EH14" s="9">
        <v>0</v>
      </c>
      <c r="EI14" s="9">
        <v>3.1120000000000001</v>
      </c>
      <c r="EJ14" s="9">
        <v>1.1850000000000001</v>
      </c>
      <c r="EK14" s="9">
        <v>1.927</v>
      </c>
      <c r="EL14" s="9">
        <v>13.289</v>
      </c>
      <c r="EM14" s="9">
        <v>9.2859999999999996</v>
      </c>
      <c r="EN14" s="9">
        <v>4.0019999999999998</v>
      </c>
      <c r="EO14" s="9">
        <v>3.379</v>
      </c>
      <c r="EP14" s="9">
        <v>1.2210000000000001</v>
      </c>
      <c r="EQ14" s="9">
        <v>2.1579999999999999</v>
      </c>
      <c r="ER14" s="9">
        <v>275.62299999999999</v>
      </c>
      <c r="ES14" s="9">
        <v>113.58499999999999</v>
      </c>
      <c r="ET14" s="9">
        <v>162.03800000000001</v>
      </c>
      <c r="EU14" s="9">
        <v>30.638999999999999</v>
      </c>
      <c r="EV14" s="9">
        <v>12.654</v>
      </c>
      <c r="EW14" s="9">
        <v>17.984999999999999</v>
      </c>
      <c r="EX14" s="9">
        <v>9.3369999999999997</v>
      </c>
      <c r="EY14" s="9">
        <v>5.2080000000000002</v>
      </c>
      <c r="EZ14" s="9">
        <v>4.1289999999999996</v>
      </c>
      <c r="FA14" s="9">
        <v>5.6420000000000003</v>
      </c>
      <c r="FB14" s="9">
        <v>2.6720000000000002</v>
      </c>
      <c r="FC14" s="9">
        <v>2.97</v>
      </c>
      <c r="FD14" s="9">
        <v>1.867</v>
      </c>
      <c r="FE14" s="9">
        <v>1.3979999999999999</v>
      </c>
      <c r="FF14" s="9">
        <v>0.46899999999999997</v>
      </c>
      <c r="FG14" s="9">
        <v>5.0999999999999996</v>
      </c>
      <c r="FH14" s="9">
        <v>1.048</v>
      </c>
      <c r="FI14" s="9">
        <v>4.0529999999999999</v>
      </c>
      <c r="FJ14" s="9">
        <v>5.3559999999999999</v>
      </c>
      <c r="FK14" s="9">
        <v>1.756</v>
      </c>
      <c r="FL14" s="9">
        <v>3.6</v>
      </c>
      <c r="FM14" s="9">
        <v>3.3359999999999999</v>
      </c>
      <c r="FN14" s="9">
        <v>0.57099999999999995</v>
      </c>
      <c r="FO14" s="9">
        <v>2.7639999999999998</v>
      </c>
      <c r="FP14" s="9">
        <v>129.46</v>
      </c>
      <c r="FQ14" s="9">
        <v>67.715999999999994</v>
      </c>
      <c r="FR14" s="9">
        <v>61.744</v>
      </c>
      <c r="FS14" s="9">
        <v>11.381</v>
      </c>
      <c r="FT14" s="9">
        <v>5.48</v>
      </c>
      <c r="FU14" s="9">
        <v>5.9009999999999998</v>
      </c>
      <c r="FV14" s="9">
        <v>21.529</v>
      </c>
      <c r="FW14" s="9">
        <v>12.795</v>
      </c>
      <c r="FX14" s="9">
        <v>8.7330000000000005</v>
      </c>
      <c r="FY14" s="9">
        <v>69.646000000000001</v>
      </c>
      <c r="FZ14" s="9">
        <v>35.527999999999999</v>
      </c>
      <c r="GA14" s="9">
        <v>34.118000000000002</v>
      </c>
      <c r="GB14" s="9">
        <v>15.96</v>
      </c>
      <c r="GC14" s="9">
        <v>7.859</v>
      </c>
      <c r="GD14" s="9">
        <v>8.1020000000000003</v>
      </c>
      <c r="GE14" s="9">
        <v>1.998</v>
      </c>
      <c r="GF14" s="9">
        <v>1.2709999999999999</v>
      </c>
      <c r="GG14" s="9">
        <v>0.72799999999999998</v>
      </c>
      <c r="GH14" s="9">
        <v>3.6339999999999999</v>
      </c>
      <c r="GI14" s="9">
        <v>2.802</v>
      </c>
      <c r="GJ14" s="9">
        <v>0.83199999999999996</v>
      </c>
      <c r="GK14" s="9">
        <v>5.3109999999999999</v>
      </c>
      <c r="GL14" s="9">
        <v>1.98</v>
      </c>
      <c r="GM14" s="9">
        <v>3.331</v>
      </c>
      <c r="GN14" s="9">
        <v>81.679000000000002</v>
      </c>
      <c r="GO14" s="9">
        <v>14.193</v>
      </c>
      <c r="GP14" s="9">
        <v>67.486000000000004</v>
      </c>
      <c r="GQ14" s="9">
        <v>14.629</v>
      </c>
      <c r="GR14" s="9">
        <v>4.0019999999999998</v>
      </c>
      <c r="GS14" s="9">
        <v>10.625999999999999</v>
      </c>
      <c r="GT14" s="9">
        <v>52.856999999999999</v>
      </c>
      <c r="GU14" s="9">
        <v>7.3890000000000002</v>
      </c>
      <c r="GV14" s="9">
        <v>45.468000000000004</v>
      </c>
      <c r="GW14" s="9">
        <v>14.193</v>
      </c>
      <c r="GX14" s="9">
        <v>2.802</v>
      </c>
      <c r="GY14" s="9">
        <v>11.391</v>
      </c>
      <c r="GZ14" s="9">
        <v>22.588999999999999</v>
      </c>
      <c r="HA14" s="9">
        <v>12.465</v>
      </c>
      <c r="HB14" s="9">
        <v>10.124000000000001</v>
      </c>
      <c r="HC14" s="9">
        <v>11.257</v>
      </c>
      <c r="HD14" s="9">
        <v>6.5579999999999998</v>
      </c>
      <c r="HE14" s="9">
        <v>4.6989999999999998</v>
      </c>
      <c r="HF14" s="9">
        <v>230.48099999999999</v>
      </c>
      <c r="HG14" s="9">
        <v>72.620999999999995</v>
      </c>
      <c r="HH14" s="9">
        <v>157.86000000000001</v>
      </c>
      <c r="HI14" s="9">
        <v>22.806000000000001</v>
      </c>
      <c r="HJ14" s="9">
        <v>10.398</v>
      </c>
      <c r="HK14" s="9">
        <v>12.407999999999999</v>
      </c>
      <c r="HL14" s="9">
        <v>7.843</v>
      </c>
      <c r="HM14" s="9">
        <v>3.577</v>
      </c>
      <c r="HN14" s="9">
        <v>4.2670000000000003</v>
      </c>
      <c r="HO14" s="9">
        <v>2.0409999999999999</v>
      </c>
      <c r="HP14" s="9">
        <v>1.1599999999999999</v>
      </c>
      <c r="HQ14" s="9">
        <v>0.88200000000000001</v>
      </c>
      <c r="HR14" s="9">
        <v>1.758</v>
      </c>
      <c r="HS14" s="9">
        <v>0</v>
      </c>
      <c r="HT14" s="9">
        <v>1.758</v>
      </c>
      <c r="HU14" s="9">
        <v>4.6500000000000004</v>
      </c>
      <c r="HV14" s="9">
        <v>1.8520000000000001</v>
      </c>
      <c r="HW14" s="9">
        <v>2.798</v>
      </c>
      <c r="HX14" s="9">
        <v>4.3460000000000001</v>
      </c>
      <c r="HY14" s="9">
        <v>3.8090000000000002</v>
      </c>
      <c r="HZ14" s="9">
        <v>0.53600000000000003</v>
      </c>
      <c r="IA14" s="9">
        <v>2.1680000000000001</v>
      </c>
      <c r="IB14" s="9">
        <v>0</v>
      </c>
      <c r="IC14" s="9">
        <v>2.1680000000000001</v>
      </c>
      <c r="ID14" s="9">
        <v>116.89700000000001</v>
      </c>
      <c r="IE14" s="9">
        <v>49.811</v>
      </c>
      <c r="IF14" s="9">
        <v>67.085999999999999</v>
      </c>
      <c r="IG14" s="9">
        <v>4.5819999999999999</v>
      </c>
      <c r="IH14" s="9">
        <v>0.54800000000000004</v>
      </c>
      <c r="II14" s="9">
        <v>4.0339999999999998</v>
      </c>
      <c r="IJ14" s="9">
        <v>19.783000000000001</v>
      </c>
      <c r="IK14" s="9">
        <v>6.9269999999999996</v>
      </c>
      <c r="IL14" s="9">
        <v>12.856999999999999</v>
      </c>
      <c r="IM14" s="9">
        <v>63.423999999999999</v>
      </c>
      <c r="IN14" s="9">
        <v>31.437999999999999</v>
      </c>
      <c r="IO14" s="9">
        <v>31.986000000000001</v>
      </c>
      <c r="IP14" s="9">
        <v>13.988</v>
      </c>
      <c r="IQ14" s="9">
        <v>7.0170000000000003</v>
      </c>
    </row>
    <row r="15" spans="1:251">
      <c r="A15" s="10">
        <v>43497</v>
      </c>
      <c r="B15" s="9">
        <v>2.9870000000000001</v>
      </c>
      <c r="C15" s="9">
        <v>8.5050000000000008</v>
      </c>
      <c r="D15" s="9">
        <v>116.85299999999999</v>
      </c>
      <c r="E15" s="9">
        <v>3.8559999999999999</v>
      </c>
      <c r="F15" s="9">
        <v>112.997</v>
      </c>
      <c r="G15" s="9">
        <v>28.673999999999999</v>
      </c>
      <c r="H15" s="9">
        <v>2.347</v>
      </c>
      <c r="I15" s="9">
        <v>26.327000000000002</v>
      </c>
      <c r="J15" s="9">
        <v>19.192</v>
      </c>
      <c r="K15" s="9">
        <v>7.2619999999999996</v>
      </c>
      <c r="L15" s="9">
        <v>11.93</v>
      </c>
      <c r="M15" s="9">
        <v>8.1950000000000003</v>
      </c>
      <c r="N15" s="9">
        <v>4.6310000000000002</v>
      </c>
      <c r="O15" s="9">
        <v>3.5640000000000001</v>
      </c>
      <c r="P15" s="9">
        <v>182.07599999999999</v>
      </c>
      <c r="Q15" s="9">
        <v>64</v>
      </c>
      <c r="R15" s="9">
        <v>118.077</v>
      </c>
      <c r="S15" s="9">
        <v>27.047000000000001</v>
      </c>
      <c r="T15" s="9">
        <v>9.3719999999999999</v>
      </c>
      <c r="U15" s="9">
        <v>17.675000000000001</v>
      </c>
      <c r="V15" s="9">
        <v>6.867</v>
      </c>
      <c r="W15" s="9">
        <v>1.889</v>
      </c>
      <c r="X15" s="9">
        <v>4.9779999999999998</v>
      </c>
      <c r="Y15" s="9">
        <v>2.2450000000000001</v>
      </c>
      <c r="Z15" s="9">
        <v>1.7729999999999999</v>
      </c>
      <c r="AA15" s="9">
        <v>0.47199999999999998</v>
      </c>
      <c r="AB15" s="9">
        <v>3.3119999999999998</v>
      </c>
      <c r="AC15" s="9">
        <v>0.72599999999999998</v>
      </c>
      <c r="AD15" s="9">
        <v>2.5859999999999999</v>
      </c>
      <c r="AE15" s="9">
        <v>2.0630000000000002</v>
      </c>
      <c r="AF15" s="9">
        <v>0.55100000000000005</v>
      </c>
      <c r="AG15" s="9">
        <v>1.512</v>
      </c>
      <c r="AH15" s="9">
        <v>7.6470000000000002</v>
      </c>
      <c r="AI15" s="9">
        <v>3.1970000000000001</v>
      </c>
      <c r="AJ15" s="9">
        <v>4.45</v>
      </c>
      <c r="AK15" s="9">
        <v>4.9130000000000003</v>
      </c>
      <c r="AL15" s="9">
        <v>1.236</v>
      </c>
      <c r="AM15" s="9">
        <v>3.677</v>
      </c>
      <c r="AN15" s="9">
        <v>86.688000000000002</v>
      </c>
      <c r="AO15" s="9">
        <v>32.197000000000003</v>
      </c>
      <c r="AP15" s="9">
        <v>54.491999999999997</v>
      </c>
      <c r="AQ15" s="9">
        <v>7.1669999999999998</v>
      </c>
      <c r="AR15" s="9">
        <v>4.1900000000000004</v>
      </c>
      <c r="AS15" s="9">
        <v>2.9769999999999999</v>
      </c>
      <c r="AT15" s="9">
        <v>31.686</v>
      </c>
      <c r="AU15" s="9">
        <v>12.742000000000001</v>
      </c>
      <c r="AV15" s="9">
        <v>18.943999999999999</v>
      </c>
      <c r="AW15" s="9">
        <v>8.0429999999999993</v>
      </c>
      <c r="AX15" s="9">
        <v>0.92700000000000005</v>
      </c>
      <c r="AY15" s="9">
        <v>7.1159999999999997</v>
      </c>
      <c r="AZ15" s="9">
        <v>25.603999999999999</v>
      </c>
      <c r="BA15" s="9">
        <v>10.301</v>
      </c>
      <c r="BB15" s="9">
        <v>15.303000000000001</v>
      </c>
      <c r="BC15" s="9">
        <v>6.4909999999999997</v>
      </c>
      <c r="BD15" s="9">
        <v>0.71</v>
      </c>
      <c r="BE15" s="9">
        <v>5.782</v>
      </c>
      <c r="BF15" s="9">
        <v>0</v>
      </c>
      <c r="BG15" s="9">
        <v>0</v>
      </c>
      <c r="BH15" s="9">
        <v>0</v>
      </c>
      <c r="BI15" s="9">
        <v>7.6970000000000001</v>
      </c>
      <c r="BJ15" s="9">
        <v>3.327</v>
      </c>
      <c r="BK15" s="9">
        <v>4.37</v>
      </c>
      <c r="BL15" s="9">
        <v>36.526000000000003</v>
      </c>
      <c r="BM15" s="9">
        <v>8.2430000000000003</v>
      </c>
      <c r="BN15" s="9">
        <v>28.283000000000001</v>
      </c>
      <c r="BO15" s="9">
        <v>12.355</v>
      </c>
      <c r="BP15" s="9">
        <v>3.1680000000000001</v>
      </c>
      <c r="BQ15" s="9">
        <v>9.1869999999999994</v>
      </c>
      <c r="BR15" s="9">
        <v>16.587</v>
      </c>
      <c r="BS15" s="9">
        <v>3.48</v>
      </c>
      <c r="BT15" s="9">
        <v>13.106999999999999</v>
      </c>
      <c r="BU15" s="9">
        <v>7.585</v>
      </c>
      <c r="BV15" s="9">
        <v>1.595</v>
      </c>
      <c r="BW15" s="9">
        <v>5.99</v>
      </c>
      <c r="BX15" s="9">
        <v>25.117999999999999</v>
      </c>
      <c r="BY15" s="9">
        <v>11.577</v>
      </c>
      <c r="BZ15" s="9">
        <v>13.541</v>
      </c>
      <c r="CA15" s="9">
        <v>6.6970000000000001</v>
      </c>
      <c r="CB15" s="9">
        <v>2.6110000000000002</v>
      </c>
      <c r="CC15" s="9">
        <v>4.0860000000000003</v>
      </c>
      <c r="CD15" s="9">
        <v>100.968</v>
      </c>
      <c r="CE15" s="9">
        <v>58.932000000000002</v>
      </c>
      <c r="CF15" s="9">
        <v>42.036999999999999</v>
      </c>
      <c r="CG15" s="9">
        <v>28.802</v>
      </c>
      <c r="CH15" s="9">
        <v>16.497</v>
      </c>
      <c r="CI15" s="9">
        <v>12.305</v>
      </c>
      <c r="CJ15" s="9">
        <v>21.681999999999999</v>
      </c>
      <c r="CK15" s="9">
        <v>11.37</v>
      </c>
      <c r="CL15" s="9">
        <v>10.311999999999999</v>
      </c>
      <c r="CM15" s="9">
        <v>0</v>
      </c>
      <c r="CN15" s="9">
        <v>0</v>
      </c>
      <c r="CO15" s="9">
        <v>0</v>
      </c>
      <c r="CP15" s="9">
        <v>0.42399999999999999</v>
      </c>
      <c r="CQ15" s="9">
        <v>0.42399999999999999</v>
      </c>
      <c r="CR15" s="9">
        <v>0</v>
      </c>
      <c r="CS15" s="9">
        <v>0</v>
      </c>
      <c r="CT15" s="9">
        <v>0</v>
      </c>
      <c r="CU15" s="9">
        <v>0</v>
      </c>
      <c r="CV15" s="9">
        <v>5.1310000000000002</v>
      </c>
      <c r="CW15" s="9">
        <v>3.1379999999999999</v>
      </c>
      <c r="CX15" s="9">
        <v>1.9930000000000001</v>
      </c>
      <c r="CY15" s="9">
        <v>1.5649999999999999</v>
      </c>
      <c r="CZ15" s="9">
        <v>1.5649999999999999</v>
      </c>
      <c r="DA15" s="9">
        <v>0</v>
      </c>
      <c r="DB15" s="9">
        <v>44.192</v>
      </c>
      <c r="DC15" s="9">
        <v>28.556000000000001</v>
      </c>
      <c r="DD15" s="9">
        <v>15.635999999999999</v>
      </c>
      <c r="DE15" s="9">
        <v>1.427</v>
      </c>
      <c r="DF15" s="9">
        <v>0.35299999999999998</v>
      </c>
      <c r="DG15" s="9">
        <v>1.0740000000000001</v>
      </c>
      <c r="DH15" s="9">
        <v>12.741</v>
      </c>
      <c r="DI15" s="9">
        <v>9.9540000000000006</v>
      </c>
      <c r="DJ15" s="9">
        <v>2.7869999999999999</v>
      </c>
      <c r="DK15" s="9">
        <v>0.47499999999999998</v>
      </c>
      <c r="DL15" s="9">
        <v>0.47499999999999998</v>
      </c>
      <c r="DM15" s="9">
        <v>0</v>
      </c>
      <c r="DN15" s="9">
        <v>26.488</v>
      </c>
      <c r="DO15" s="9">
        <v>15.874000000000001</v>
      </c>
      <c r="DP15" s="9">
        <v>10.614000000000001</v>
      </c>
      <c r="DQ15" s="9">
        <v>2.1579999999999999</v>
      </c>
      <c r="DR15" s="9">
        <v>1.44</v>
      </c>
      <c r="DS15" s="9">
        <v>0.71799999999999997</v>
      </c>
      <c r="DT15" s="9">
        <v>0.443</v>
      </c>
      <c r="DU15" s="9">
        <v>0</v>
      </c>
      <c r="DV15" s="9">
        <v>0.443</v>
      </c>
      <c r="DW15" s="9">
        <v>0.46</v>
      </c>
      <c r="DX15" s="9">
        <v>0.46</v>
      </c>
      <c r="DY15" s="9">
        <v>0</v>
      </c>
      <c r="DZ15" s="9">
        <v>11.42</v>
      </c>
      <c r="EA15" s="9">
        <v>4.1669999999999998</v>
      </c>
      <c r="EB15" s="9">
        <v>7.2539999999999996</v>
      </c>
      <c r="EC15" s="9">
        <v>6.8879999999999999</v>
      </c>
      <c r="ED15" s="9">
        <v>1.968</v>
      </c>
      <c r="EE15" s="9">
        <v>4.92</v>
      </c>
      <c r="EF15" s="9">
        <v>2.9540000000000002</v>
      </c>
      <c r="EG15" s="9">
        <v>1.1180000000000001</v>
      </c>
      <c r="EH15" s="9">
        <v>1.837</v>
      </c>
      <c r="EI15" s="9">
        <v>1.5780000000000001</v>
      </c>
      <c r="EJ15" s="9">
        <v>1.081</v>
      </c>
      <c r="EK15" s="9">
        <v>0.497</v>
      </c>
      <c r="EL15" s="9">
        <v>13.96</v>
      </c>
      <c r="EM15" s="9">
        <v>8.2479999999999993</v>
      </c>
      <c r="EN15" s="9">
        <v>5.7119999999999997</v>
      </c>
      <c r="EO15" s="9">
        <v>2.5939999999999999</v>
      </c>
      <c r="EP15" s="9">
        <v>1.464</v>
      </c>
      <c r="EQ15" s="9">
        <v>1.1299999999999999</v>
      </c>
      <c r="ER15" s="9">
        <v>271.21199999999999</v>
      </c>
      <c r="ES15" s="9">
        <v>105.93600000000001</v>
      </c>
      <c r="ET15" s="9">
        <v>165.27699999999999</v>
      </c>
      <c r="EU15" s="9">
        <v>24.099</v>
      </c>
      <c r="EV15" s="9">
        <v>11.598000000000001</v>
      </c>
      <c r="EW15" s="9">
        <v>12.500999999999999</v>
      </c>
      <c r="EX15" s="9">
        <v>8.1370000000000005</v>
      </c>
      <c r="EY15" s="9">
        <v>3.8519999999999999</v>
      </c>
      <c r="EZ15" s="9">
        <v>4.2850000000000001</v>
      </c>
      <c r="FA15" s="9">
        <v>1.522</v>
      </c>
      <c r="FB15" s="9">
        <v>1.522</v>
      </c>
      <c r="FC15" s="9">
        <v>0</v>
      </c>
      <c r="FD15" s="9">
        <v>3.8639999999999999</v>
      </c>
      <c r="FE15" s="9">
        <v>2.7469999999999999</v>
      </c>
      <c r="FF15" s="9">
        <v>1.1180000000000001</v>
      </c>
      <c r="FG15" s="9">
        <v>2.1110000000000002</v>
      </c>
      <c r="FH15" s="9">
        <v>0</v>
      </c>
      <c r="FI15" s="9">
        <v>2.1110000000000002</v>
      </c>
      <c r="FJ15" s="9">
        <v>4.3899999999999997</v>
      </c>
      <c r="FK15" s="9">
        <v>2.423</v>
      </c>
      <c r="FL15" s="9">
        <v>1.9670000000000001</v>
      </c>
      <c r="FM15" s="9">
        <v>4.0750000000000002</v>
      </c>
      <c r="FN15" s="9">
        <v>1.0549999999999999</v>
      </c>
      <c r="FO15" s="9">
        <v>3.02</v>
      </c>
      <c r="FP15" s="9">
        <v>136.28</v>
      </c>
      <c r="FQ15" s="9">
        <v>67.626000000000005</v>
      </c>
      <c r="FR15" s="9">
        <v>68.653000000000006</v>
      </c>
      <c r="FS15" s="9">
        <v>11.859</v>
      </c>
      <c r="FT15" s="9">
        <v>7.1120000000000001</v>
      </c>
      <c r="FU15" s="9">
        <v>4.7460000000000004</v>
      </c>
      <c r="FV15" s="9">
        <v>22.911999999999999</v>
      </c>
      <c r="FW15" s="9">
        <v>9.3610000000000007</v>
      </c>
      <c r="FX15" s="9">
        <v>13.552</v>
      </c>
      <c r="FY15" s="9">
        <v>69.156000000000006</v>
      </c>
      <c r="FZ15" s="9">
        <v>36.521999999999998</v>
      </c>
      <c r="GA15" s="9">
        <v>32.634999999999998</v>
      </c>
      <c r="GB15" s="9">
        <v>21.526</v>
      </c>
      <c r="GC15" s="9">
        <v>11.409000000000001</v>
      </c>
      <c r="GD15" s="9">
        <v>10.117000000000001</v>
      </c>
      <c r="GE15" s="9">
        <v>1.96</v>
      </c>
      <c r="GF15" s="9">
        <v>0</v>
      </c>
      <c r="GG15" s="9">
        <v>1.96</v>
      </c>
      <c r="GH15" s="9">
        <v>1.8480000000000001</v>
      </c>
      <c r="GI15" s="9">
        <v>1.2969999999999999</v>
      </c>
      <c r="GJ15" s="9">
        <v>0.55100000000000005</v>
      </c>
      <c r="GK15" s="9">
        <v>7.0179999999999998</v>
      </c>
      <c r="GL15" s="9">
        <v>1.925</v>
      </c>
      <c r="GM15" s="9">
        <v>5.093</v>
      </c>
      <c r="GN15" s="9">
        <v>73.141999999999996</v>
      </c>
      <c r="GO15" s="9">
        <v>5.8460000000000001</v>
      </c>
      <c r="GP15" s="9">
        <v>67.296000000000006</v>
      </c>
      <c r="GQ15" s="9">
        <v>10.676</v>
      </c>
      <c r="GR15" s="9">
        <v>3.3130000000000002</v>
      </c>
      <c r="GS15" s="9">
        <v>7.3639999999999999</v>
      </c>
      <c r="GT15" s="9">
        <v>51.863</v>
      </c>
      <c r="GU15" s="9">
        <v>1.986</v>
      </c>
      <c r="GV15" s="9">
        <v>49.877000000000002</v>
      </c>
      <c r="GW15" s="9">
        <v>10.603</v>
      </c>
      <c r="GX15" s="9">
        <v>0.54700000000000004</v>
      </c>
      <c r="GY15" s="9">
        <v>10.055999999999999</v>
      </c>
      <c r="GZ15" s="9">
        <v>27.256</v>
      </c>
      <c r="HA15" s="9">
        <v>15.569000000000001</v>
      </c>
      <c r="HB15" s="9">
        <v>11.686999999999999</v>
      </c>
      <c r="HC15" s="9">
        <v>10.433999999999999</v>
      </c>
      <c r="HD15" s="9">
        <v>5.2949999999999999</v>
      </c>
      <c r="HE15" s="9">
        <v>5.1390000000000002</v>
      </c>
      <c r="HF15" s="9">
        <v>233.821</v>
      </c>
      <c r="HG15" s="9">
        <v>95.584000000000003</v>
      </c>
      <c r="HH15" s="9">
        <v>138.23699999999999</v>
      </c>
      <c r="HI15" s="9">
        <v>29.643000000000001</v>
      </c>
      <c r="HJ15" s="9">
        <v>12.920999999999999</v>
      </c>
      <c r="HK15" s="9">
        <v>16.721</v>
      </c>
      <c r="HL15" s="9">
        <v>10.183</v>
      </c>
      <c r="HM15" s="9">
        <v>4.0449999999999999</v>
      </c>
      <c r="HN15" s="9">
        <v>6.1369999999999996</v>
      </c>
      <c r="HO15" s="9">
        <v>2.68</v>
      </c>
      <c r="HP15" s="9">
        <v>2.0680000000000001</v>
      </c>
      <c r="HQ15" s="9">
        <v>0.61199999999999999</v>
      </c>
      <c r="HR15" s="9">
        <v>4.9269999999999996</v>
      </c>
      <c r="HS15" s="9">
        <v>2.4279999999999999</v>
      </c>
      <c r="HT15" s="9">
        <v>2.4990000000000001</v>
      </c>
      <c r="HU15" s="9">
        <v>2.9350000000000001</v>
      </c>
      <c r="HV15" s="9">
        <v>1.224</v>
      </c>
      <c r="HW15" s="9">
        <v>1.7110000000000001</v>
      </c>
      <c r="HX15" s="9">
        <v>5.21</v>
      </c>
      <c r="HY15" s="9">
        <v>1.101</v>
      </c>
      <c r="HZ15" s="9">
        <v>4.109</v>
      </c>
      <c r="IA15" s="9">
        <v>3.7080000000000002</v>
      </c>
      <c r="IB15" s="9">
        <v>2.056</v>
      </c>
      <c r="IC15" s="9">
        <v>1.6519999999999999</v>
      </c>
      <c r="ID15" s="9">
        <v>115.06699999999999</v>
      </c>
      <c r="IE15" s="9">
        <v>57.15</v>
      </c>
      <c r="IF15" s="9">
        <v>57.917000000000002</v>
      </c>
      <c r="IG15" s="9">
        <v>3.52</v>
      </c>
      <c r="IH15" s="9">
        <v>1.786</v>
      </c>
      <c r="II15" s="9">
        <v>1.734</v>
      </c>
      <c r="IJ15" s="9">
        <v>19.608000000000001</v>
      </c>
      <c r="IK15" s="9">
        <v>9.7870000000000008</v>
      </c>
      <c r="IL15" s="9">
        <v>9.8209999999999997</v>
      </c>
      <c r="IM15" s="9">
        <v>58.558</v>
      </c>
      <c r="IN15" s="9">
        <v>27.305</v>
      </c>
      <c r="IO15" s="9">
        <v>31.253</v>
      </c>
      <c r="IP15" s="9">
        <v>16.530999999999999</v>
      </c>
      <c r="IQ15" s="9">
        <v>9.8680000000000003</v>
      </c>
    </row>
    <row r="16" spans="1:251">
      <c r="A16" s="10">
        <v>43862</v>
      </c>
      <c r="B16" s="9">
        <v>2.3130000000000002</v>
      </c>
      <c r="C16" s="9">
        <v>9.8350000000000009</v>
      </c>
      <c r="D16" s="9">
        <v>123.774</v>
      </c>
      <c r="E16" s="9">
        <v>9.4429999999999996</v>
      </c>
      <c r="F16" s="9">
        <v>114.33199999999999</v>
      </c>
      <c r="G16" s="9">
        <v>29.954999999999998</v>
      </c>
      <c r="H16" s="9">
        <v>4.633</v>
      </c>
      <c r="I16" s="9">
        <v>25.321999999999999</v>
      </c>
      <c r="J16" s="9">
        <v>19.632000000000001</v>
      </c>
      <c r="K16" s="9">
        <v>4.569</v>
      </c>
      <c r="L16" s="9">
        <v>15.063000000000001</v>
      </c>
      <c r="M16" s="9">
        <v>5.4720000000000004</v>
      </c>
      <c r="N16" s="9">
        <v>2.6429999999999998</v>
      </c>
      <c r="O16" s="9">
        <v>2.8290000000000002</v>
      </c>
      <c r="P16" s="9">
        <v>185.45500000000001</v>
      </c>
      <c r="Q16" s="9">
        <v>66.251999999999995</v>
      </c>
      <c r="R16" s="9">
        <v>119.20399999999999</v>
      </c>
      <c r="S16" s="9">
        <v>27.744</v>
      </c>
      <c r="T16" s="9">
        <v>9.7919999999999998</v>
      </c>
      <c r="U16" s="9">
        <v>17.952000000000002</v>
      </c>
      <c r="V16" s="9">
        <v>10.102</v>
      </c>
      <c r="W16" s="9">
        <v>4.9809999999999999</v>
      </c>
      <c r="X16" s="9">
        <v>5.1210000000000004</v>
      </c>
      <c r="Y16" s="9">
        <v>2.2490000000000001</v>
      </c>
      <c r="Z16" s="9">
        <v>1.448</v>
      </c>
      <c r="AA16" s="9">
        <v>0.80100000000000005</v>
      </c>
      <c r="AB16" s="9">
        <v>2.6859999999999999</v>
      </c>
      <c r="AC16" s="9">
        <v>0.47</v>
      </c>
      <c r="AD16" s="9">
        <v>2.2160000000000002</v>
      </c>
      <c r="AE16" s="9">
        <v>6.1210000000000004</v>
      </c>
      <c r="AF16" s="9">
        <v>2.1459999999999999</v>
      </c>
      <c r="AG16" s="9">
        <v>3.9750000000000001</v>
      </c>
      <c r="AH16" s="9">
        <v>3.7229999999999999</v>
      </c>
      <c r="AI16" s="9">
        <v>0.747</v>
      </c>
      <c r="AJ16" s="9">
        <v>2.976</v>
      </c>
      <c r="AK16" s="9">
        <v>2.8639999999999999</v>
      </c>
      <c r="AL16" s="9">
        <v>0</v>
      </c>
      <c r="AM16" s="9">
        <v>2.8639999999999999</v>
      </c>
      <c r="AN16" s="9">
        <v>87.466999999999999</v>
      </c>
      <c r="AO16" s="9">
        <v>36.783000000000001</v>
      </c>
      <c r="AP16" s="9">
        <v>50.683999999999997</v>
      </c>
      <c r="AQ16" s="9">
        <v>9.0679999999999996</v>
      </c>
      <c r="AR16" s="9">
        <v>3.7280000000000002</v>
      </c>
      <c r="AS16" s="9">
        <v>5.34</v>
      </c>
      <c r="AT16" s="9">
        <v>31.972000000000001</v>
      </c>
      <c r="AU16" s="9">
        <v>18.712</v>
      </c>
      <c r="AV16" s="9">
        <v>13.26</v>
      </c>
      <c r="AW16" s="9">
        <v>4.8220000000000001</v>
      </c>
      <c r="AX16" s="9">
        <v>1.165</v>
      </c>
      <c r="AY16" s="9">
        <v>3.657</v>
      </c>
      <c r="AZ16" s="9">
        <v>27.151</v>
      </c>
      <c r="BA16" s="9">
        <v>8.1370000000000005</v>
      </c>
      <c r="BB16" s="9">
        <v>19.013999999999999</v>
      </c>
      <c r="BC16" s="9">
        <v>6.6589999999999998</v>
      </c>
      <c r="BD16" s="9">
        <v>1.5509999999999999</v>
      </c>
      <c r="BE16" s="9">
        <v>5.1079999999999997</v>
      </c>
      <c r="BF16" s="9">
        <v>1.137</v>
      </c>
      <c r="BG16" s="9">
        <v>0.54500000000000004</v>
      </c>
      <c r="BH16" s="9">
        <v>0.59199999999999997</v>
      </c>
      <c r="BI16" s="9">
        <v>6.6589999999999998</v>
      </c>
      <c r="BJ16" s="9">
        <v>2.9460000000000002</v>
      </c>
      <c r="BK16" s="9">
        <v>3.7130000000000001</v>
      </c>
      <c r="BL16" s="9">
        <v>43.158000000000001</v>
      </c>
      <c r="BM16" s="9">
        <v>6.8239999999999998</v>
      </c>
      <c r="BN16" s="9">
        <v>36.334000000000003</v>
      </c>
      <c r="BO16" s="9">
        <v>14.874000000000001</v>
      </c>
      <c r="BP16" s="9">
        <v>2.6320000000000001</v>
      </c>
      <c r="BQ16" s="9">
        <v>12.242000000000001</v>
      </c>
      <c r="BR16" s="9">
        <v>17.765000000000001</v>
      </c>
      <c r="BS16" s="9">
        <v>1.7649999999999999</v>
      </c>
      <c r="BT16" s="9">
        <v>16</v>
      </c>
      <c r="BU16" s="9">
        <v>10.519</v>
      </c>
      <c r="BV16" s="9">
        <v>2.427</v>
      </c>
      <c r="BW16" s="9">
        <v>8.0920000000000005</v>
      </c>
      <c r="BX16" s="9">
        <v>21.565999999999999</v>
      </c>
      <c r="BY16" s="9">
        <v>10.632</v>
      </c>
      <c r="BZ16" s="9">
        <v>10.933999999999999</v>
      </c>
      <c r="CA16" s="9">
        <v>5.5209999999999999</v>
      </c>
      <c r="CB16" s="9">
        <v>2.2200000000000002</v>
      </c>
      <c r="CC16" s="9">
        <v>3.3</v>
      </c>
      <c r="CD16" s="9">
        <v>120.267</v>
      </c>
      <c r="CE16" s="9">
        <v>63.640999999999998</v>
      </c>
      <c r="CF16" s="9">
        <v>56.627000000000002</v>
      </c>
      <c r="CG16" s="9">
        <v>34.973999999999997</v>
      </c>
      <c r="CH16" s="9">
        <v>20.617000000000001</v>
      </c>
      <c r="CI16" s="9">
        <v>14.356999999999999</v>
      </c>
      <c r="CJ16" s="9">
        <v>26.140999999999998</v>
      </c>
      <c r="CK16" s="9">
        <v>15.313000000000001</v>
      </c>
      <c r="CL16" s="9">
        <v>10.827999999999999</v>
      </c>
      <c r="CM16" s="9">
        <v>1.33</v>
      </c>
      <c r="CN16" s="9">
        <v>0.69199999999999995</v>
      </c>
      <c r="CO16" s="9">
        <v>0.63800000000000001</v>
      </c>
      <c r="CP16" s="9">
        <v>1.35</v>
      </c>
      <c r="CQ16" s="9">
        <v>0.66500000000000004</v>
      </c>
      <c r="CR16" s="9">
        <v>0.68400000000000005</v>
      </c>
      <c r="CS16" s="9">
        <v>0.378</v>
      </c>
      <c r="CT16" s="9">
        <v>0.378</v>
      </c>
      <c r="CU16" s="9">
        <v>0</v>
      </c>
      <c r="CV16" s="9">
        <v>4.077</v>
      </c>
      <c r="CW16" s="9">
        <v>2.95</v>
      </c>
      <c r="CX16" s="9">
        <v>1.127</v>
      </c>
      <c r="CY16" s="9">
        <v>1.698</v>
      </c>
      <c r="CZ16" s="9">
        <v>0.61899999999999999</v>
      </c>
      <c r="DA16" s="9">
        <v>1.079</v>
      </c>
      <c r="DB16" s="9">
        <v>49.271999999999998</v>
      </c>
      <c r="DC16" s="9">
        <v>27.263999999999999</v>
      </c>
      <c r="DD16" s="9">
        <v>22.007999999999999</v>
      </c>
      <c r="DE16" s="9">
        <v>6.5590000000000002</v>
      </c>
      <c r="DF16" s="9">
        <v>1.8149999999999999</v>
      </c>
      <c r="DG16" s="9">
        <v>4.7439999999999998</v>
      </c>
      <c r="DH16" s="9">
        <v>12.865</v>
      </c>
      <c r="DI16" s="9">
        <v>8.5670000000000002</v>
      </c>
      <c r="DJ16" s="9">
        <v>4.2969999999999997</v>
      </c>
      <c r="DK16" s="9">
        <v>1.091</v>
      </c>
      <c r="DL16" s="9">
        <v>0.28599999999999998</v>
      </c>
      <c r="DM16" s="9">
        <v>0.80500000000000005</v>
      </c>
      <c r="DN16" s="9">
        <v>26.423999999999999</v>
      </c>
      <c r="DO16" s="9">
        <v>15.477</v>
      </c>
      <c r="DP16" s="9">
        <v>10.948</v>
      </c>
      <c r="DQ16" s="9">
        <v>2.3330000000000002</v>
      </c>
      <c r="DR16" s="9">
        <v>1.119</v>
      </c>
      <c r="DS16" s="9">
        <v>1.214</v>
      </c>
      <c r="DT16" s="9">
        <v>0</v>
      </c>
      <c r="DU16" s="9">
        <v>0</v>
      </c>
      <c r="DV16" s="9">
        <v>0</v>
      </c>
      <c r="DW16" s="9">
        <v>0</v>
      </c>
      <c r="DX16" s="9">
        <v>0</v>
      </c>
      <c r="DY16" s="9">
        <v>0</v>
      </c>
      <c r="DZ16" s="9">
        <v>9.1639999999999997</v>
      </c>
      <c r="EA16" s="9">
        <v>2.5680000000000001</v>
      </c>
      <c r="EB16" s="9">
        <v>6.5960000000000001</v>
      </c>
      <c r="EC16" s="9">
        <v>5.2640000000000002</v>
      </c>
      <c r="ED16" s="9">
        <v>1.887</v>
      </c>
      <c r="EE16" s="9">
        <v>3.3769999999999998</v>
      </c>
      <c r="EF16" s="9">
        <v>0.9</v>
      </c>
      <c r="EG16" s="9">
        <v>0.44700000000000001</v>
      </c>
      <c r="EH16" s="9">
        <v>0.45300000000000001</v>
      </c>
      <c r="EI16" s="9">
        <v>3</v>
      </c>
      <c r="EJ16" s="9">
        <v>0.23400000000000001</v>
      </c>
      <c r="EK16" s="9">
        <v>2.766</v>
      </c>
      <c r="EL16" s="9">
        <v>25.446999999999999</v>
      </c>
      <c r="EM16" s="9">
        <v>12.045</v>
      </c>
      <c r="EN16" s="9">
        <v>13.403</v>
      </c>
      <c r="EO16" s="9">
        <v>1.41</v>
      </c>
      <c r="EP16" s="9">
        <v>1.147</v>
      </c>
      <c r="EQ16" s="9">
        <v>0.26300000000000001</v>
      </c>
      <c r="ER16" s="9">
        <v>277.00099999999998</v>
      </c>
      <c r="ES16" s="9">
        <v>98.248999999999995</v>
      </c>
      <c r="ET16" s="9">
        <v>178.75299999999999</v>
      </c>
      <c r="EU16" s="9">
        <v>35.42</v>
      </c>
      <c r="EV16" s="9">
        <v>15.69</v>
      </c>
      <c r="EW16" s="9">
        <v>19.731000000000002</v>
      </c>
      <c r="EX16" s="9">
        <v>14.295</v>
      </c>
      <c r="EY16" s="9">
        <v>5.976</v>
      </c>
      <c r="EZ16" s="9">
        <v>8.32</v>
      </c>
      <c r="FA16" s="9">
        <v>1.905</v>
      </c>
      <c r="FB16" s="9">
        <v>1.381</v>
      </c>
      <c r="FC16" s="9">
        <v>0.52500000000000002</v>
      </c>
      <c r="FD16" s="9">
        <v>4.0060000000000002</v>
      </c>
      <c r="FE16" s="9">
        <v>2.6389999999999998</v>
      </c>
      <c r="FF16" s="9">
        <v>1.367</v>
      </c>
      <c r="FG16" s="9">
        <v>3.9169999999999998</v>
      </c>
      <c r="FH16" s="9">
        <v>0.623</v>
      </c>
      <c r="FI16" s="9">
        <v>3.2930000000000001</v>
      </c>
      <c r="FJ16" s="9">
        <v>4.3339999999999996</v>
      </c>
      <c r="FK16" s="9">
        <v>2.9649999999999999</v>
      </c>
      <c r="FL16" s="9">
        <v>1.3680000000000001</v>
      </c>
      <c r="FM16" s="9">
        <v>6.9630000000000001</v>
      </c>
      <c r="FN16" s="9">
        <v>2.1059999999999999</v>
      </c>
      <c r="FO16" s="9">
        <v>4.8570000000000002</v>
      </c>
      <c r="FP16" s="9">
        <v>124.755</v>
      </c>
      <c r="FQ16" s="9">
        <v>55.811</v>
      </c>
      <c r="FR16" s="9">
        <v>68.944000000000003</v>
      </c>
      <c r="FS16" s="9">
        <v>10.545999999999999</v>
      </c>
      <c r="FT16" s="9">
        <v>5.41</v>
      </c>
      <c r="FU16" s="9">
        <v>5.1360000000000001</v>
      </c>
      <c r="FV16" s="9">
        <v>22.082999999999998</v>
      </c>
      <c r="FW16" s="9">
        <v>13.574</v>
      </c>
      <c r="FX16" s="9">
        <v>8.5079999999999991</v>
      </c>
      <c r="FY16" s="9">
        <v>59.329000000000001</v>
      </c>
      <c r="FZ16" s="9">
        <v>25.103999999999999</v>
      </c>
      <c r="GA16" s="9">
        <v>34.225000000000001</v>
      </c>
      <c r="GB16" s="9">
        <v>18.32</v>
      </c>
      <c r="GC16" s="9">
        <v>8.0630000000000006</v>
      </c>
      <c r="GD16" s="9">
        <v>10.257999999999999</v>
      </c>
      <c r="GE16" s="9">
        <v>5.1189999999999998</v>
      </c>
      <c r="GF16" s="9">
        <v>1.119</v>
      </c>
      <c r="GG16" s="9">
        <v>4</v>
      </c>
      <c r="GH16" s="9">
        <v>1.137</v>
      </c>
      <c r="GI16" s="9">
        <v>0.54500000000000004</v>
      </c>
      <c r="GJ16" s="9">
        <v>0.59199999999999997</v>
      </c>
      <c r="GK16" s="9">
        <v>8.2210000000000001</v>
      </c>
      <c r="GL16" s="9">
        <v>1.9970000000000001</v>
      </c>
      <c r="GM16" s="9">
        <v>6.2240000000000002</v>
      </c>
      <c r="GN16" s="9">
        <v>78.971000000000004</v>
      </c>
      <c r="GO16" s="9">
        <v>12.115</v>
      </c>
      <c r="GP16" s="9">
        <v>66.855999999999995</v>
      </c>
      <c r="GQ16" s="9">
        <v>14.778</v>
      </c>
      <c r="GR16" s="9">
        <v>3.8540000000000001</v>
      </c>
      <c r="GS16" s="9">
        <v>10.923999999999999</v>
      </c>
      <c r="GT16" s="9">
        <v>49.201000000000001</v>
      </c>
      <c r="GU16" s="9">
        <v>4.3719999999999999</v>
      </c>
      <c r="GV16" s="9">
        <v>44.829000000000001</v>
      </c>
      <c r="GW16" s="9">
        <v>14.992000000000001</v>
      </c>
      <c r="GX16" s="9">
        <v>3.8889999999999998</v>
      </c>
      <c r="GY16" s="9">
        <v>11.103</v>
      </c>
      <c r="GZ16" s="9">
        <v>30.478000000000002</v>
      </c>
      <c r="HA16" s="9">
        <v>10.888</v>
      </c>
      <c r="HB16" s="9">
        <v>19.588999999999999</v>
      </c>
      <c r="HC16" s="9">
        <v>7.3769999999999998</v>
      </c>
      <c r="HD16" s="9">
        <v>3.7440000000000002</v>
      </c>
      <c r="HE16" s="9">
        <v>3.633</v>
      </c>
      <c r="HF16" s="9">
        <v>242.32400000000001</v>
      </c>
      <c r="HG16" s="9">
        <v>99.150999999999996</v>
      </c>
      <c r="HH16" s="9">
        <v>143.173</v>
      </c>
      <c r="HI16" s="9">
        <v>29.146000000000001</v>
      </c>
      <c r="HJ16" s="9">
        <v>12.991</v>
      </c>
      <c r="HK16" s="9">
        <v>16.155000000000001</v>
      </c>
      <c r="HL16" s="9">
        <v>9.7170000000000005</v>
      </c>
      <c r="HM16" s="9">
        <v>6.9960000000000004</v>
      </c>
      <c r="HN16" s="9">
        <v>2.72</v>
      </c>
      <c r="HO16" s="9">
        <v>0.61599999999999999</v>
      </c>
      <c r="HP16" s="9">
        <v>0.61599999999999999</v>
      </c>
      <c r="HQ16" s="9">
        <v>0</v>
      </c>
      <c r="HR16" s="9">
        <v>4.33</v>
      </c>
      <c r="HS16" s="9">
        <v>1.208</v>
      </c>
      <c r="HT16" s="9">
        <v>3.1219999999999999</v>
      </c>
      <c r="HU16" s="9">
        <v>4.0540000000000003</v>
      </c>
      <c r="HV16" s="9">
        <v>1.0920000000000001</v>
      </c>
      <c r="HW16" s="9">
        <v>2.9620000000000002</v>
      </c>
      <c r="HX16" s="9">
        <v>4.657</v>
      </c>
      <c r="HY16" s="9">
        <v>1.59</v>
      </c>
      <c r="HZ16" s="9">
        <v>3.0670000000000002</v>
      </c>
      <c r="IA16" s="9">
        <v>5.7720000000000002</v>
      </c>
      <c r="IB16" s="9">
        <v>1.4890000000000001</v>
      </c>
      <c r="IC16" s="9">
        <v>4.2839999999999998</v>
      </c>
      <c r="ID16" s="9">
        <v>121.024</v>
      </c>
      <c r="IE16" s="9">
        <v>64.364999999999995</v>
      </c>
      <c r="IF16" s="9">
        <v>56.658000000000001</v>
      </c>
      <c r="IG16" s="9">
        <v>8.5749999999999993</v>
      </c>
      <c r="IH16" s="9">
        <v>3.16</v>
      </c>
      <c r="II16" s="9">
        <v>5.415</v>
      </c>
      <c r="IJ16" s="9">
        <v>20.018000000000001</v>
      </c>
      <c r="IK16" s="9">
        <v>9.2929999999999993</v>
      </c>
      <c r="IL16" s="9">
        <v>10.725</v>
      </c>
      <c r="IM16" s="9">
        <v>63.56</v>
      </c>
      <c r="IN16" s="9">
        <v>36.140999999999998</v>
      </c>
      <c r="IO16" s="9">
        <v>27.419</v>
      </c>
      <c r="IP16" s="9">
        <v>18.908999999999999</v>
      </c>
      <c r="IQ16" s="9">
        <v>9.7560000000000002</v>
      </c>
    </row>
    <row r="17" spans="1:251">
      <c r="A17" s="10">
        <v>44228</v>
      </c>
      <c r="B17" s="9">
        <v>3.3479999999999999</v>
      </c>
      <c r="C17" s="9">
        <v>6.4420000000000002</v>
      </c>
      <c r="D17" s="9">
        <v>110.14</v>
      </c>
      <c r="E17" s="9">
        <v>4.7779999999999996</v>
      </c>
      <c r="F17" s="9">
        <v>105.363</v>
      </c>
      <c r="G17" s="9">
        <v>19.029</v>
      </c>
      <c r="H17" s="9">
        <v>2.0219999999999998</v>
      </c>
      <c r="I17" s="9">
        <v>17.007000000000001</v>
      </c>
      <c r="J17" s="9">
        <v>24.507000000000001</v>
      </c>
      <c r="K17" s="9">
        <v>9.5269999999999992</v>
      </c>
      <c r="L17" s="9">
        <v>14.98</v>
      </c>
      <c r="M17" s="9">
        <v>8.2249999999999996</v>
      </c>
      <c r="N17" s="9">
        <v>2.8959999999999999</v>
      </c>
      <c r="O17" s="9">
        <v>5.3289999999999997</v>
      </c>
      <c r="P17" s="9">
        <v>219.435</v>
      </c>
      <c r="Q17" s="9">
        <v>78.274000000000001</v>
      </c>
      <c r="R17" s="9">
        <v>141.161</v>
      </c>
      <c r="S17" s="9">
        <v>43.363</v>
      </c>
      <c r="T17" s="9">
        <v>18.335999999999999</v>
      </c>
      <c r="U17" s="9">
        <v>25.027000000000001</v>
      </c>
      <c r="V17" s="9">
        <v>14.733000000000001</v>
      </c>
      <c r="W17" s="9">
        <v>6.5949999999999998</v>
      </c>
      <c r="X17" s="9">
        <v>8.1379999999999999</v>
      </c>
      <c r="Y17" s="9">
        <v>3.6520000000000001</v>
      </c>
      <c r="Z17" s="9">
        <v>1.2110000000000001</v>
      </c>
      <c r="AA17" s="9">
        <v>2.4409999999999998</v>
      </c>
      <c r="AB17" s="9">
        <v>1.839</v>
      </c>
      <c r="AC17" s="9">
        <v>0</v>
      </c>
      <c r="AD17" s="9">
        <v>1.839</v>
      </c>
      <c r="AE17" s="9">
        <v>5.875</v>
      </c>
      <c r="AF17" s="9">
        <v>1.8109999999999999</v>
      </c>
      <c r="AG17" s="9">
        <v>4.0640000000000001</v>
      </c>
      <c r="AH17" s="9">
        <v>12.919</v>
      </c>
      <c r="AI17" s="9">
        <v>8.7189999999999994</v>
      </c>
      <c r="AJ17" s="9">
        <v>4.2009999999999996</v>
      </c>
      <c r="AK17" s="9">
        <v>4.3449999999999998</v>
      </c>
      <c r="AL17" s="9">
        <v>0</v>
      </c>
      <c r="AM17" s="9">
        <v>4.3449999999999998</v>
      </c>
      <c r="AN17" s="9">
        <v>100.715</v>
      </c>
      <c r="AO17" s="9">
        <v>35.997</v>
      </c>
      <c r="AP17" s="9">
        <v>64.718000000000004</v>
      </c>
      <c r="AQ17" s="9">
        <v>13.25</v>
      </c>
      <c r="AR17" s="9">
        <v>4.7549999999999999</v>
      </c>
      <c r="AS17" s="9">
        <v>8.4949999999999992</v>
      </c>
      <c r="AT17" s="9">
        <v>38.213999999999999</v>
      </c>
      <c r="AU17" s="9">
        <v>17.21</v>
      </c>
      <c r="AV17" s="9">
        <v>21.004999999999999</v>
      </c>
      <c r="AW17" s="9">
        <v>7.4710000000000001</v>
      </c>
      <c r="AX17" s="9">
        <v>0.50800000000000001</v>
      </c>
      <c r="AY17" s="9">
        <v>6.9630000000000001</v>
      </c>
      <c r="AZ17" s="9">
        <v>31.472999999999999</v>
      </c>
      <c r="BA17" s="9">
        <v>9.5830000000000002</v>
      </c>
      <c r="BB17" s="9">
        <v>21.89</v>
      </c>
      <c r="BC17" s="9">
        <v>4.0060000000000002</v>
      </c>
      <c r="BD17" s="9">
        <v>1.254</v>
      </c>
      <c r="BE17" s="9">
        <v>2.7519999999999998</v>
      </c>
      <c r="BF17" s="9">
        <v>1.454</v>
      </c>
      <c r="BG17" s="9">
        <v>0.55600000000000005</v>
      </c>
      <c r="BH17" s="9">
        <v>0.89900000000000002</v>
      </c>
      <c r="BI17" s="9">
        <v>4.8449999999999998</v>
      </c>
      <c r="BJ17" s="9">
        <v>2.1309999999999998</v>
      </c>
      <c r="BK17" s="9">
        <v>2.714</v>
      </c>
      <c r="BL17" s="9">
        <v>44.524000000000001</v>
      </c>
      <c r="BM17" s="9">
        <v>11.663</v>
      </c>
      <c r="BN17" s="9">
        <v>32.862000000000002</v>
      </c>
      <c r="BO17" s="9">
        <v>15.646000000000001</v>
      </c>
      <c r="BP17" s="9">
        <v>3.6869999999999998</v>
      </c>
      <c r="BQ17" s="9">
        <v>11.959</v>
      </c>
      <c r="BR17" s="9">
        <v>19.594999999999999</v>
      </c>
      <c r="BS17" s="9">
        <v>5.4470000000000001</v>
      </c>
      <c r="BT17" s="9">
        <v>14.148</v>
      </c>
      <c r="BU17" s="9">
        <v>9.2829999999999995</v>
      </c>
      <c r="BV17" s="9">
        <v>2.5289999999999999</v>
      </c>
      <c r="BW17" s="9">
        <v>6.7539999999999996</v>
      </c>
      <c r="BX17" s="9">
        <v>24.678999999999998</v>
      </c>
      <c r="BY17" s="9">
        <v>10.563000000000001</v>
      </c>
      <c r="BZ17" s="9">
        <v>14.116</v>
      </c>
      <c r="CA17" s="9">
        <v>6.1539999999999999</v>
      </c>
      <c r="CB17" s="9">
        <v>1.716</v>
      </c>
      <c r="CC17" s="9">
        <v>4.4379999999999997</v>
      </c>
      <c r="CD17" s="9">
        <v>95.593000000000004</v>
      </c>
      <c r="CE17" s="9">
        <v>53.280999999999999</v>
      </c>
      <c r="CF17" s="9">
        <v>42.313000000000002</v>
      </c>
      <c r="CG17" s="9">
        <v>31.178000000000001</v>
      </c>
      <c r="CH17" s="9">
        <v>16.350000000000001</v>
      </c>
      <c r="CI17" s="9">
        <v>14.827999999999999</v>
      </c>
      <c r="CJ17" s="9">
        <v>24.736999999999998</v>
      </c>
      <c r="CK17" s="9">
        <v>12.592000000000001</v>
      </c>
      <c r="CL17" s="9">
        <v>12.145</v>
      </c>
      <c r="CM17" s="9">
        <v>0.63900000000000001</v>
      </c>
      <c r="CN17" s="9">
        <v>0</v>
      </c>
      <c r="CO17" s="9">
        <v>0.63900000000000001</v>
      </c>
      <c r="CP17" s="9">
        <v>0</v>
      </c>
      <c r="CQ17" s="9">
        <v>0</v>
      </c>
      <c r="CR17" s="9">
        <v>0</v>
      </c>
      <c r="CS17" s="9">
        <v>0.69899999999999995</v>
      </c>
      <c r="CT17" s="9">
        <v>0</v>
      </c>
      <c r="CU17" s="9">
        <v>0.69899999999999995</v>
      </c>
      <c r="CV17" s="9">
        <v>3.294</v>
      </c>
      <c r="CW17" s="9">
        <v>2.38</v>
      </c>
      <c r="CX17" s="9">
        <v>0.91400000000000003</v>
      </c>
      <c r="CY17" s="9">
        <v>1.8080000000000001</v>
      </c>
      <c r="CZ17" s="9">
        <v>1.379</v>
      </c>
      <c r="DA17" s="9">
        <v>0.42899999999999999</v>
      </c>
      <c r="DB17" s="9">
        <v>40.651000000000003</v>
      </c>
      <c r="DC17" s="9">
        <v>24.463000000000001</v>
      </c>
      <c r="DD17" s="9">
        <v>16.187999999999999</v>
      </c>
      <c r="DE17" s="9">
        <v>3.9420000000000002</v>
      </c>
      <c r="DF17" s="9">
        <v>3.9420000000000002</v>
      </c>
      <c r="DG17" s="9">
        <v>0</v>
      </c>
      <c r="DH17" s="9">
        <v>8.1780000000000008</v>
      </c>
      <c r="DI17" s="9">
        <v>3.355</v>
      </c>
      <c r="DJ17" s="9">
        <v>4.8220000000000001</v>
      </c>
      <c r="DK17" s="9">
        <v>1.054</v>
      </c>
      <c r="DL17" s="9">
        <v>0.46100000000000002</v>
      </c>
      <c r="DM17" s="9">
        <v>0.59399999999999997</v>
      </c>
      <c r="DN17" s="9">
        <v>22.625</v>
      </c>
      <c r="DO17" s="9">
        <v>14.689</v>
      </c>
      <c r="DP17" s="9">
        <v>7.9359999999999999</v>
      </c>
      <c r="DQ17" s="9">
        <v>3.0049999999999999</v>
      </c>
      <c r="DR17" s="9">
        <v>1.1499999999999999</v>
      </c>
      <c r="DS17" s="9">
        <v>1.855</v>
      </c>
      <c r="DT17" s="9">
        <v>0.46300000000000002</v>
      </c>
      <c r="DU17" s="9">
        <v>0.46300000000000002</v>
      </c>
      <c r="DV17" s="9">
        <v>0</v>
      </c>
      <c r="DW17" s="9">
        <v>1.383</v>
      </c>
      <c r="DX17" s="9">
        <v>0.40100000000000002</v>
      </c>
      <c r="DY17" s="9">
        <v>0.98199999999999998</v>
      </c>
      <c r="DZ17" s="9">
        <v>5.8760000000000003</v>
      </c>
      <c r="EA17" s="9">
        <v>1.4490000000000001</v>
      </c>
      <c r="EB17" s="9">
        <v>4.4269999999999996</v>
      </c>
      <c r="EC17" s="9">
        <v>2.2229999999999999</v>
      </c>
      <c r="ED17" s="9">
        <v>0.23100000000000001</v>
      </c>
      <c r="EE17" s="9">
        <v>1.992</v>
      </c>
      <c r="EF17" s="9">
        <v>1.0820000000000001</v>
      </c>
      <c r="EG17" s="9">
        <v>0.54800000000000004</v>
      </c>
      <c r="EH17" s="9">
        <v>0.53400000000000003</v>
      </c>
      <c r="EI17" s="9">
        <v>2.5710000000000002</v>
      </c>
      <c r="EJ17" s="9">
        <v>0.66900000000000004</v>
      </c>
      <c r="EK17" s="9">
        <v>1.9019999999999999</v>
      </c>
      <c r="EL17" s="9">
        <v>15.974</v>
      </c>
      <c r="EM17" s="9">
        <v>9.52</v>
      </c>
      <c r="EN17" s="9">
        <v>6.4539999999999997</v>
      </c>
      <c r="EO17" s="9">
        <v>1.9139999999999999</v>
      </c>
      <c r="EP17" s="9">
        <v>1.498</v>
      </c>
      <c r="EQ17" s="9">
        <v>0.41599999999999998</v>
      </c>
      <c r="ER17" s="9">
        <v>265.738</v>
      </c>
      <c r="ES17" s="9">
        <v>107.039</v>
      </c>
      <c r="ET17" s="9">
        <v>158.69900000000001</v>
      </c>
      <c r="EU17" s="9">
        <v>35.783000000000001</v>
      </c>
      <c r="EV17" s="9">
        <v>15.218</v>
      </c>
      <c r="EW17" s="9">
        <v>20.565000000000001</v>
      </c>
      <c r="EX17" s="9">
        <v>14.474</v>
      </c>
      <c r="EY17" s="9">
        <v>7.3739999999999997</v>
      </c>
      <c r="EZ17" s="9">
        <v>7.0990000000000002</v>
      </c>
      <c r="FA17" s="9">
        <v>0.53500000000000003</v>
      </c>
      <c r="FB17" s="9">
        <v>0</v>
      </c>
      <c r="FC17" s="9">
        <v>0.53500000000000003</v>
      </c>
      <c r="FD17" s="9">
        <v>2.3279999999999998</v>
      </c>
      <c r="FE17" s="9">
        <v>0.95</v>
      </c>
      <c r="FF17" s="9">
        <v>1.3779999999999999</v>
      </c>
      <c r="FG17" s="9">
        <v>4.1029999999999998</v>
      </c>
      <c r="FH17" s="9">
        <v>0.54700000000000004</v>
      </c>
      <c r="FI17" s="9">
        <v>3.5569999999999999</v>
      </c>
      <c r="FJ17" s="9">
        <v>10.025</v>
      </c>
      <c r="FK17" s="9">
        <v>5.2679999999999998</v>
      </c>
      <c r="FL17" s="9">
        <v>4.758</v>
      </c>
      <c r="FM17" s="9">
        <v>4.3170000000000002</v>
      </c>
      <c r="FN17" s="9">
        <v>1.079</v>
      </c>
      <c r="FO17" s="9">
        <v>3.238</v>
      </c>
      <c r="FP17" s="9">
        <v>121.599</v>
      </c>
      <c r="FQ17" s="9">
        <v>57.167999999999999</v>
      </c>
      <c r="FR17" s="9">
        <v>64.430999999999997</v>
      </c>
      <c r="FS17" s="9">
        <v>13.618</v>
      </c>
      <c r="FT17" s="9">
        <v>8.3149999999999995</v>
      </c>
      <c r="FU17" s="9">
        <v>5.3019999999999996</v>
      </c>
      <c r="FV17" s="9">
        <v>20.356000000000002</v>
      </c>
      <c r="FW17" s="9">
        <v>8.8379999999999992</v>
      </c>
      <c r="FX17" s="9">
        <v>11.518000000000001</v>
      </c>
      <c r="FY17" s="9">
        <v>60.695</v>
      </c>
      <c r="FZ17" s="9">
        <v>26.888999999999999</v>
      </c>
      <c r="GA17" s="9">
        <v>33.805999999999997</v>
      </c>
      <c r="GB17" s="9">
        <v>17.082999999999998</v>
      </c>
      <c r="GC17" s="9">
        <v>8.2970000000000006</v>
      </c>
      <c r="GD17" s="9">
        <v>8.7859999999999996</v>
      </c>
      <c r="GE17" s="9">
        <v>2.4209999999999998</v>
      </c>
      <c r="GF17" s="9">
        <v>1.2210000000000001</v>
      </c>
      <c r="GG17" s="9">
        <v>1.1990000000000001</v>
      </c>
      <c r="GH17" s="9">
        <v>3.6080000000000001</v>
      </c>
      <c r="GI17" s="9">
        <v>3.6080000000000001</v>
      </c>
      <c r="GJ17" s="9">
        <v>0</v>
      </c>
      <c r="GK17" s="9">
        <v>3.819</v>
      </c>
      <c r="GL17" s="9">
        <v>0</v>
      </c>
      <c r="GM17" s="9">
        <v>3.819</v>
      </c>
      <c r="GN17" s="9">
        <v>64.287999999999997</v>
      </c>
      <c r="GO17" s="9">
        <v>10.397</v>
      </c>
      <c r="GP17" s="9">
        <v>53.890999999999998</v>
      </c>
      <c r="GQ17" s="9">
        <v>9.99</v>
      </c>
      <c r="GR17" s="9">
        <v>3.617</v>
      </c>
      <c r="GS17" s="9">
        <v>6.3730000000000002</v>
      </c>
      <c r="GT17" s="9">
        <v>42.841000000000001</v>
      </c>
      <c r="GU17" s="9">
        <v>3.54</v>
      </c>
      <c r="GV17" s="9">
        <v>39.299999999999997</v>
      </c>
      <c r="GW17" s="9">
        <v>11.457000000000001</v>
      </c>
      <c r="GX17" s="9">
        <v>3.24</v>
      </c>
      <c r="GY17" s="9">
        <v>8.2170000000000005</v>
      </c>
      <c r="GZ17" s="9">
        <v>34.118000000000002</v>
      </c>
      <c r="HA17" s="9">
        <v>18.065000000000001</v>
      </c>
      <c r="HB17" s="9">
        <v>16.053000000000001</v>
      </c>
      <c r="HC17" s="9">
        <v>9.9510000000000005</v>
      </c>
      <c r="HD17" s="9">
        <v>6.1909999999999998</v>
      </c>
      <c r="HE17" s="9">
        <v>3.76</v>
      </c>
      <c r="HF17" s="9">
        <v>240.047</v>
      </c>
      <c r="HG17" s="9">
        <v>91.902000000000001</v>
      </c>
      <c r="HH17" s="9">
        <v>148.14500000000001</v>
      </c>
      <c r="HI17" s="9">
        <v>33.97</v>
      </c>
      <c r="HJ17" s="9">
        <v>14.486000000000001</v>
      </c>
      <c r="HK17" s="9">
        <v>19.484000000000002</v>
      </c>
      <c r="HL17" s="9">
        <v>9.4640000000000004</v>
      </c>
      <c r="HM17" s="9">
        <v>4.3049999999999997</v>
      </c>
      <c r="HN17" s="9">
        <v>5.1589999999999998</v>
      </c>
      <c r="HO17" s="9">
        <v>4.7720000000000002</v>
      </c>
      <c r="HP17" s="9">
        <v>1.2110000000000001</v>
      </c>
      <c r="HQ17" s="9">
        <v>3.5609999999999999</v>
      </c>
      <c r="HR17" s="9">
        <v>4.6529999999999996</v>
      </c>
      <c r="HS17" s="9">
        <v>2.14</v>
      </c>
      <c r="HT17" s="9">
        <v>2.5139999999999998</v>
      </c>
      <c r="HU17" s="9">
        <v>2.7429999999999999</v>
      </c>
      <c r="HV17" s="9">
        <v>0.82</v>
      </c>
      <c r="HW17" s="9">
        <v>1.9219999999999999</v>
      </c>
      <c r="HX17" s="9">
        <v>8.6080000000000005</v>
      </c>
      <c r="HY17" s="9">
        <v>5.42</v>
      </c>
      <c r="HZ17" s="9">
        <v>3.1880000000000002</v>
      </c>
      <c r="IA17" s="9">
        <v>3.73</v>
      </c>
      <c r="IB17" s="9">
        <v>0.59</v>
      </c>
      <c r="IC17" s="9">
        <v>3.14</v>
      </c>
      <c r="ID17" s="9">
        <v>123.65300000000001</v>
      </c>
      <c r="IE17" s="9">
        <v>54.021000000000001</v>
      </c>
      <c r="IF17" s="9">
        <v>69.632000000000005</v>
      </c>
      <c r="IG17" s="9">
        <v>3.9289999999999998</v>
      </c>
      <c r="IH17" s="9">
        <v>1.1759999999999999</v>
      </c>
      <c r="II17" s="9">
        <v>2.7530000000000001</v>
      </c>
      <c r="IJ17" s="9">
        <v>22.449000000000002</v>
      </c>
      <c r="IK17" s="9">
        <v>10.081</v>
      </c>
      <c r="IL17" s="9">
        <v>12.368</v>
      </c>
      <c r="IM17" s="9">
        <v>70.16</v>
      </c>
      <c r="IN17" s="9">
        <v>31.134</v>
      </c>
      <c r="IO17" s="9">
        <v>39.026000000000003</v>
      </c>
      <c r="IP17" s="9">
        <v>20.395</v>
      </c>
      <c r="IQ17" s="9">
        <v>8.8810000000000002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1012</v>
      </c>
      <c r="C1" s="3" t="s">
        <v>1013</v>
      </c>
      <c r="D1" s="3" t="s">
        <v>1014</v>
      </c>
      <c r="E1" s="3" t="s">
        <v>1015</v>
      </c>
      <c r="F1" s="3" t="s">
        <v>1016</v>
      </c>
      <c r="G1" s="3" t="s">
        <v>1017</v>
      </c>
      <c r="H1" s="3" t="s">
        <v>1018</v>
      </c>
      <c r="I1" s="3" t="s">
        <v>1019</v>
      </c>
      <c r="J1" s="3" t="s">
        <v>1020</v>
      </c>
      <c r="K1" s="3" t="s">
        <v>1021</v>
      </c>
      <c r="L1" s="3" t="s">
        <v>1022</v>
      </c>
      <c r="M1" s="3" t="s">
        <v>1023</v>
      </c>
      <c r="N1" s="3" t="s">
        <v>1024</v>
      </c>
      <c r="O1" s="3" t="s">
        <v>1025</v>
      </c>
      <c r="P1" s="3" t="s">
        <v>1026</v>
      </c>
      <c r="Q1" s="3" t="s">
        <v>1027</v>
      </c>
      <c r="R1" s="3" t="s">
        <v>1028</v>
      </c>
      <c r="S1" s="3" t="s">
        <v>1029</v>
      </c>
      <c r="T1" s="3" t="s">
        <v>1030</v>
      </c>
      <c r="U1" s="3" t="s">
        <v>1031</v>
      </c>
      <c r="V1" s="3" t="s">
        <v>1032</v>
      </c>
      <c r="W1" s="3" t="s">
        <v>1033</v>
      </c>
      <c r="X1" s="3" t="s">
        <v>1034</v>
      </c>
      <c r="Y1" s="3" t="s">
        <v>1035</v>
      </c>
      <c r="Z1" s="3" t="s">
        <v>1036</v>
      </c>
      <c r="AA1" s="3" t="s">
        <v>1037</v>
      </c>
      <c r="AB1" s="3" t="s">
        <v>1038</v>
      </c>
      <c r="AC1" s="3" t="s">
        <v>1039</v>
      </c>
      <c r="AD1" s="3" t="s">
        <v>1040</v>
      </c>
      <c r="AE1" s="3" t="s">
        <v>1041</v>
      </c>
      <c r="AF1" s="3" t="s">
        <v>1042</v>
      </c>
      <c r="AG1" s="3" t="s">
        <v>1043</v>
      </c>
      <c r="AH1" s="3" t="s">
        <v>1044</v>
      </c>
      <c r="AI1" s="3" t="s">
        <v>1045</v>
      </c>
      <c r="AJ1" s="3" t="s">
        <v>1046</v>
      </c>
      <c r="AK1" s="3" t="s">
        <v>1047</v>
      </c>
      <c r="AL1" s="3" t="s">
        <v>1048</v>
      </c>
      <c r="AM1" s="3" t="s">
        <v>1049</v>
      </c>
      <c r="AN1" s="3" t="s">
        <v>1050</v>
      </c>
      <c r="AO1" s="3" t="s">
        <v>1051</v>
      </c>
      <c r="AP1" s="3" t="s">
        <v>1052</v>
      </c>
      <c r="AQ1" s="3" t="s">
        <v>1053</v>
      </c>
      <c r="AR1" s="3" t="s">
        <v>1054</v>
      </c>
      <c r="AS1" s="3" t="s">
        <v>1055</v>
      </c>
      <c r="AT1" s="3" t="s">
        <v>1056</v>
      </c>
      <c r="AU1" s="3" t="s">
        <v>1057</v>
      </c>
      <c r="AV1" s="3" t="s">
        <v>1058</v>
      </c>
      <c r="AW1" s="3" t="s">
        <v>1059</v>
      </c>
      <c r="AX1" s="3" t="s">
        <v>1060</v>
      </c>
      <c r="AY1" s="3" t="s">
        <v>1061</v>
      </c>
      <c r="AZ1" s="3" t="s">
        <v>1062</v>
      </c>
      <c r="BA1" s="3" t="s">
        <v>1063</v>
      </c>
      <c r="BB1" s="3" t="s">
        <v>1064</v>
      </c>
      <c r="BC1" s="3" t="s">
        <v>1065</v>
      </c>
      <c r="BD1" s="3" t="s">
        <v>1066</v>
      </c>
      <c r="BE1" s="3" t="s">
        <v>1067</v>
      </c>
      <c r="BF1" s="3" t="s">
        <v>1068</v>
      </c>
      <c r="BG1" s="3" t="s">
        <v>1069</v>
      </c>
      <c r="BH1" s="3" t="s">
        <v>1070</v>
      </c>
      <c r="BI1" s="3" t="s">
        <v>1071</v>
      </c>
      <c r="BJ1" s="3" t="s">
        <v>1072</v>
      </c>
      <c r="BK1" s="3" t="s">
        <v>1073</v>
      </c>
      <c r="BL1" s="3" t="s">
        <v>1074</v>
      </c>
      <c r="BM1" s="3" t="s">
        <v>1075</v>
      </c>
      <c r="BN1" s="3" t="s">
        <v>1076</v>
      </c>
      <c r="BO1" s="3" t="s">
        <v>1077</v>
      </c>
      <c r="BP1" s="3" t="s">
        <v>1078</v>
      </c>
      <c r="BQ1" s="3" t="s">
        <v>1079</v>
      </c>
      <c r="BR1" s="3" t="s">
        <v>1080</v>
      </c>
      <c r="BS1" s="3" t="s">
        <v>1081</v>
      </c>
      <c r="BT1" s="3" t="s">
        <v>1082</v>
      </c>
      <c r="BU1" s="3" t="s">
        <v>1083</v>
      </c>
      <c r="BV1" s="3" t="s">
        <v>1084</v>
      </c>
      <c r="BW1" s="3" t="s">
        <v>1085</v>
      </c>
      <c r="BX1" s="3" t="s">
        <v>1086</v>
      </c>
      <c r="BY1" s="3" t="s">
        <v>1087</v>
      </c>
      <c r="BZ1" s="3" t="s">
        <v>1088</v>
      </c>
      <c r="CA1" s="3" t="s">
        <v>1089</v>
      </c>
      <c r="CB1" s="3" t="s">
        <v>1090</v>
      </c>
      <c r="CC1" s="3" t="s">
        <v>1091</v>
      </c>
      <c r="CD1" s="3" t="s">
        <v>1092</v>
      </c>
      <c r="CE1" s="3" t="s">
        <v>1093</v>
      </c>
      <c r="CF1" s="3" t="s">
        <v>1094</v>
      </c>
      <c r="CG1" s="3" t="s">
        <v>1095</v>
      </c>
      <c r="CH1" s="3" t="s">
        <v>1096</v>
      </c>
      <c r="CI1" s="3" t="s">
        <v>1097</v>
      </c>
      <c r="CJ1" s="3" t="s">
        <v>1098</v>
      </c>
      <c r="CK1" s="3" t="s">
        <v>1099</v>
      </c>
      <c r="CL1" s="3" t="s">
        <v>1100</v>
      </c>
      <c r="CM1" s="3" t="s">
        <v>1101</v>
      </c>
      <c r="CN1" s="3" t="s">
        <v>1102</v>
      </c>
      <c r="CO1" s="3" t="s">
        <v>1103</v>
      </c>
      <c r="CP1" s="3" t="s">
        <v>1104</v>
      </c>
      <c r="CQ1" s="3" t="s">
        <v>1105</v>
      </c>
      <c r="CR1" s="3" t="s">
        <v>1106</v>
      </c>
      <c r="CS1" s="3" t="s">
        <v>1107</v>
      </c>
      <c r="CT1" s="3" t="s">
        <v>1108</v>
      </c>
      <c r="CU1" s="3" t="s">
        <v>1109</v>
      </c>
      <c r="CV1" s="3" t="s">
        <v>1110</v>
      </c>
      <c r="CW1" s="3" t="s">
        <v>1111</v>
      </c>
      <c r="CX1" s="3" t="s">
        <v>1112</v>
      </c>
      <c r="CY1" s="3" t="s">
        <v>1113</v>
      </c>
      <c r="CZ1" s="3" t="s">
        <v>1114</v>
      </c>
      <c r="DA1" s="3" t="s">
        <v>1115</v>
      </c>
      <c r="DB1" s="3" t="s">
        <v>1116</v>
      </c>
      <c r="DC1" s="3" t="s">
        <v>1117</v>
      </c>
      <c r="DD1" s="3" t="s">
        <v>1118</v>
      </c>
      <c r="DE1" s="3" t="s">
        <v>1119</v>
      </c>
      <c r="DF1" s="3" t="s">
        <v>1120</v>
      </c>
      <c r="DG1" s="3" t="s">
        <v>1121</v>
      </c>
      <c r="DH1" s="3" t="s">
        <v>1122</v>
      </c>
      <c r="DI1" s="3" t="s">
        <v>1123</v>
      </c>
      <c r="DJ1" s="3" t="s">
        <v>1124</v>
      </c>
      <c r="DK1" s="3" t="s">
        <v>1125</v>
      </c>
      <c r="DL1" s="3" t="s">
        <v>1126</v>
      </c>
      <c r="DM1" s="3" t="s">
        <v>1127</v>
      </c>
      <c r="DN1" s="3" t="s">
        <v>1128</v>
      </c>
      <c r="DO1" s="3" t="s">
        <v>1129</v>
      </c>
      <c r="DP1" s="3" t="s">
        <v>1130</v>
      </c>
      <c r="DQ1" s="3" t="s">
        <v>1131</v>
      </c>
      <c r="DR1" s="3" t="s">
        <v>1132</v>
      </c>
      <c r="DS1" s="3" t="s">
        <v>1133</v>
      </c>
      <c r="DT1" s="3" t="s">
        <v>1134</v>
      </c>
      <c r="DU1" s="3" t="s">
        <v>1135</v>
      </c>
      <c r="DV1" s="3" t="s">
        <v>1136</v>
      </c>
      <c r="DW1" s="3" t="s">
        <v>1137</v>
      </c>
      <c r="DX1" s="3" t="s">
        <v>1138</v>
      </c>
      <c r="DY1" s="3" t="s">
        <v>1139</v>
      </c>
      <c r="DZ1" s="3" t="s">
        <v>1140</v>
      </c>
      <c r="EA1" s="3" t="s">
        <v>1141</v>
      </c>
      <c r="EB1" s="3" t="s">
        <v>1142</v>
      </c>
      <c r="EC1" s="3" t="s">
        <v>1143</v>
      </c>
      <c r="ED1" s="3" t="s">
        <v>1144</v>
      </c>
      <c r="EE1" s="3" t="s">
        <v>1145</v>
      </c>
      <c r="EF1" s="3" t="s">
        <v>1146</v>
      </c>
      <c r="EG1" s="3" t="s">
        <v>1147</v>
      </c>
      <c r="EH1" s="3" t="s">
        <v>1148</v>
      </c>
      <c r="EI1" s="3" t="s">
        <v>1149</v>
      </c>
      <c r="EJ1" s="3" t="s">
        <v>1150</v>
      </c>
      <c r="EK1" s="3" t="s">
        <v>1151</v>
      </c>
      <c r="EL1" s="3" t="s">
        <v>1152</v>
      </c>
      <c r="EM1" s="3" t="s">
        <v>1153</v>
      </c>
      <c r="EN1" s="3" t="s">
        <v>1154</v>
      </c>
      <c r="EO1" s="3" t="s">
        <v>1155</v>
      </c>
      <c r="EP1" s="3" t="s">
        <v>1156</v>
      </c>
      <c r="EQ1" s="3" t="s">
        <v>1157</v>
      </c>
      <c r="ER1" s="3" t="s">
        <v>1158</v>
      </c>
      <c r="ES1" s="3" t="s">
        <v>1159</v>
      </c>
      <c r="ET1" s="3" t="s">
        <v>1160</v>
      </c>
      <c r="EU1" s="3" t="s">
        <v>1161</v>
      </c>
      <c r="EV1" s="3" t="s">
        <v>1162</v>
      </c>
      <c r="EW1" s="3" t="s">
        <v>1163</v>
      </c>
      <c r="EX1" s="3" t="s">
        <v>1164</v>
      </c>
      <c r="EY1" s="3" t="s">
        <v>1165</v>
      </c>
      <c r="EZ1" s="3" t="s">
        <v>1166</v>
      </c>
      <c r="FA1" s="3" t="s">
        <v>1167</v>
      </c>
      <c r="FB1" s="3" t="s">
        <v>1168</v>
      </c>
      <c r="FC1" s="3" t="s">
        <v>1169</v>
      </c>
      <c r="FD1" s="3" t="s">
        <v>1170</v>
      </c>
      <c r="FE1" s="3" t="s">
        <v>1171</v>
      </c>
      <c r="FF1" s="3" t="s">
        <v>1172</v>
      </c>
      <c r="FG1" s="3" t="s">
        <v>1173</v>
      </c>
      <c r="FH1" s="3" t="s">
        <v>1174</v>
      </c>
      <c r="FI1" s="3" t="s">
        <v>1175</v>
      </c>
      <c r="FJ1" s="3" t="s">
        <v>1176</v>
      </c>
      <c r="FK1" s="3" t="s">
        <v>1177</v>
      </c>
      <c r="FL1" s="3" t="s">
        <v>1178</v>
      </c>
      <c r="FM1" s="3" t="s">
        <v>1179</v>
      </c>
      <c r="FN1" s="3" t="s">
        <v>1180</v>
      </c>
      <c r="FO1" s="3" t="s">
        <v>1181</v>
      </c>
      <c r="FP1" s="3" t="s">
        <v>1182</v>
      </c>
      <c r="FQ1" s="3" t="s">
        <v>1183</v>
      </c>
      <c r="FR1" s="3" t="s">
        <v>1184</v>
      </c>
      <c r="FS1" s="3" t="s">
        <v>1185</v>
      </c>
      <c r="FT1" s="3" t="s">
        <v>1186</v>
      </c>
      <c r="FU1" s="3" t="s">
        <v>1187</v>
      </c>
      <c r="FV1" s="3" t="s">
        <v>1188</v>
      </c>
      <c r="FW1" s="3" t="s">
        <v>1189</v>
      </c>
      <c r="FX1" s="3" t="s">
        <v>1190</v>
      </c>
      <c r="FY1" s="3" t="s">
        <v>1191</v>
      </c>
      <c r="FZ1" s="3" t="s">
        <v>1192</v>
      </c>
      <c r="GA1" s="3" t="s">
        <v>1193</v>
      </c>
      <c r="GB1" s="3" t="s">
        <v>1194</v>
      </c>
      <c r="GC1" s="3" t="s">
        <v>1195</v>
      </c>
      <c r="GD1" s="3" t="s">
        <v>1196</v>
      </c>
      <c r="GE1" s="3" t="s">
        <v>1197</v>
      </c>
      <c r="GF1" s="3" t="s">
        <v>1198</v>
      </c>
      <c r="GG1" s="3" t="s">
        <v>1199</v>
      </c>
      <c r="GH1" s="3" t="s">
        <v>1200</v>
      </c>
      <c r="GI1" s="3" t="s">
        <v>1201</v>
      </c>
      <c r="GJ1" s="3" t="s">
        <v>1202</v>
      </c>
      <c r="GK1" s="3" t="s">
        <v>1203</v>
      </c>
      <c r="GL1" s="3" t="s">
        <v>1204</v>
      </c>
      <c r="GM1" s="3" t="s">
        <v>1205</v>
      </c>
      <c r="GN1" s="3" t="s">
        <v>1206</v>
      </c>
      <c r="GO1" s="3" t="s">
        <v>1207</v>
      </c>
      <c r="GP1" s="3" t="s">
        <v>1208</v>
      </c>
      <c r="GQ1" s="3" t="s">
        <v>1209</v>
      </c>
      <c r="GR1" s="3" t="s">
        <v>1210</v>
      </c>
      <c r="GS1" s="3" t="s">
        <v>1211</v>
      </c>
      <c r="GT1" s="3" t="s">
        <v>1212</v>
      </c>
      <c r="GU1" s="3" t="s">
        <v>1213</v>
      </c>
      <c r="GV1" s="3" t="s">
        <v>1214</v>
      </c>
      <c r="GW1" s="3" t="s">
        <v>1215</v>
      </c>
      <c r="GX1" s="3" t="s">
        <v>1216</v>
      </c>
      <c r="GY1" s="3" t="s">
        <v>1217</v>
      </c>
      <c r="GZ1" s="3" t="s">
        <v>1218</v>
      </c>
      <c r="HA1" s="3" t="s">
        <v>1219</v>
      </c>
      <c r="HB1" s="3" t="s">
        <v>1220</v>
      </c>
      <c r="HC1" s="3" t="s">
        <v>1221</v>
      </c>
      <c r="HD1" s="3" t="s">
        <v>1222</v>
      </c>
      <c r="HE1" s="3" t="s">
        <v>1223</v>
      </c>
      <c r="HF1" s="3" t="s">
        <v>1224</v>
      </c>
      <c r="HG1" s="3" t="s">
        <v>1225</v>
      </c>
      <c r="HH1" s="3" t="s">
        <v>1226</v>
      </c>
      <c r="HI1" s="3" t="s">
        <v>1227</v>
      </c>
      <c r="HJ1" s="3" t="s">
        <v>1228</v>
      </c>
      <c r="HK1" s="3" t="s">
        <v>1229</v>
      </c>
      <c r="HL1" s="3" t="s">
        <v>1230</v>
      </c>
      <c r="HM1" s="3" t="s">
        <v>1231</v>
      </c>
      <c r="HN1" s="3" t="s">
        <v>1232</v>
      </c>
      <c r="HO1" s="3" t="s">
        <v>1233</v>
      </c>
      <c r="HP1" s="3" t="s">
        <v>1234</v>
      </c>
      <c r="HQ1" s="3" t="s">
        <v>1235</v>
      </c>
      <c r="HR1" s="3" t="s">
        <v>1236</v>
      </c>
      <c r="HS1" s="3" t="s">
        <v>1237</v>
      </c>
      <c r="HT1" s="3" t="s">
        <v>1238</v>
      </c>
      <c r="HU1" s="3" t="s">
        <v>1239</v>
      </c>
      <c r="HV1" s="3" t="s">
        <v>1240</v>
      </c>
      <c r="HW1" s="3" t="s">
        <v>1241</v>
      </c>
      <c r="HX1" s="3" t="s">
        <v>1242</v>
      </c>
      <c r="HY1" s="3" t="s">
        <v>1243</v>
      </c>
      <c r="HZ1" s="3" t="s">
        <v>1244</v>
      </c>
      <c r="IA1" s="3" t="s">
        <v>1245</v>
      </c>
      <c r="IB1" s="3" t="s">
        <v>1246</v>
      </c>
      <c r="IC1" s="3" t="s">
        <v>1247</v>
      </c>
      <c r="ID1" s="3" t="s">
        <v>1248</v>
      </c>
      <c r="IE1" s="3" t="s">
        <v>1249</v>
      </c>
      <c r="IF1" s="3" t="s">
        <v>1250</v>
      </c>
      <c r="IG1" s="3" t="s">
        <v>1251</v>
      </c>
      <c r="IH1" s="3" t="s">
        <v>1252</v>
      </c>
      <c r="II1" s="3" t="s">
        <v>1253</v>
      </c>
      <c r="IJ1" s="3" t="s">
        <v>1254</v>
      </c>
      <c r="IK1" s="3" t="s">
        <v>1255</v>
      </c>
      <c r="IL1" s="3" t="s">
        <v>1256</v>
      </c>
      <c r="IM1" s="3" t="s">
        <v>1257</v>
      </c>
      <c r="IN1" s="3" t="s">
        <v>1258</v>
      </c>
      <c r="IO1" s="3" t="s">
        <v>1259</v>
      </c>
      <c r="IP1" s="3" t="s">
        <v>1260</v>
      </c>
      <c r="IQ1" s="3" t="s">
        <v>1261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1869</v>
      </c>
      <c r="C5" s="8" t="s">
        <v>1869</v>
      </c>
      <c r="D5" s="8" t="s">
        <v>1869</v>
      </c>
      <c r="E5" s="8" t="s">
        <v>1869</v>
      </c>
      <c r="F5" s="8" t="s">
        <v>1869</v>
      </c>
      <c r="G5" s="8" t="s">
        <v>1869</v>
      </c>
      <c r="H5" s="8" t="s">
        <v>1869</v>
      </c>
      <c r="I5" s="8" t="s">
        <v>1869</v>
      </c>
      <c r="J5" s="8" t="s">
        <v>1869</v>
      </c>
      <c r="K5" s="8" t="s">
        <v>1869</v>
      </c>
      <c r="L5" s="8" t="s">
        <v>1869</v>
      </c>
      <c r="M5" s="8" t="s">
        <v>1869</v>
      </c>
      <c r="N5" s="8" t="s">
        <v>1869</v>
      </c>
      <c r="O5" s="8" t="s">
        <v>1869</v>
      </c>
      <c r="P5" s="8" t="s">
        <v>1869</v>
      </c>
      <c r="Q5" s="8" t="s">
        <v>1869</v>
      </c>
      <c r="R5" s="8" t="s">
        <v>1869</v>
      </c>
      <c r="S5" s="8" t="s">
        <v>1869</v>
      </c>
      <c r="T5" s="8" t="s">
        <v>1869</v>
      </c>
      <c r="U5" s="8" t="s">
        <v>1869</v>
      </c>
      <c r="V5" s="8" t="s">
        <v>1869</v>
      </c>
      <c r="W5" s="8" t="s">
        <v>1869</v>
      </c>
      <c r="X5" s="8" t="s">
        <v>1869</v>
      </c>
      <c r="Y5" s="8" t="s">
        <v>1869</v>
      </c>
      <c r="Z5" s="8" t="s">
        <v>1869</v>
      </c>
      <c r="AA5" s="8" t="s">
        <v>1869</v>
      </c>
      <c r="AB5" s="8" t="s">
        <v>1869</v>
      </c>
      <c r="AC5" s="8" t="s">
        <v>1869</v>
      </c>
      <c r="AD5" s="8" t="s">
        <v>1869</v>
      </c>
      <c r="AE5" s="8" t="s">
        <v>1869</v>
      </c>
      <c r="AF5" s="8" t="s">
        <v>1869</v>
      </c>
      <c r="AG5" s="8" t="s">
        <v>1869</v>
      </c>
      <c r="AH5" s="8" t="s">
        <v>1869</v>
      </c>
      <c r="AI5" s="8" t="s">
        <v>1869</v>
      </c>
      <c r="AJ5" s="8" t="s">
        <v>1869</v>
      </c>
      <c r="AK5" s="8" t="s">
        <v>1869</v>
      </c>
      <c r="AL5" s="8" t="s">
        <v>1869</v>
      </c>
      <c r="AM5" s="8" t="s">
        <v>1869</v>
      </c>
      <c r="AN5" s="8" t="s">
        <v>1869</v>
      </c>
      <c r="AO5" s="8" t="s">
        <v>1869</v>
      </c>
      <c r="AP5" s="8" t="s">
        <v>1869</v>
      </c>
      <c r="AQ5" s="8" t="s">
        <v>1869</v>
      </c>
      <c r="AR5" s="8" t="s">
        <v>1869</v>
      </c>
      <c r="AS5" s="8" t="s">
        <v>1869</v>
      </c>
      <c r="AT5" s="8" t="s">
        <v>1869</v>
      </c>
      <c r="AU5" s="8" t="s">
        <v>1869</v>
      </c>
      <c r="AV5" s="8" t="s">
        <v>1869</v>
      </c>
      <c r="AW5" s="8" t="s">
        <v>1869</v>
      </c>
      <c r="AX5" s="8" t="s">
        <v>1869</v>
      </c>
      <c r="AY5" s="8" t="s">
        <v>1869</v>
      </c>
      <c r="AZ5" s="8" t="s">
        <v>1869</v>
      </c>
      <c r="BA5" s="8" t="s">
        <v>1869</v>
      </c>
      <c r="BB5" s="8" t="s">
        <v>1869</v>
      </c>
      <c r="BC5" s="8" t="s">
        <v>1869</v>
      </c>
      <c r="BD5" s="8" t="s">
        <v>1869</v>
      </c>
      <c r="BE5" s="8" t="s">
        <v>1869</v>
      </c>
      <c r="BF5" s="8" t="s">
        <v>1869</v>
      </c>
      <c r="BG5" s="8" t="s">
        <v>1869</v>
      </c>
      <c r="BH5" s="8" t="s">
        <v>1869</v>
      </c>
      <c r="BI5" s="8" t="s">
        <v>1869</v>
      </c>
      <c r="BJ5" s="8" t="s">
        <v>1869</v>
      </c>
      <c r="BK5" s="8" t="s">
        <v>1869</v>
      </c>
      <c r="BL5" s="8" t="s">
        <v>1869</v>
      </c>
      <c r="BM5" s="8" t="s">
        <v>1869</v>
      </c>
      <c r="BN5" s="8" t="s">
        <v>1869</v>
      </c>
      <c r="BO5" s="8" t="s">
        <v>1869</v>
      </c>
      <c r="BP5" s="8" t="s">
        <v>1869</v>
      </c>
      <c r="BQ5" s="8" t="s">
        <v>1869</v>
      </c>
      <c r="BR5" s="8" t="s">
        <v>1869</v>
      </c>
      <c r="BS5" s="8" t="s">
        <v>1869</v>
      </c>
      <c r="BT5" s="8" t="s">
        <v>1869</v>
      </c>
      <c r="BU5" s="8" t="s">
        <v>1869</v>
      </c>
      <c r="BV5" s="8" t="s">
        <v>1869</v>
      </c>
      <c r="BW5" s="8" t="s">
        <v>1869</v>
      </c>
      <c r="BX5" s="8" t="s">
        <v>1869</v>
      </c>
      <c r="BY5" s="8" t="s">
        <v>1869</v>
      </c>
      <c r="BZ5" s="8" t="s">
        <v>1869</v>
      </c>
      <c r="CA5" s="8" t="s">
        <v>1869</v>
      </c>
      <c r="CB5" s="8" t="s">
        <v>1869</v>
      </c>
      <c r="CC5" s="8" t="s">
        <v>1869</v>
      </c>
      <c r="CD5" s="8" t="s">
        <v>1869</v>
      </c>
      <c r="CE5" s="8" t="s">
        <v>1869</v>
      </c>
      <c r="CF5" s="8" t="s">
        <v>1869</v>
      </c>
      <c r="CG5" s="8" t="s">
        <v>1869</v>
      </c>
      <c r="CH5" s="8" t="s">
        <v>1869</v>
      </c>
      <c r="CI5" s="8" t="s">
        <v>1869</v>
      </c>
      <c r="CJ5" s="8" t="s">
        <v>1869</v>
      </c>
      <c r="CK5" s="8" t="s">
        <v>1869</v>
      </c>
      <c r="CL5" s="8" t="s">
        <v>1869</v>
      </c>
      <c r="CM5" s="8" t="s">
        <v>1869</v>
      </c>
      <c r="CN5" s="8" t="s">
        <v>1869</v>
      </c>
      <c r="CO5" s="8" t="s">
        <v>1869</v>
      </c>
      <c r="CP5" s="8" t="s">
        <v>1869</v>
      </c>
      <c r="CQ5" s="8" t="s">
        <v>1869</v>
      </c>
      <c r="CR5" s="8" t="s">
        <v>1869</v>
      </c>
      <c r="CS5" s="8" t="s">
        <v>1869</v>
      </c>
      <c r="CT5" s="8" t="s">
        <v>1869</v>
      </c>
      <c r="CU5" s="8" t="s">
        <v>1869</v>
      </c>
      <c r="CV5" s="8" t="s">
        <v>1869</v>
      </c>
      <c r="CW5" s="8" t="s">
        <v>1869</v>
      </c>
      <c r="CX5" s="8" t="s">
        <v>1869</v>
      </c>
      <c r="CY5" s="8" t="s">
        <v>1869</v>
      </c>
      <c r="CZ5" s="8" t="s">
        <v>1869</v>
      </c>
      <c r="DA5" s="8" t="s">
        <v>1869</v>
      </c>
      <c r="DB5" s="8" t="s">
        <v>1869</v>
      </c>
      <c r="DC5" s="8" t="s">
        <v>1869</v>
      </c>
      <c r="DD5" s="8" t="s">
        <v>1869</v>
      </c>
      <c r="DE5" s="8" t="s">
        <v>1869</v>
      </c>
      <c r="DF5" s="8" t="s">
        <v>1869</v>
      </c>
      <c r="DG5" s="8" t="s">
        <v>1869</v>
      </c>
      <c r="DH5" s="8" t="s">
        <v>1869</v>
      </c>
      <c r="DI5" s="8" t="s">
        <v>1869</v>
      </c>
      <c r="DJ5" s="8" t="s">
        <v>1869</v>
      </c>
      <c r="DK5" s="8" t="s">
        <v>1869</v>
      </c>
      <c r="DL5" s="8" t="s">
        <v>1869</v>
      </c>
      <c r="DM5" s="8" t="s">
        <v>1869</v>
      </c>
      <c r="DN5" s="8" t="s">
        <v>1869</v>
      </c>
      <c r="DO5" s="8" t="s">
        <v>1869</v>
      </c>
      <c r="DP5" s="8" t="s">
        <v>1869</v>
      </c>
      <c r="DQ5" s="8" t="s">
        <v>1869</v>
      </c>
      <c r="DR5" s="8" t="s">
        <v>1869</v>
      </c>
      <c r="DS5" s="8" t="s">
        <v>1869</v>
      </c>
      <c r="DT5" s="8" t="s">
        <v>1869</v>
      </c>
      <c r="DU5" s="8" t="s">
        <v>1869</v>
      </c>
      <c r="DV5" s="8" t="s">
        <v>1869</v>
      </c>
      <c r="DW5" s="8" t="s">
        <v>1869</v>
      </c>
      <c r="DX5" s="8" t="s">
        <v>1869</v>
      </c>
      <c r="DY5" s="8" t="s">
        <v>1869</v>
      </c>
      <c r="DZ5" s="8" t="s">
        <v>1869</v>
      </c>
      <c r="EA5" s="8" t="s">
        <v>1869</v>
      </c>
      <c r="EB5" s="8" t="s">
        <v>1869</v>
      </c>
      <c r="EC5" s="8" t="s">
        <v>1869</v>
      </c>
      <c r="ED5" s="8" t="s">
        <v>1869</v>
      </c>
      <c r="EE5" s="8" t="s">
        <v>1869</v>
      </c>
      <c r="EF5" s="8" t="s">
        <v>1869</v>
      </c>
      <c r="EG5" s="8" t="s">
        <v>1869</v>
      </c>
      <c r="EH5" s="8" t="s">
        <v>1869</v>
      </c>
      <c r="EI5" s="8" t="s">
        <v>1869</v>
      </c>
      <c r="EJ5" s="8" t="s">
        <v>1869</v>
      </c>
      <c r="EK5" s="8" t="s">
        <v>1869</v>
      </c>
      <c r="EL5" s="8" t="s">
        <v>1869</v>
      </c>
      <c r="EM5" s="8" t="s">
        <v>1869</v>
      </c>
      <c r="EN5" s="8" t="s">
        <v>1869</v>
      </c>
      <c r="EO5" s="8" t="s">
        <v>1869</v>
      </c>
      <c r="EP5" s="8" t="s">
        <v>1869</v>
      </c>
      <c r="EQ5" s="8" t="s">
        <v>1869</v>
      </c>
      <c r="ER5" s="8" t="s">
        <v>1869</v>
      </c>
      <c r="ES5" s="8" t="s">
        <v>1869</v>
      </c>
      <c r="ET5" s="8" t="s">
        <v>1869</v>
      </c>
      <c r="EU5" s="8" t="s">
        <v>1869</v>
      </c>
      <c r="EV5" s="8" t="s">
        <v>1869</v>
      </c>
      <c r="EW5" s="8" t="s">
        <v>1869</v>
      </c>
      <c r="EX5" s="8" t="s">
        <v>1869</v>
      </c>
      <c r="EY5" s="8" t="s">
        <v>1869</v>
      </c>
      <c r="EZ5" s="8" t="s">
        <v>1869</v>
      </c>
      <c r="FA5" s="8" t="s">
        <v>1869</v>
      </c>
      <c r="FB5" s="8" t="s">
        <v>1869</v>
      </c>
      <c r="FC5" s="8" t="s">
        <v>1869</v>
      </c>
      <c r="FD5" s="8" t="s">
        <v>1869</v>
      </c>
      <c r="FE5" s="8" t="s">
        <v>1869</v>
      </c>
      <c r="FF5" s="8" t="s">
        <v>1869</v>
      </c>
      <c r="FG5" s="8" t="s">
        <v>1869</v>
      </c>
      <c r="FH5" s="8" t="s">
        <v>1869</v>
      </c>
      <c r="FI5" s="8" t="s">
        <v>1869</v>
      </c>
      <c r="FJ5" s="8" t="s">
        <v>1869</v>
      </c>
      <c r="FK5" s="8" t="s">
        <v>1869</v>
      </c>
      <c r="FL5" s="8" t="s">
        <v>1869</v>
      </c>
      <c r="FM5" s="8" t="s">
        <v>1869</v>
      </c>
      <c r="FN5" s="8" t="s">
        <v>1869</v>
      </c>
      <c r="FO5" s="8" t="s">
        <v>1869</v>
      </c>
      <c r="FP5" s="8" t="s">
        <v>1869</v>
      </c>
      <c r="FQ5" s="8" t="s">
        <v>1869</v>
      </c>
      <c r="FR5" s="8" t="s">
        <v>1869</v>
      </c>
      <c r="FS5" s="8" t="s">
        <v>1869</v>
      </c>
      <c r="FT5" s="8" t="s">
        <v>1869</v>
      </c>
      <c r="FU5" s="8" t="s">
        <v>1869</v>
      </c>
      <c r="FV5" s="8" t="s">
        <v>1869</v>
      </c>
      <c r="FW5" s="8" t="s">
        <v>1869</v>
      </c>
      <c r="FX5" s="8" t="s">
        <v>1869</v>
      </c>
      <c r="FY5" s="8" t="s">
        <v>1869</v>
      </c>
      <c r="FZ5" s="8" t="s">
        <v>1869</v>
      </c>
      <c r="GA5" s="8" t="s">
        <v>1869</v>
      </c>
      <c r="GB5" s="8" t="s">
        <v>1869</v>
      </c>
      <c r="GC5" s="8" t="s">
        <v>1869</v>
      </c>
      <c r="GD5" s="8" t="s">
        <v>1869</v>
      </c>
      <c r="GE5" s="8" t="s">
        <v>1869</v>
      </c>
      <c r="GF5" s="8" t="s">
        <v>1869</v>
      </c>
      <c r="GG5" s="8" t="s">
        <v>1869</v>
      </c>
      <c r="GH5" s="8" t="s">
        <v>1869</v>
      </c>
      <c r="GI5" s="8" t="s">
        <v>1869</v>
      </c>
      <c r="GJ5" s="8" t="s">
        <v>1869</v>
      </c>
      <c r="GK5" s="8" t="s">
        <v>1869</v>
      </c>
      <c r="GL5" s="8" t="s">
        <v>1869</v>
      </c>
      <c r="GM5" s="8" t="s">
        <v>1869</v>
      </c>
      <c r="GN5" s="8" t="s">
        <v>1869</v>
      </c>
      <c r="GO5" s="8" t="s">
        <v>1869</v>
      </c>
      <c r="GP5" s="8" t="s">
        <v>1869</v>
      </c>
      <c r="GQ5" s="8" t="s">
        <v>1869</v>
      </c>
      <c r="GR5" s="8" t="s">
        <v>1869</v>
      </c>
      <c r="GS5" s="8" t="s">
        <v>1869</v>
      </c>
      <c r="GT5" s="8" t="s">
        <v>1869</v>
      </c>
      <c r="GU5" s="8" t="s">
        <v>1869</v>
      </c>
      <c r="GV5" s="8" t="s">
        <v>1869</v>
      </c>
      <c r="GW5" s="8" t="s">
        <v>1869</v>
      </c>
      <c r="GX5" s="8" t="s">
        <v>1869</v>
      </c>
      <c r="GY5" s="8" t="s">
        <v>1869</v>
      </c>
      <c r="GZ5" s="8" t="s">
        <v>1869</v>
      </c>
      <c r="HA5" s="8" t="s">
        <v>1869</v>
      </c>
      <c r="HB5" s="8" t="s">
        <v>1869</v>
      </c>
      <c r="HC5" s="8" t="s">
        <v>1869</v>
      </c>
      <c r="HD5" s="8" t="s">
        <v>1869</v>
      </c>
      <c r="HE5" s="8" t="s">
        <v>1869</v>
      </c>
      <c r="HF5" s="8" t="s">
        <v>1869</v>
      </c>
      <c r="HG5" s="8" t="s">
        <v>1869</v>
      </c>
      <c r="HH5" s="8" t="s">
        <v>1869</v>
      </c>
      <c r="HI5" s="8" t="s">
        <v>1869</v>
      </c>
      <c r="HJ5" s="8" t="s">
        <v>1869</v>
      </c>
      <c r="HK5" s="8" t="s">
        <v>1869</v>
      </c>
      <c r="HL5" s="8" t="s">
        <v>1869</v>
      </c>
      <c r="HM5" s="8" t="s">
        <v>1869</v>
      </c>
      <c r="HN5" s="8" t="s">
        <v>1869</v>
      </c>
      <c r="HO5" s="8" t="s">
        <v>1869</v>
      </c>
      <c r="HP5" s="8" t="s">
        <v>1869</v>
      </c>
      <c r="HQ5" s="8" t="s">
        <v>1869</v>
      </c>
      <c r="HR5" s="8" t="s">
        <v>1869</v>
      </c>
      <c r="HS5" s="8" t="s">
        <v>1869</v>
      </c>
      <c r="HT5" s="8" t="s">
        <v>1869</v>
      </c>
      <c r="HU5" s="8" t="s">
        <v>1869</v>
      </c>
      <c r="HV5" s="8" t="s">
        <v>1869</v>
      </c>
      <c r="HW5" s="8" t="s">
        <v>1869</v>
      </c>
      <c r="HX5" s="8" t="s">
        <v>1869</v>
      </c>
      <c r="HY5" s="8" t="s">
        <v>1869</v>
      </c>
      <c r="HZ5" s="8" t="s">
        <v>1869</v>
      </c>
      <c r="IA5" s="8" t="s">
        <v>1869</v>
      </c>
      <c r="IB5" s="8" t="s">
        <v>1869</v>
      </c>
      <c r="IC5" s="8" t="s">
        <v>1869</v>
      </c>
      <c r="ID5" s="8" t="s">
        <v>1869</v>
      </c>
      <c r="IE5" s="8" t="s">
        <v>1869</v>
      </c>
      <c r="IF5" s="8" t="s">
        <v>1869</v>
      </c>
      <c r="IG5" s="8" t="s">
        <v>1869</v>
      </c>
      <c r="IH5" s="8" t="s">
        <v>1869</v>
      </c>
      <c r="II5" s="8" t="s">
        <v>1869</v>
      </c>
      <c r="IJ5" s="8" t="s">
        <v>1869</v>
      </c>
      <c r="IK5" s="8" t="s">
        <v>1869</v>
      </c>
      <c r="IL5" s="8" t="s">
        <v>1869</v>
      </c>
      <c r="IM5" s="8" t="s">
        <v>1869</v>
      </c>
      <c r="IN5" s="8" t="s">
        <v>1869</v>
      </c>
      <c r="IO5" s="8" t="s">
        <v>1869</v>
      </c>
      <c r="IP5" s="8" t="s">
        <v>1869</v>
      </c>
      <c r="IQ5" s="8" t="s">
        <v>1869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1262</v>
      </c>
      <c r="C10" s="8" t="s">
        <v>1263</v>
      </c>
      <c r="D10" s="8" t="s">
        <v>1264</v>
      </c>
      <c r="E10" s="8" t="s">
        <v>1265</v>
      </c>
      <c r="F10" s="8" t="s">
        <v>1266</v>
      </c>
      <c r="G10" s="8" t="s">
        <v>1267</v>
      </c>
      <c r="H10" s="8" t="s">
        <v>1268</v>
      </c>
      <c r="I10" s="8" t="s">
        <v>1269</v>
      </c>
      <c r="J10" s="8" t="s">
        <v>1270</v>
      </c>
      <c r="K10" s="8" t="s">
        <v>1271</v>
      </c>
      <c r="L10" s="8" t="s">
        <v>1272</v>
      </c>
      <c r="M10" s="8" t="s">
        <v>1273</v>
      </c>
      <c r="N10" s="8" t="s">
        <v>1274</v>
      </c>
      <c r="O10" s="8" t="s">
        <v>1275</v>
      </c>
      <c r="P10" s="8" t="s">
        <v>1276</v>
      </c>
      <c r="Q10" s="8" t="s">
        <v>1277</v>
      </c>
      <c r="R10" s="8" t="s">
        <v>1278</v>
      </c>
      <c r="S10" s="8" t="s">
        <v>1279</v>
      </c>
      <c r="T10" s="8" t="s">
        <v>1280</v>
      </c>
      <c r="U10" s="8" t="s">
        <v>1281</v>
      </c>
      <c r="V10" s="8" t="s">
        <v>1282</v>
      </c>
      <c r="W10" s="8" t="s">
        <v>1283</v>
      </c>
      <c r="X10" s="8" t="s">
        <v>1284</v>
      </c>
      <c r="Y10" s="8" t="s">
        <v>1285</v>
      </c>
      <c r="Z10" s="8" t="s">
        <v>1286</v>
      </c>
      <c r="AA10" s="8" t="s">
        <v>1287</v>
      </c>
      <c r="AB10" s="8" t="s">
        <v>1288</v>
      </c>
      <c r="AC10" s="8" t="s">
        <v>1289</v>
      </c>
      <c r="AD10" s="8" t="s">
        <v>1290</v>
      </c>
      <c r="AE10" s="8" t="s">
        <v>1291</v>
      </c>
      <c r="AF10" s="8" t="s">
        <v>1292</v>
      </c>
      <c r="AG10" s="8" t="s">
        <v>1293</v>
      </c>
      <c r="AH10" s="8" t="s">
        <v>1294</v>
      </c>
      <c r="AI10" s="8" t="s">
        <v>1295</v>
      </c>
      <c r="AJ10" s="8" t="s">
        <v>1296</v>
      </c>
      <c r="AK10" s="8" t="s">
        <v>1297</v>
      </c>
      <c r="AL10" s="8" t="s">
        <v>1298</v>
      </c>
      <c r="AM10" s="8" t="s">
        <v>1299</v>
      </c>
      <c r="AN10" s="8" t="s">
        <v>1300</v>
      </c>
      <c r="AO10" s="8" t="s">
        <v>1301</v>
      </c>
      <c r="AP10" s="8" t="s">
        <v>1302</v>
      </c>
      <c r="AQ10" s="8" t="s">
        <v>1303</v>
      </c>
      <c r="AR10" s="8" t="s">
        <v>1304</v>
      </c>
      <c r="AS10" s="8" t="s">
        <v>1305</v>
      </c>
      <c r="AT10" s="8" t="s">
        <v>1306</v>
      </c>
      <c r="AU10" s="8" t="s">
        <v>1307</v>
      </c>
      <c r="AV10" s="8" t="s">
        <v>1308</v>
      </c>
      <c r="AW10" s="8" t="s">
        <v>1309</v>
      </c>
      <c r="AX10" s="8" t="s">
        <v>1310</v>
      </c>
      <c r="AY10" s="8" t="s">
        <v>1311</v>
      </c>
      <c r="AZ10" s="8" t="s">
        <v>1312</v>
      </c>
      <c r="BA10" s="8" t="s">
        <v>1313</v>
      </c>
      <c r="BB10" s="8" t="s">
        <v>1314</v>
      </c>
      <c r="BC10" s="8" t="s">
        <v>1315</v>
      </c>
      <c r="BD10" s="8" t="s">
        <v>1316</v>
      </c>
      <c r="BE10" s="8" t="s">
        <v>1317</v>
      </c>
      <c r="BF10" s="8" t="s">
        <v>1318</v>
      </c>
      <c r="BG10" s="8" t="s">
        <v>1319</v>
      </c>
      <c r="BH10" s="8" t="s">
        <v>1320</v>
      </c>
      <c r="BI10" s="8" t="s">
        <v>1321</v>
      </c>
      <c r="BJ10" s="8" t="s">
        <v>1322</v>
      </c>
      <c r="BK10" s="8" t="s">
        <v>1323</v>
      </c>
      <c r="BL10" s="8" t="s">
        <v>1324</v>
      </c>
      <c r="BM10" s="8" t="s">
        <v>1325</v>
      </c>
      <c r="BN10" s="8" t="s">
        <v>1326</v>
      </c>
      <c r="BO10" s="8" t="s">
        <v>1327</v>
      </c>
      <c r="BP10" s="8" t="s">
        <v>1328</v>
      </c>
      <c r="BQ10" s="8" t="s">
        <v>1329</v>
      </c>
      <c r="BR10" s="8" t="s">
        <v>1330</v>
      </c>
      <c r="BS10" s="8" t="s">
        <v>1331</v>
      </c>
      <c r="BT10" s="8" t="s">
        <v>1332</v>
      </c>
      <c r="BU10" s="8" t="s">
        <v>1333</v>
      </c>
      <c r="BV10" s="8" t="s">
        <v>1334</v>
      </c>
      <c r="BW10" s="8" t="s">
        <v>1335</v>
      </c>
      <c r="BX10" s="8" t="s">
        <v>1336</v>
      </c>
      <c r="BY10" s="8" t="s">
        <v>1337</v>
      </c>
      <c r="BZ10" s="8" t="s">
        <v>1338</v>
      </c>
      <c r="CA10" s="8" t="s">
        <v>1339</v>
      </c>
      <c r="CB10" s="8" t="s">
        <v>1340</v>
      </c>
      <c r="CC10" s="8" t="s">
        <v>1341</v>
      </c>
      <c r="CD10" s="8" t="s">
        <v>1342</v>
      </c>
      <c r="CE10" s="8" t="s">
        <v>1343</v>
      </c>
      <c r="CF10" s="8" t="s">
        <v>1344</v>
      </c>
      <c r="CG10" s="8" t="s">
        <v>1345</v>
      </c>
      <c r="CH10" s="8" t="s">
        <v>1346</v>
      </c>
      <c r="CI10" s="8" t="s">
        <v>1347</v>
      </c>
      <c r="CJ10" s="8" t="s">
        <v>1348</v>
      </c>
      <c r="CK10" s="8" t="s">
        <v>1349</v>
      </c>
      <c r="CL10" s="8" t="s">
        <v>1350</v>
      </c>
      <c r="CM10" s="8" t="s">
        <v>1351</v>
      </c>
      <c r="CN10" s="8" t="s">
        <v>1352</v>
      </c>
      <c r="CO10" s="8" t="s">
        <v>1353</v>
      </c>
      <c r="CP10" s="8" t="s">
        <v>1354</v>
      </c>
      <c r="CQ10" s="8" t="s">
        <v>1355</v>
      </c>
      <c r="CR10" s="8" t="s">
        <v>1356</v>
      </c>
      <c r="CS10" s="8" t="s">
        <v>1357</v>
      </c>
      <c r="CT10" s="8" t="s">
        <v>1358</v>
      </c>
      <c r="CU10" s="8" t="s">
        <v>1359</v>
      </c>
      <c r="CV10" s="8" t="s">
        <v>1360</v>
      </c>
      <c r="CW10" s="8" t="s">
        <v>1361</v>
      </c>
      <c r="CX10" s="8" t="s">
        <v>1362</v>
      </c>
      <c r="CY10" s="8" t="s">
        <v>1363</v>
      </c>
      <c r="CZ10" s="8" t="s">
        <v>1364</v>
      </c>
      <c r="DA10" s="8" t="s">
        <v>1365</v>
      </c>
      <c r="DB10" s="8" t="s">
        <v>1366</v>
      </c>
      <c r="DC10" s="8" t="s">
        <v>1367</v>
      </c>
      <c r="DD10" s="8" t="s">
        <v>1368</v>
      </c>
      <c r="DE10" s="8" t="s">
        <v>1369</v>
      </c>
      <c r="DF10" s="8" t="s">
        <v>1370</v>
      </c>
      <c r="DG10" s="8" t="s">
        <v>1371</v>
      </c>
      <c r="DH10" s="8" t="s">
        <v>1372</v>
      </c>
      <c r="DI10" s="8" t="s">
        <v>1373</v>
      </c>
      <c r="DJ10" s="8" t="s">
        <v>1374</v>
      </c>
      <c r="DK10" s="8" t="s">
        <v>1375</v>
      </c>
      <c r="DL10" s="8" t="s">
        <v>1376</v>
      </c>
      <c r="DM10" s="8" t="s">
        <v>1377</v>
      </c>
      <c r="DN10" s="8" t="s">
        <v>1378</v>
      </c>
      <c r="DO10" s="8" t="s">
        <v>1379</v>
      </c>
      <c r="DP10" s="8" t="s">
        <v>1380</v>
      </c>
      <c r="DQ10" s="8" t="s">
        <v>1381</v>
      </c>
      <c r="DR10" s="8" t="s">
        <v>1382</v>
      </c>
      <c r="DS10" s="8" t="s">
        <v>1383</v>
      </c>
      <c r="DT10" s="8" t="s">
        <v>1384</v>
      </c>
      <c r="DU10" s="8" t="s">
        <v>1385</v>
      </c>
      <c r="DV10" s="8" t="s">
        <v>1386</v>
      </c>
      <c r="DW10" s="8" t="s">
        <v>1387</v>
      </c>
      <c r="DX10" s="8" t="s">
        <v>1388</v>
      </c>
      <c r="DY10" s="8" t="s">
        <v>1389</v>
      </c>
      <c r="DZ10" s="8" t="s">
        <v>1390</v>
      </c>
      <c r="EA10" s="8" t="s">
        <v>1391</v>
      </c>
      <c r="EB10" s="8" t="s">
        <v>1392</v>
      </c>
      <c r="EC10" s="8" t="s">
        <v>1393</v>
      </c>
      <c r="ED10" s="8" t="s">
        <v>1394</v>
      </c>
      <c r="EE10" s="8" t="s">
        <v>1395</v>
      </c>
      <c r="EF10" s="8" t="s">
        <v>1396</v>
      </c>
      <c r="EG10" s="8" t="s">
        <v>1397</v>
      </c>
      <c r="EH10" s="8" t="s">
        <v>1398</v>
      </c>
      <c r="EI10" s="8" t="s">
        <v>1399</v>
      </c>
      <c r="EJ10" s="8" t="s">
        <v>1400</v>
      </c>
      <c r="EK10" s="8" t="s">
        <v>1401</v>
      </c>
      <c r="EL10" s="8" t="s">
        <v>1402</v>
      </c>
      <c r="EM10" s="8" t="s">
        <v>1403</v>
      </c>
      <c r="EN10" s="8" t="s">
        <v>1404</v>
      </c>
      <c r="EO10" s="8" t="s">
        <v>1405</v>
      </c>
      <c r="EP10" s="8" t="s">
        <v>1406</v>
      </c>
      <c r="EQ10" s="8" t="s">
        <v>1407</v>
      </c>
      <c r="ER10" s="8" t="s">
        <v>1408</v>
      </c>
      <c r="ES10" s="8" t="s">
        <v>1409</v>
      </c>
      <c r="ET10" s="8" t="s">
        <v>1410</v>
      </c>
      <c r="EU10" s="8" t="s">
        <v>1411</v>
      </c>
      <c r="EV10" s="8" t="s">
        <v>1412</v>
      </c>
      <c r="EW10" s="8" t="s">
        <v>1413</v>
      </c>
      <c r="EX10" s="8" t="s">
        <v>1414</v>
      </c>
      <c r="EY10" s="8" t="s">
        <v>1415</v>
      </c>
      <c r="EZ10" s="8" t="s">
        <v>1416</v>
      </c>
      <c r="FA10" s="8" t="s">
        <v>1417</v>
      </c>
      <c r="FB10" s="8" t="s">
        <v>1418</v>
      </c>
      <c r="FC10" s="8" t="s">
        <v>1419</v>
      </c>
      <c r="FD10" s="8" t="s">
        <v>1420</v>
      </c>
      <c r="FE10" s="8" t="s">
        <v>1421</v>
      </c>
      <c r="FF10" s="8" t="s">
        <v>1422</v>
      </c>
      <c r="FG10" s="8" t="s">
        <v>1423</v>
      </c>
      <c r="FH10" s="8" t="s">
        <v>1424</v>
      </c>
      <c r="FI10" s="8" t="s">
        <v>1425</v>
      </c>
      <c r="FJ10" s="8" t="s">
        <v>1426</v>
      </c>
      <c r="FK10" s="8" t="s">
        <v>1427</v>
      </c>
      <c r="FL10" s="8" t="s">
        <v>1428</v>
      </c>
      <c r="FM10" s="8" t="s">
        <v>1429</v>
      </c>
      <c r="FN10" s="8" t="s">
        <v>1430</v>
      </c>
      <c r="FO10" s="8" t="s">
        <v>1431</v>
      </c>
      <c r="FP10" s="8" t="s">
        <v>1432</v>
      </c>
      <c r="FQ10" s="8" t="s">
        <v>1433</v>
      </c>
      <c r="FR10" s="8" t="s">
        <v>1434</v>
      </c>
      <c r="FS10" s="8" t="s">
        <v>1435</v>
      </c>
      <c r="FT10" s="8" t="s">
        <v>1436</v>
      </c>
      <c r="FU10" s="8" t="s">
        <v>1437</v>
      </c>
      <c r="FV10" s="8" t="s">
        <v>1438</v>
      </c>
      <c r="FW10" s="8" t="s">
        <v>1439</v>
      </c>
      <c r="FX10" s="8" t="s">
        <v>1440</v>
      </c>
      <c r="FY10" s="8" t="s">
        <v>1441</v>
      </c>
      <c r="FZ10" s="8" t="s">
        <v>1442</v>
      </c>
      <c r="GA10" s="8" t="s">
        <v>1443</v>
      </c>
      <c r="GB10" s="8" t="s">
        <v>1444</v>
      </c>
      <c r="GC10" s="8" t="s">
        <v>1445</v>
      </c>
      <c r="GD10" s="8" t="s">
        <v>1446</v>
      </c>
      <c r="GE10" s="8" t="s">
        <v>1447</v>
      </c>
      <c r="GF10" s="8" t="s">
        <v>1448</v>
      </c>
      <c r="GG10" s="8" t="s">
        <v>1449</v>
      </c>
      <c r="GH10" s="8" t="s">
        <v>1450</v>
      </c>
      <c r="GI10" s="8" t="s">
        <v>1451</v>
      </c>
      <c r="GJ10" s="8" t="s">
        <v>1452</v>
      </c>
      <c r="GK10" s="8" t="s">
        <v>1453</v>
      </c>
      <c r="GL10" s="8" t="s">
        <v>1454</v>
      </c>
      <c r="GM10" s="8" t="s">
        <v>1455</v>
      </c>
      <c r="GN10" s="8" t="s">
        <v>1456</v>
      </c>
      <c r="GO10" s="8" t="s">
        <v>1457</v>
      </c>
      <c r="GP10" s="8" t="s">
        <v>1458</v>
      </c>
      <c r="GQ10" s="8" t="s">
        <v>1459</v>
      </c>
      <c r="GR10" s="8" t="s">
        <v>1460</v>
      </c>
      <c r="GS10" s="8" t="s">
        <v>1461</v>
      </c>
      <c r="GT10" s="8" t="s">
        <v>1462</v>
      </c>
      <c r="GU10" s="8" t="s">
        <v>1463</v>
      </c>
      <c r="GV10" s="8" t="s">
        <v>1464</v>
      </c>
      <c r="GW10" s="8" t="s">
        <v>1465</v>
      </c>
      <c r="GX10" s="8" t="s">
        <v>1466</v>
      </c>
      <c r="GY10" s="8" t="s">
        <v>1467</v>
      </c>
      <c r="GZ10" s="8" t="s">
        <v>1468</v>
      </c>
      <c r="HA10" s="8" t="s">
        <v>1469</v>
      </c>
      <c r="HB10" s="8" t="s">
        <v>1470</v>
      </c>
      <c r="HC10" s="8" t="s">
        <v>1471</v>
      </c>
      <c r="HD10" s="8" t="s">
        <v>1472</v>
      </c>
      <c r="HE10" s="8" t="s">
        <v>1473</v>
      </c>
      <c r="HF10" s="8" t="s">
        <v>1474</v>
      </c>
      <c r="HG10" s="8" t="s">
        <v>1475</v>
      </c>
      <c r="HH10" s="8" t="s">
        <v>1476</v>
      </c>
      <c r="HI10" s="8" t="s">
        <v>1477</v>
      </c>
      <c r="HJ10" s="8" t="s">
        <v>1478</v>
      </c>
      <c r="HK10" s="8" t="s">
        <v>1479</v>
      </c>
      <c r="HL10" s="8" t="s">
        <v>1480</v>
      </c>
      <c r="HM10" s="8" t="s">
        <v>1481</v>
      </c>
      <c r="HN10" s="8" t="s">
        <v>1482</v>
      </c>
      <c r="HO10" s="8" t="s">
        <v>1483</v>
      </c>
      <c r="HP10" s="8" t="s">
        <v>1484</v>
      </c>
      <c r="HQ10" s="8" t="s">
        <v>1485</v>
      </c>
      <c r="HR10" s="8" t="s">
        <v>1486</v>
      </c>
      <c r="HS10" s="8" t="s">
        <v>1487</v>
      </c>
      <c r="HT10" s="8" t="s">
        <v>1488</v>
      </c>
      <c r="HU10" s="8" t="s">
        <v>1489</v>
      </c>
      <c r="HV10" s="8" t="s">
        <v>1490</v>
      </c>
      <c r="HW10" s="8" t="s">
        <v>1491</v>
      </c>
      <c r="HX10" s="8" t="s">
        <v>1492</v>
      </c>
      <c r="HY10" s="8" t="s">
        <v>1493</v>
      </c>
      <c r="HZ10" s="8" t="s">
        <v>1494</v>
      </c>
      <c r="IA10" s="8" t="s">
        <v>1495</v>
      </c>
      <c r="IB10" s="8" t="s">
        <v>1496</v>
      </c>
      <c r="IC10" s="8" t="s">
        <v>1497</v>
      </c>
      <c r="ID10" s="8" t="s">
        <v>1498</v>
      </c>
      <c r="IE10" s="8" t="s">
        <v>1499</v>
      </c>
      <c r="IF10" s="8" t="s">
        <v>1500</v>
      </c>
      <c r="IG10" s="8" t="s">
        <v>1501</v>
      </c>
      <c r="IH10" s="8" t="s">
        <v>1502</v>
      </c>
      <c r="II10" s="8" t="s">
        <v>1503</v>
      </c>
      <c r="IJ10" s="8" t="s">
        <v>1504</v>
      </c>
      <c r="IK10" s="8" t="s">
        <v>1505</v>
      </c>
      <c r="IL10" s="8" t="s">
        <v>1506</v>
      </c>
      <c r="IM10" s="8" t="s">
        <v>1507</v>
      </c>
      <c r="IN10" s="8" t="s">
        <v>1508</v>
      </c>
      <c r="IO10" s="8" t="s">
        <v>1509</v>
      </c>
      <c r="IP10" s="8" t="s">
        <v>1510</v>
      </c>
      <c r="IQ10" s="8" t="s">
        <v>1511</v>
      </c>
    </row>
    <row r="11" spans="1:251">
      <c r="A11" s="10">
        <v>42036</v>
      </c>
      <c r="B11" s="9">
        <v>8.9019999999999992</v>
      </c>
      <c r="C11" s="9">
        <v>2.95</v>
      </c>
      <c r="D11" s="9">
        <v>0.59099999999999997</v>
      </c>
      <c r="E11" s="9">
        <v>2.359</v>
      </c>
      <c r="F11" s="9">
        <v>1.8540000000000001</v>
      </c>
      <c r="G11" s="9">
        <v>0.81599999999999995</v>
      </c>
      <c r="H11" s="9">
        <v>1.0389999999999999</v>
      </c>
      <c r="I11" s="9">
        <v>4.59</v>
      </c>
      <c r="J11" s="9">
        <v>1.756</v>
      </c>
      <c r="K11" s="9">
        <v>2.8330000000000002</v>
      </c>
      <c r="L11" s="9">
        <v>62.3</v>
      </c>
      <c r="M11" s="9">
        <v>5.12</v>
      </c>
      <c r="N11" s="9">
        <v>57.180999999999997</v>
      </c>
      <c r="O11" s="9">
        <v>9.0809999999999995</v>
      </c>
      <c r="P11" s="9">
        <v>2.4590000000000001</v>
      </c>
      <c r="Q11" s="9">
        <v>6.6219999999999999</v>
      </c>
      <c r="R11" s="9">
        <v>42.203000000000003</v>
      </c>
      <c r="S11" s="9">
        <v>2.2530000000000001</v>
      </c>
      <c r="T11" s="9">
        <v>39.950000000000003</v>
      </c>
      <c r="U11" s="9">
        <v>11.016</v>
      </c>
      <c r="V11" s="9">
        <v>0.40799999999999997</v>
      </c>
      <c r="W11" s="9">
        <v>10.608000000000001</v>
      </c>
      <c r="X11" s="9">
        <v>25.460999999999999</v>
      </c>
      <c r="Y11" s="9">
        <v>11.675000000000001</v>
      </c>
      <c r="Z11" s="9">
        <v>13.786</v>
      </c>
      <c r="AA11" s="9">
        <v>7.274</v>
      </c>
      <c r="AB11" s="9">
        <v>2.492</v>
      </c>
      <c r="AC11" s="9">
        <v>4.782</v>
      </c>
      <c r="AD11" s="9">
        <v>182.559</v>
      </c>
      <c r="AE11" s="9">
        <v>63.576999999999998</v>
      </c>
      <c r="AF11" s="9">
        <v>118.982</v>
      </c>
      <c r="AG11" s="9">
        <v>19.712</v>
      </c>
      <c r="AH11" s="9">
        <v>9.984</v>
      </c>
      <c r="AI11" s="9">
        <v>9.7279999999999998</v>
      </c>
      <c r="AJ11" s="9">
        <v>5.3339999999999996</v>
      </c>
      <c r="AK11" s="9">
        <v>3.4889999999999999</v>
      </c>
      <c r="AL11" s="9">
        <v>1.8460000000000001</v>
      </c>
      <c r="AM11" s="9">
        <v>0.82299999999999995</v>
      </c>
      <c r="AN11" s="9">
        <v>0.82299999999999995</v>
      </c>
      <c r="AO11" s="9">
        <v>0</v>
      </c>
      <c r="AP11" s="9">
        <v>4.03</v>
      </c>
      <c r="AQ11" s="9">
        <v>1.482</v>
      </c>
      <c r="AR11" s="9">
        <v>2.548</v>
      </c>
      <c r="AS11" s="9">
        <v>1.4830000000000001</v>
      </c>
      <c r="AT11" s="9">
        <v>0.48499999999999999</v>
      </c>
      <c r="AU11" s="9">
        <v>0.998</v>
      </c>
      <c r="AV11" s="9">
        <v>5.1509999999999998</v>
      </c>
      <c r="AW11" s="9">
        <v>3.7050000000000001</v>
      </c>
      <c r="AX11" s="9">
        <v>1.446</v>
      </c>
      <c r="AY11" s="9">
        <v>2.89</v>
      </c>
      <c r="AZ11" s="9">
        <v>0</v>
      </c>
      <c r="BA11" s="9">
        <v>2.89</v>
      </c>
      <c r="BB11" s="9">
        <v>73.369</v>
      </c>
      <c r="BC11" s="9">
        <v>31.951000000000001</v>
      </c>
      <c r="BD11" s="9">
        <v>41.417999999999999</v>
      </c>
      <c r="BE11" s="9">
        <v>5.1310000000000002</v>
      </c>
      <c r="BF11" s="9">
        <v>2.8849999999999998</v>
      </c>
      <c r="BG11" s="9">
        <v>2.246</v>
      </c>
      <c r="BH11" s="9">
        <v>14.346</v>
      </c>
      <c r="BI11" s="9">
        <v>7.96</v>
      </c>
      <c r="BJ11" s="9">
        <v>6.3860000000000001</v>
      </c>
      <c r="BK11" s="9">
        <v>32.29</v>
      </c>
      <c r="BL11" s="9">
        <v>14.878</v>
      </c>
      <c r="BM11" s="9">
        <v>17.411999999999999</v>
      </c>
      <c r="BN11" s="9">
        <v>11.590999999999999</v>
      </c>
      <c r="BO11" s="9">
        <v>3.7879999999999998</v>
      </c>
      <c r="BP11" s="9">
        <v>7.8029999999999999</v>
      </c>
      <c r="BQ11" s="9">
        <v>2.33</v>
      </c>
      <c r="BR11" s="9">
        <v>0.63600000000000001</v>
      </c>
      <c r="BS11" s="9">
        <v>1.694</v>
      </c>
      <c r="BT11" s="9">
        <v>2.3210000000000002</v>
      </c>
      <c r="BU11" s="9">
        <v>0.59699999999999998</v>
      </c>
      <c r="BV11" s="9">
        <v>1.7230000000000001</v>
      </c>
      <c r="BW11" s="9">
        <v>5.3609999999999998</v>
      </c>
      <c r="BX11" s="9">
        <v>1.2070000000000001</v>
      </c>
      <c r="BY11" s="9">
        <v>4.1539999999999999</v>
      </c>
      <c r="BZ11" s="9">
        <v>64.051000000000002</v>
      </c>
      <c r="CA11" s="9">
        <v>9.5589999999999993</v>
      </c>
      <c r="CB11" s="9">
        <v>54.491999999999997</v>
      </c>
      <c r="CC11" s="9">
        <v>6.1870000000000003</v>
      </c>
      <c r="CD11" s="9">
        <v>1.923</v>
      </c>
      <c r="CE11" s="9">
        <v>4.2649999999999997</v>
      </c>
      <c r="CF11" s="9">
        <v>43.44</v>
      </c>
      <c r="CG11" s="9">
        <v>6.0369999999999999</v>
      </c>
      <c r="CH11" s="9">
        <v>37.402000000000001</v>
      </c>
      <c r="CI11" s="9">
        <v>14.423999999999999</v>
      </c>
      <c r="CJ11" s="9">
        <v>1.599</v>
      </c>
      <c r="CK11" s="9">
        <v>12.826000000000001</v>
      </c>
      <c r="CL11" s="9">
        <v>19.213999999999999</v>
      </c>
      <c r="CM11" s="9">
        <v>9.7710000000000008</v>
      </c>
      <c r="CN11" s="9">
        <v>9.4429999999999996</v>
      </c>
      <c r="CO11" s="9">
        <v>6.2130000000000001</v>
      </c>
      <c r="CP11" s="9">
        <v>2.3130000000000002</v>
      </c>
      <c r="CQ11" s="9">
        <v>3.9</v>
      </c>
      <c r="CR11" s="9">
        <v>65.363</v>
      </c>
      <c r="CS11" s="9">
        <v>24.25</v>
      </c>
      <c r="CT11" s="9">
        <v>41.113999999999997</v>
      </c>
      <c r="CU11" s="9">
        <v>4.9909999999999997</v>
      </c>
      <c r="CV11" s="9">
        <v>1.798</v>
      </c>
      <c r="CW11" s="9">
        <v>3.1920000000000002</v>
      </c>
      <c r="CX11" s="9">
        <v>2.653</v>
      </c>
      <c r="CY11" s="9">
        <v>1.0529999999999999</v>
      </c>
      <c r="CZ11" s="9">
        <v>1.6</v>
      </c>
      <c r="DA11" s="9">
        <v>0.48599999999999999</v>
      </c>
      <c r="DB11" s="9">
        <v>0</v>
      </c>
      <c r="DC11" s="9">
        <v>0.48599999999999999</v>
      </c>
      <c r="DD11" s="9">
        <v>0.71899999999999997</v>
      </c>
      <c r="DE11" s="9">
        <v>0.20300000000000001</v>
      </c>
      <c r="DF11" s="9">
        <v>0.51600000000000001</v>
      </c>
      <c r="DG11" s="9">
        <v>0</v>
      </c>
      <c r="DH11" s="9">
        <v>0</v>
      </c>
      <c r="DI11" s="9">
        <v>0</v>
      </c>
      <c r="DJ11" s="9">
        <v>1.133</v>
      </c>
      <c r="DK11" s="9">
        <v>0.54300000000000004</v>
      </c>
      <c r="DL11" s="9">
        <v>0.59</v>
      </c>
      <c r="DM11" s="9">
        <v>0</v>
      </c>
      <c r="DN11" s="9">
        <v>0</v>
      </c>
      <c r="DO11" s="9">
        <v>0</v>
      </c>
      <c r="DP11" s="9">
        <v>37.725000000000001</v>
      </c>
      <c r="DQ11" s="9">
        <v>17.602</v>
      </c>
      <c r="DR11" s="9">
        <v>20.123000000000001</v>
      </c>
      <c r="DS11" s="9">
        <v>4.3280000000000003</v>
      </c>
      <c r="DT11" s="9">
        <v>2.3130000000000002</v>
      </c>
      <c r="DU11" s="9">
        <v>2.0150000000000001</v>
      </c>
      <c r="DV11" s="9">
        <v>9.3070000000000004</v>
      </c>
      <c r="DW11" s="9">
        <v>3.605</v>
      </c>
      <c r="DX11" s="9">
        <v>5.702</v>
      </c>
      <c r="DY11" s="9">
        <v>16.948</v>
      </c>
      <c r="DZ11" s="9">
        <v>8.6039999999999992</v>
      </c>
      <c r="EA11" s="9">
        <v>8.343</v>
      </c>
      <c r="EB11" s="9">
        <v>2.4500000000000002</v>
      </c>
      <c r="EC11" s="9">
        <v>1.3939999999999999</v>
      </c>
      <c r="ED11" s="9">
        <v>1.056</v>
      </c>
      <c r="EE11" s="9">
        <v>1.4179999999999999</v>
      </c>
      <c r="EF11" s="9">
        <v>0.371</v>
      </c>
      <c r="EG11" s="9">
        <v>1.0469999999999999</v>
      </c>
      <c r="EH11" s="9">
        <v>2.1680000000000001</v>
      </c>
      <c r="EI11" s="9">
        <v>1.0469999999999999</v>
      </c>
      <c r="EJ11" s="9">
        <v>1.121</v>
      </c>
      <c r="EK11" s="9">
        <v>1.107</v>
      </c>
      <c r="EL11" s="9">
        <v>0.26800000000000002</v>
      </c>
      <c r="EM11" s="9">
        <v>0.83799999999999997</v>
      </c>
      <c r="EN11" s="9">
        <v>16.202000000000002</v>
      </c>
      <c r="EO11" s="9">
        <v>0.86</v>
      </c>
      <c r="EP11" s="9">
        <v>15.342000000000001</v>
      </c>
      <c r="EQ11" s="9">
        <v>1.7529999999999999</v>
      </c>
      <c r="ER11" s="9">
        <v>0.56799999999999995</v>
      </c>
      <c r="ES11" s="9">
        <v>1.1850000000000001</v>
      </c>
      <c r="ET11" s="9">
        <v>10.894</v>
      </c>
      <c r="EU11" s="9">
        <v>0</v>
      </c>
      <c r="EV11" s="9">
        <v>10.894</v>
      </c>
      <c r="EW11" s="9">
        <v>3.556</v>
      </c>
      <c r="EX11" s="9">
        <v>0.29199999999999998</v>
      </c>
      <c r="EY11" s="9">
        <v>3.2629999999999999</v>
      </c>
      <c r="EZ11" s="9">
        <v>5.415</v>
      </c>
      <c r="FA11" s="9">
        <v>3.4910000000000001</v>
      </c>
      <c r="FB11" s="9">
        <v>1.923</v>
      </c>
      <c r="FC11" s="9">
        <v>1.03</v>
      </c>
      <c r="FD11" s="9">
        <v>0.497</v>
      </c>
      <c r="FE11" s="9">
        <v>0.53300000000000003</v>
      </c>
      <c r="FF11" s="9">
        <v>91.093000000000004</v>
      </c>
      <c r="FG11" s="9">
        <v>26.844999999999999</v>
      </c>
      <c r="FH11" s="9">
        <v>64.248000000000005</v>
      </c>
      <c r="FI11" s="9">
        <v>11.324999999999999</v>
      </c>
      <c r="FJ11" s="9">
        <v>5.1660000000000004</v>
      </c>
      <c r="FK11" s="9">
        <v>6.1589999999999998</v>
      </c>
      <c r="FL11" s="9">
        <v>1.6240000000000001</v>
      </c>
      <c r="FM11" s="9">
        <v>1.274</v>
      </c>
      <c r="FN11" s="9">
        <v>0.35099999999999998</v>
      </c>
      <c r="FO11" s="9">
        <v>0.38</v>
      </c>
      <c r="FP11" s="9">
        <v>0</v>
      </c>
      <c r="FQ11" s="9">
        <v>0.38</v>
      </c>
      <c r="FR11" s="9">
        <v>1.2370000000000001</v>
      </c>
      <c r="FS11" s="9">
        <v>0</v>
      </c>
      <c r="FT11" s="9">
        <v>1.2370000000000001</v>
      </c>
      <c r="FU11" s="9">
        <v>0.47899999999999998</v>
      </c>
      <c r="FV11" s="9">
        <v>0</v>
      </c>
      <c r="FW11" s="9">
        <v>0.47899999999999998</v>
      </c>
      <c r="FX11" s="9">
        <v>5.016</v>
      </c>
      <c r="FY11" s="9">
        <v>3.0190000000000001</v>
      </c>
      <c r="FZ11" s="9">
        <v>1.9970000000000001</v>
      </c>
      <c r="GA11" s="9">
        <v>2.5880000000000001</v>
      </c>
      <c r="GB11" s="9">
        <v>0.873</v>
      </c>
      <c r="GC11" s="9">
        <v>1.7150000000000001</v>
      </c>
      <c r="GD11" s="9">
        <v>32.909999999999997</v>
      </c>
      <c r="GE11" s="9">
        <v>13.526999999999999</v>
      </c>
      <c r="GF11" s="9">
        <v>19.384</v>
      </c>
      <c r="GG11" s="9">
        <v>1.0509999999999999</v>
      </c>
      <c r="GH11" s="9">
        <v>0</v>
      </c>
      <c r="GI11" s="9">
        <v>1.0509999999999999</v>
      </c>
      <c r="GJ11" s="9">
        <v>5.61</v>
      </c>
      <c r="GK11" s="9">
        <v>2.0960000000000001</v>
      </c>
      <c r="GL11" s="9">
        <v>3.5129999999999999</v>
      </c>
      <c r="GM11" s="9">
        <v>18.177</v>
      </c>
      <c r="GN11" s="9">
        <v>8.0310000000000006</v>
      </c>
      <c r="GO11" s="9">
        <v>10.146000000000001</v>
      </c>
      <c r="GP11" s="9">
        <v>4.8230000000000004</v>
      </c>
      <c r="GQ11" s="9">
        <v>2.085</v>
      </c>
      <c r="GR11" s="9">
        <v>2.7370000000000001</v>
      </c>
      <c r="GS11" s="9">
        <v>1.0429999999999999</v>
      </c>
      <c r="GT11" s="9">
        <v>0</v>
      </c>
      <c r="GU11" s="9">
        <v>1.0429999999999999</v>
      </c>
      <c r="GV11" s="9">
        <v>0</v>
      </c>
      <c r="GW11" s="9">
        <v>0</v>
      </c>
      <c r="GX11" s="9">
        <v>0</v>
      </c>
      <c r="GY11" s="9">
        <v>2.2080000000000002</v>
      </c>
      <c r="GZ11" s="9">
        <v>1.3140000000000001</v>
      </c>
      <c r="HA11" s="9">
        <v>0.89400000000000002</v>
      </c>
      <c r="HB11" s="9">
        <v>28.901</v>
      </c>
      <c r="HC11" s="9">
        <v>1.546</v>
      </c>
      <c r="HD11" s="9">
        <v>27.355</v>
      </c>
      <c r="HE11" s="9">
        <v>3.7</v>
      </c>
      <c r="HF11" s="9">
        <v>0</v>
      </c>
      <c r="HG11" s="9">
        <v>3.7</v>
      </c>
      <c r="HH11" s="9">
        <v>18.123999999999999</v>
      </c>
      <c r="HI11" s="9">
        <v>1.546</v>
      </c>
      <c r="HJ11" s="9">
        <v>16.577000000000002</v>
      </c>
      <c r="HK11" s="9">
        <v>7.077</v>
      </c>
      <c r="HL11" s="9">
        <v>0</v>
      </c>
      <c r="HM11" s="9">
        <v>7.077</v>
      </c>
      <c r="HN11" s="9">
        <v>14.242000000000001</v>
      </c>
      <c r="HO11" s="9">
        <v>6.1529999999999996</v>
      </c>
      <c r="HP11" s="9">
        <v>8.0890000000000004</v>
      </c>
      <c r="HQ11" s="9">
        <v>3.7149999999999999</v>
      </c>
      <c r="HR11" s="9">
        <v>0.45400000000000001</v>
      </c>
      <c r="HS11" s="9">
        <v>3.262</v>
      </c>
      <c r="HT11" s="9">
        <v>22.126999999999999</v>
      </c>
      <c r="HU11" s="9">
        <v>8.0570000000000004</v>
      </c>
      <c r="HV11" s="9">
        <v>14.07</v>
      </c>
      <c r="HW11" s="9">
        <v>2.3149999999999999</v>
      </c>
      <c r="HX11" s="9">
        <v>1.151</v>
      </c>
      <c r="HY11" s="9">
        <v>1.1639999999999999</v>
      </c>
      <c r="HZ11" s="9">
        <v>0.45300000000000001</v>
      </c>
      <c r="IA11" s="9">
        <v>0.17399999999999999</v>
      </c>
      <c r="IB11" s="9">
        <v>0.27900000000000003</v>
      </c>
      <c r="IC11" s="9">
        <v>0.11600000000000001</v>
      </c>
      <c r="ID11" s="9">
        <v>0.11600000000000001</v>
      </c>
      <c r="IE11" s="9">
        <v>0</v>
      </c>
      <c r="IF11" s="9">
        <v>0</v>
      </c>
      <c r="IG11" s="9">
        <v>0</v>
      </c>
      <c r="IH11" s="9">
        <v>0</v>
      </c>
      <c r="II11" s="9">
        <v>0.106</v>
      </c>
      <c r="IJ11" s="9">
        <v>0</v>
      </c>
      <c r="IK11" s="9">
        <v>0.106</v>
      </c>
      <c r="IL11" s="9">
        <v>1.3520000000000001</v>
      </c>
      <c r="IM11" s="9">
        <v>0.86099999999999999</v>
      </c>
      <c r="IN11" s="9">
        <v>0.49099999999999999</v>
      </c>
      <c r="IO11" s="9">
        <v>0.28699999999999998</v>
      </c>
      <c r="IP11" s="9">
        <v>0</v>
      </c>
      <c r="IQ11" s="9">
        <v>0.28699999999999998</v>
      </c>
    </row>
    <row r="12" spans="1:251">
      <c r="A12" s="10">
        <v>42401</v>
      </c>
      <c r="B12" s="9">
        <v>6.8479999999999999</v>
      </c>
      <c r="C12" s="9">
        <v>0</v>
      </c>
      <c r="D12" s="9">
        <v>0</v>
      </c>
      <c r="E12" s="9">
        <v>0</v>
      </c>
      <c r="F12" s="9">
        <v>0.47499999999999998</v>
      </c>
      <c r="G12" s="9">
        <v>0.47499999999999998</v>
      </c>
      <c r="H12" s="9">
        <v>0</v>
      </c>
      <c r="I12" s="9">
        <v>8.8680000000000003</v>
      </c>
      <c r="J12" s="9">
        <v>3.4319999999999999</v>
      </c>
      <c r="K12" s="9">
        <v>5.4349999999999996</v>
      </c>
      <c r="L12" s="9">
        <v>64.805000000000007</v>
      </c>
      <c r="M12" s="9">
        <v>5.1760000000000002</v>
      </c>
      <c r="N12" s="9">
        <v>59.628999999999998</v>
      </c>
      <c r="O12" s="9">
        <v>7.9340000000000002</v>
      </c>
      <c r="P12" s="9">
        <v>2.282</v>
      </c>
      <c r="Q12" s="9">
        <v>5.6520000000000001</v>
      </c>
      <c r="R12" s="9">
        <v>42.889000000000003</v>
      </c>
      <c r="S12" s="9">
        <v>1.86</v>
      </c>
      <c r="T12" s="9">
        <v>41.029000000000003</v>
      </c>
      <c r="U12" s="9">
        <v>13.981999999999999</v>
      </c>
      <c r="V12" s="9">
        <v>1.034</v>
      </c>
      <c r="W12" s="9">
        <v>12.948</v>
      </c>
      <c r="X12" s="9">
        <v>28.942</v>
      </c>
      <c r="Y12" s="9">
        <v>15.353999999999999</v>
      </c>
      <c r="Z12" s="9">
        <v>13.587999999999999</v>
      </c>
      <c r="AA12" s="9">
        <v>8.6080000000000005</v>
      </c>
      <c r="AB12" s="9">
        <v>5.1280000000000001</v>
      </c>
      <c r="AC12" s="9">
        <v>3.48</v>
      </c>
      <c r="AD12" s="9">
        <v>162.78399999999999</v>
      </c>
      <c r="AE12" s="9">
        <v>65.382000000000005</v>
      </c>
      <c r="AF12" s="9">
        <v>97.402000000000001</v>
      </c>
      <c r="AG12" s="9">
        <v>18.710999999999999</v>
      </c>
      <c r="AH12" s="9">
        <v>9.1280000000000001</v>
      </c>
      <c r="AI12" s="9">
        <v>9.5820000000000007</v>
      </c>
      <c r="AJ12" s="9">
        <v>7.7530000000000001</v>
      </c>
      <c r="AK12" s="9">
        <v>4.7089999999999996</v>
      </c>
      <c r="AL12" s="9">
        <v>3.044</v>
      </c>
      <c r="AM12" s="9">
        <v>0.501</v>
      </c>
      <c r="AN12" s="9">
        <v>0.501</v>
      </c>
      <c r="AO12" s="9">
        <v>0</v>
      </c>
      <c r="AP12" s="9">
        <v>2.996</v>
      </c>
      <c r="AQ12" s="9">
        <v>1.139</v>
      </c>
      <c r="AR12" s="9">
        <v>1.857</v>
      </c>
      <c r="AS12" s="9">
        <v>1.37</v>
      </c>
      <c r="AT12" s="9">
        <v>0.92</v>
      </c>
      <c r="AU12" s="9">
        <v>0.45</v>
      </c>
      <c r="AV12" s="9">
        <v>4.234</v>
      </c>
      <c r="AW12" s="9">
        <v>1.113</v>
      </c>
      <c r="AX12" s="9">
        <v>3.12</v>
      </c>
      <c r="AY12" s="9">
        <v>1.8560000000000001</v>
      </c>
      <c r="AZ12" s="9">
        <v>0.745</v>
      </c>
      <c r="BA12" s="9">
        <v>1.111</v>
      </c>
      <c r="BB12" s="9">
        <v>73.998999999999995</v>
      </c>
      <c r="BC12" s="9">
        <v>40.000999999999998</v>
      </c>
      <c r="BD12" s="9">
        <v>33.997999999999998</v>
      </c>
      <c r="BE12" s="9">
        <v>5.7969999999999997</v>
      </c>
      <c r="BF12" s="9">
        <v>2.7890000000000001</v>
      </c>
      <c r="BG12" s="9">
        <v>3.008</v>
      </c>
      <c r="BH12" s="9">
        <v>15.811</v>
      </c>
      <c r="BI12" s="9">
        <v>10.33</v>
      </c>
      <c r="BJ12" s="9">
        <v>5.4820000000000002</v>
      </c>
      <c r="BK12" s="9">
        <v>32.06</v>
      </c>
      <c r="BL12" s="9">
        <v>18.849</v>
      </c>
      <c r="BM12" s="9">
        <v>13.211</v>
      </c>
      <c r="BN12" s="9">
        <v>14.694000000000001</v>
      </c>
      <c r="BO12" s="9">
        <v>6.1539999999999999</v>
      </c>
      <c r="BP12" s="9">
        <v>8.5399999999999991</v>
      </c>
      <c r="BQ12" s="9">
        <v>1.7010000000000001</v>
      </c>
      <c r="BR12" s="9">
        <v>0.57099999999999995</v>
      </c>
      <c r="BS12" s="9">
        <v>1.1299999999999999</v>
      </c>
      <c r="BT12" s="9">
        <v>1.042</v>
      </c>
      <c r="BU12" s="9">
        <v>0.57899999999999996</v>
      </c>
      <c r="BV12" s="9">
        <v>0.46300000000000002</v>
      </c>
      <c r="BW12" s="9">
        <v>2.8940000000000001</v>
      </c>
      <c r="BX12" s="9">
        <v>0.73</v>
      </c>
      <c r="BY12" s="9">
        <v>2.1640000000000001</v>
      </c>
      <c r="BZ12" s="9">
        <v>50.725000000000001</v>
      </c>
      <c r="CA12" s="9">
        <v>6.9880000000000004</v>
      </c>
      <c r="CB12" s="9">
        <v>43.737000000000002</v>
      </c>
      <c r="CC12" s="9">
        <v>8.4830000000000005</v>
      </c>
      <c r="CD12" s="9">
        <v>2.9990000000000001</v>
      </c>
      <c r="CE12" s="9">
        <v>5.484</v>
      </c>
      <c r="CF12" s="9">
        <v>29.774000000000001</v>
      </c>
      <c r="CG12" s="9">
        <v>1.1100000000000001</v>
      </c>
      <c r="CH12" s="9">
        <v>28.664000000000001</v>
      </c>
      <c r="CI12" s="9">
        <v>12.468</v>
      </c>
      <c r="CJ12" s="9">
        <v>2.879</v>
      </c>
      <c r="CK12" s="9">
        <v>9.5890000000000004</v>
      </c>
      <c r="CL12" s="9">
        <v>13.087999999999999</v>
      </c>
      <c r="CM12" s="9">
        <v>5.8959999999999999</v>
      </c>
      <c r="CN12" s="9">
        <v>7.1909999999999998</v>
      </c>
      <c r="CO12" s="9">
        <v>6.2619999999999996</v>
      </c>
      <c r="CP12" s="9">
        <v>3.3679999999999999</v>
      </c>
      <c r="CQ12" s="9">
        <v>2.8940000000000001</v>
      </c>
      <c r="CR12" s="9">
        <v>61.234000000000002</v>
      </c>
      <c r="CS12" s="9">
        <v>25.398</v>
      </c>
      <c r="CT12" s="9">
        <v>35.835999999999999</v>
      </c>
      <c r="CU12" s="9">
        <v>6.8230000000000004</v>
      </c>
      <c r="CV12" s="9">
        <v>2.5099999999999998</v>
      </c>
      <c r="CW12" s="9">
        <v>4.3140000000000001</v>
      </c>
      <c r="CX12" s="9">
        <v>2.3769999999999998</v>
      </c>
      <c r="CY12" s="9">
        <v>1.25</v>
      </c>
      <c r="CZ12" s="9">
        <v>1.1279999999999999</v>
      </c>
      <c r="DA12" s="9">
        <v>0.61899999999999999</v>
      </c>
      <c r="DB12" s="9">
        <v>0.36199999999999999</v>
      </c>
      <c r="DC12" s="9">
        <v>0.25700000000000001</v>
      </c>
      <c r="DD12" s="9">
        <v>1.659</v>
      </c>
      <c r="DE12" s="9">
        <v>0.48899999999999999</v>
      </c>
      <c r="DF12" s="9">
        <v>1.17</v>
      </c>
      <c r="DG12" s="9">
        <v>0.59099999999999997</v>
      </c>
      <c r="DH12" s="9">
        <v>0</v>
      </c>
      <c r="DI12" s="9">
        <v>0.59099999999999997</v>
      </c>
      <c r="DJ12" s="9">
        <v>1.321</v>
      </c>
      <c r="DK12" s="9">
        <v>0.41</v>
      </c>
      <c r="DL12" s="9">
        <v>0.91100000000000003</v>
      </c>
      <c r="DM12" s="9">
        <v>0.25600000000000001</v>
      </c>
      <c r="DN12" s="9">
        <v>0</v>
      </c>
      <c r="DO12" s="9">
        <v>0.25600000000000001</v>
      </c>
      <c r="DP12" s="9">
        <v>33.311999999999998</v>
      </c>
      <c r="DQ12" s="9">
        <v>16.353999999999999</v>
      </c>
      <c r="DR12" s="9">
        <v>16.957999999999998</v>
      </c>
      <c r="DS12" s="9">
        <v>0.97699999999999998</v>
      </c>
      <c r="DT12" s="9">
        <v>0.438</v>
      </c>
      <c r="DU12" s="9">
        <v>0.53900000000000003</v>
      </c>
      <c r="DV12" s="9">
        <v>11.119</v>
      </c>
      <c r="DW12" s="9">
        <v>5.13</v>
      </c>
      <c r="DX12" s="9">
        <v>5.99</v>
      </c>
      <c r="DY12" s="9">
        <v>15.13</v>
      </c>
      <c r="DZ12" s="9">
        <v>7.1079999999999997</v>
      </c>
      <c r="EA12" s="9">
        <v>8.0210000000000008</v>
      </c>
      <c r="EB12" s="9">
        <v>3.105</v>
      </c>
      <c r="EC12" s="9">
        <v>2.34</v>
      </c>
      <c r="ED12" s="9">
        <v>0.76500000000000001</v>
      </c>
      <c r="EE12" s="9">
        <v>0.82699999999999996</v>
      </c>
      <c r="EF12" s="9">
        <v>0.248</v>
      </c>
      <c r="EG12" s="9">
        <v>0.57899999999999996</v>
      </c>
      <c r="EH12" s="9">
        <v>0.56699999999999995</v>
      </c>
      <c r="EI12" s="9">
        <v>0.24199999999999999</v>
      </c>
      <c r="EJ12" s="9">
        <v>0.32500000000000001</v>
      </c>
      <c r="EK12" s="9">
        <v>1.587</v>
      </c>
      <c r="EL12" s="9">
        <v>0.84799999999999998</v>
      </c>
      <c r="EM12" s="9">
        <v>0.73899999999999999</v>
      </c>
      <c r="EN12" s="9">
        <v>12.865</v>
      </c>
      <c r="EO12" s="9">
        <v>2.58</v>
      </c>
      <c r="EP12" s="9">
        <v>10.285</v>
      </c>
      <c r="EQ12" s="9">
        <v>2.5419999999999998</v>
      </c>
      <c r="ER12" s="9">
        <v>1.1890000000000001</v>
      </c>
      <c r="ES12" s="9">
        <v>1.353</v>
      </c>
      <c r="ET12" s="9">
        <v>6.5339999999999998</v>
      </c>
      <c r="EU12" s="9">
        <v>0.57499999999999996</v>
      </c>
      <c r="EV12" s="9">
        <v>5.9580000000000002</v>
      </c>
      <c r="EW12" s="9">
        <v>3.7890000000000001</v>
      </c>
      <c r="EX12" s="9">
        <v>0.81599999999999995</v>
      </c>
      <c r="EY12" s="9">
        <v>2.9729999999999999</v>
      </c>
      <c r="EZ12" s="9">
        <v>6.9359999999999999</v>
      </c>
      <c r="FA12" s="9">
        <v>3.3759999999999999</v>
      </c>
      <c r="FB12" s="9">
        <v>3.56</v>
      </c>
      <c r="FC12" s="9">
        <v>1.298</v>
      </c>
      <c r="FD12" s="9">
        <v>0.57799999999999996</v>
      </c>
      <c r="FE12" s="9">
        <v>0.71899999999999997</v>
      </c>
      <c r="FF12" s="9">
        <v>94.927000000000007</v>
      </c>
      <c r="FG12" s="9">
        <v>28.001000000000001</v>
      </c>
      <c r="FH12" s="9">
        <v>66.924999999999997</v>
      </c>
      <c r="FI12" s="9">
        <v>8.0109999999999992</v>
      </c>
      <c r="FJ12" s="9">
        <v>3.0350000000000001</v>
      </c>
      <c r="FK12" s="9">
        <v>4.9749999999999996</v>
      </c>
      <c r="FL12" s="9">
        <v>2.266</v>
      </c>
      <c r="FM12" s="9">
        <v>1.06</v>
      </c>
      <c r="FN12" s="9">
        <v>1.206</v>
      </c>
      <c r="FO12" s="9">
        <v>0.89900000000000002</v>
      </c>
      <c r="FP12" s="9">
        <v>0.40899999999999997</v>
      </c>
      <c r="FQ12" s="9">
        <v>0.49</v>
      </c>
      <c r="FR12" s="9">
        <v>1.2509999999999999</v>
      </c>
      <c r="FS12" s="9">
        <v>0.41699999999999998</v>
      </c>
      <c r="FT12" s="9">
        <v>0.83399999999999996</v>
      </c>
      <c r="FU12" s="9">
        <v>1.2889999999999999</v>
      </c>
      <c r="FV12" s="9">
        <v>0</v>
      </c>
      <c r="FW12" s="9">
        <v>1.2889999999999999</v>
      </c>
      <c r="FX12" s="9">
        <v>1.881</v>
      </c>
      <c r="FY12" s="9">
        <v>0.72399999999999998</v>
      </c>
      <c r="FZ12" s="9">
        <v>1.157</v>
      </c>
      <c r="GA12" s="9">
        <v>0.42499999999999999</v>
      </c>
      <c r="GB12" s="9">
        <v>0.42499999999999999</v>
      </c>
      <c r="GC12" s="9">
        <v>0</v>
      </c>
      <c r="GD12" s="9">
        <v>40.008000000000003</v>
      </c>
      <c r="GE12" s="9">
        <v>16.756</v>
      </c>
      <c r="GF12" s="9">
        <v>23.251999999999999</v>
      </c>
      <c r="GG12" s="9">
        <v>4.4059999999999997</v>
      </c>
      <c r="GH12" s="9">
        <v>1.2829999999999999</v>
      </c>
      <c r="GI12" s="9">
        <v>3.1230000000000002</v>
      </c>
      <c r="GJ12" s="9">
        <v>4.63</v>
      </c>
      <c r="GK12" s="9">
        <v>2.7240000000000002</v>
      </c>
      <c r="GL12" s="9">
        <v>1.9059999999999999</v>
      </c>
      <c r="GM12" s="9">
        <v>20.88</v>
      </c>
      <c r="GN12" s="9">
        <v>10.340999999999999</v>
      </c>
      <c r="GO12" s="9">
        <v>10.539</v>
      </c>
      <c r="GP12" s="9">
        <v>6.4960000000000004</v>
      </c>
      <c r="GQ12" s="9">
        <v>1.581</v>
      </c>
      <c r="GR12" s="9">
        <v>4.915</v>
      </c>
      <c r="GS12" s="9">
        <v>0.79100000000000004</v>
      </c>
      <c r="GT12" s="9">
        <v>0</v>
      </c>
      <c r="GU12" s="9">
        <v>0.79100000000000004</v>
      </c>
      <c r="GV12" s="9">
        <v>0</v>
      </c>
      <c r="GW12" s="9">
        <v>0</v>
      </c>
      <c r="GX12" s="9">
        <v>0</v>
      </c>
      <c r="GY12" s="9">
        <v>2.8039999999999998</v>
      </c>
      <c r="GZ12" s="9">
        <v>0.82699999999999996</v>
      </c>
      <c r="HA12" s="9">
        <v>1.978</v>
      </c>
      <c r="HB12" s="9">
        <v>34.804000000000002</v>
      </c>
      <c r="HC12" s="9">
        <v>3.637</v>
      </c>
      <c r="HD12" s="9">
        <v>31.167000000000002</v>
      </c>
      <c r="HE12" s="9">
        <v>2.601</v>
      </c>
      <c r="HF12" s="9">
        <v>0.30499999999999999</v>
      </c>
      <c r="HG12" s="9">
        <v>2.2959999999999998</v>
      </c>
      <c r="HH12" s="9">
        <v>20.274999999999999</v>
      </c>
      <c r="HI12" s="9">
        <v>0</v>
      </c>
      <c r="HJ12" s="9">
        <v>20.274999999999999</v>
      </c>
      <c r="HK12" s="9">
        <v>11.928000000000001</v>
      </c>
      <c r="HL12" s="9">
        <v>3.3319999999999999</v>
      </c>
      <c r="HM12" s="9">
        <v>8.5960000000000001</v>
      </c>
      <c r="HN12" s="9">
        <v>9.3829999999999991</v>
      </c>
      <c r="HO12" s="9">
        <v>3.75</v>
      </c>
      <c r="HP12" s="9">
        <v>5.6319999999999997</v>
      </c>
      <c r="HQ12" s="9">
        <v>2.722</v>
      </c>
      <c r="HR12" s="9">
        <v>0.82299999999999995</v>
      </c>
      <c r="HS12" s="9">
        <v>1.899</v>
      </c>
      <c r="HT12" s="9">
        <v>20.239000000000001</v>
      </c>
      <c r="HU12" s="9">
        <v>8.8420000000000005</v>
      </c>
      <c r="HV12" s="9">
        <v>11.397</v>
      </c>
      <c r="HW12" s="9">
        <v>1.756</v>
      </c>
      <c r="HX12" s="9">
        <v>0.70099999999999996</v>
      </c>
      <c r="HY12" s="9">
        <v>1.0549999999999999</v>
      </c>
      <c r="HZ12" s="9">
        <v>0.23599999999999999</v>
      </c>
      <c r="IA12" s="9">
        <v>0.111</v>
      </c>
      <c r="IB12" s="9">
        <v>0.126</v>
      </c>
      <c r="IC12" s="9">
        <v>0.25800000000000001</v>
      </c>
      <c r="ID12" s="9">
        <v>0</v>
      </c>
      <c r="IE12" s="9">
        <v>0.25800000000000001</v>
      </c>
      <c r="IF12" s="9">
        <v>0.24299999999999999</v>
      </c>
      <c r="IG12" s="9">
        <v>0</v>
      </c>
      <c r="IH12" s="9">
        <v>0.24299999999999999</v>
      </c>
      <c r="II12" s="9">
        <v>0</v>
      </c>
      <c r="IJ12" s="9">
        <v>0</v>
      </c>
      <c r="IK12" s="9">
        <v>0</v>
      </c>
      <c r="IL12" s="9">
        <v>0.84299999999999997</v>
      </c>
      <c r="IM12" s="9">
        <v>0.59</v>
      </c>
      <c r="IN12" s="9">
        <v>0.253</v>
      </c>
      <c r="IO12" s="9">
        <v>0.17499999999999999</v>
      </c>
      <c r="IP12" s="9">
        <v>0</v>
      </c>
      <c r="IQ12" s="9">
        <v>0.17499999999999999</v>
      </c>
    </row>
    <row r="13" spans="1:251">
      <c r="A13" s="10">
        <v>42767</v>
      </c>
      <c r="B13" s="9">
        <v>5.9939999999999998</v>
      </c>
      <c r="C13" s="9">
        <v>2.6920000000000002</v>
      </c>
      <c r="D13" s="9">
        <v>0.58799999999999997</v>
      </c>
      <c r="E13" s="9">
        <v>2.1040000000000001</v>
      </c>
      <c r="F13" s="9">
        <v>1.5129999999999999</v>
      </c>
      <c r="G13" s="9">
        <v>1.5129999999999999</v>
      </c>
      <c r="H13" s="9">
        <v>0</v>
      </c>
      <c r="I13" s="9">
        <v>8.7880000000000003</v>
      </c>
      <c r="J13" s="9">
        <v>4.056</v>
      </c>
      <c r="K13" s="9">
        <v>4.7329999999999997</v>
      </c>
      <c r="L13" s="9">
        <v>62.789000000000001</v>
      </c>
      <c r="M13" s="9">
        <v>8.484</v>
      </c>
      <c r="N13" s="9">
        <v>54.305</v>
      </c>
      <c r="O13" s="9">
        <v>7.9809999999999999</v>
      </c>
      <c r="P13" s="9">
        <v>3.8119999999999998</v>
      </c>
      <c r="Q13" s="9">
        <v>4.1689999999999996</v>
      </c>
      <c r="R13" s="9">
        <v>42.323</v>
      </c>
      <c r="S13" s="9">
        <v>3.3250000000000002</v>
      </c>
      <c r="T13" s="9">
        <v>38.997999999999998</v>
      </c>
      <c r="U13" s="9">
        <v>12.484999999999999</v>
      </c>
      <c r="V13" s="9">
        <v>1.347</v>
      </c>
      <c r="W13" s="9">
        <v>11.138</v>
      </c>
      <c r="X13" s="9">
        <v>23.1</v>
      </c>
      <c r="Y13" s="9">
        <v>11.811</v>
      </c>
      <c r="Z13" s="9">
        <v>11.289</v>
      </c>
      <c r="AA13" s="9">
        <v>1.8759999999999999</v>
      </c>
      <c r="AB13" s="9">
        <v>0</v>
      </c>
      <c r="AC13" s="9">
        <v>1.8759999999999999</v>
      </c>
      <c r="AD13" s="9">
        <v>177.29400000000001</v>
      </c>
      <c r="AE13" s="9">
        <v>57.542999999999999</v>
      </c>
      <c r="AF13" s="9">
        <v>119.751</v>
      </c>
      <c r="AG13" s="9">
        <v>21.241</v>
      </c>
      <c r="AH13" s="9">
        <v>7.5129999999999999</v>
      </c>
      <c r="AI13" s="9">
        <v>13.728</v>
      </c>
      <c r="AJ13" s="9">
        <v>6.9880000000000004</v>
      </c>
      <c r="AK13" s="9">
        <v>2.3610000000000002</v>
      </c>
      <c r="AL13" s="9">
        <v>4.6269999999999998</v>
      </c>
      <c r="AM13" s="9">
        <v>0.32800000000000001</v>
      </c>
      <c r="AN13" s="9">
        <v>0.32800000000000001</v>
      </c>
      <c r="AO13" s="9">
        <v>0</v>
      </c>
      <c r="AP13" s="9">
        <v>2.911</v>
      </c>
      <c r="AQ13" s="9">
        <v>0.84699999999999998</v>
      </c>
      <c r="AR13" s="9">
        <v>2.0640000000000001</v>
      </c>
      <c r="AS13" s="9">
        <v>0.623</v>
      </c>
      <c r="AT13" s="9">
        <v>0</v>
      </c>
      <c r="AU13" s="9">
        <v>0.623</v>
      </c>
      <c r="AV13" s="9">
        <v>7.6139999999999999</v>
      </c>
      <c r="AW13" s="9">
        <v>3.359</v>
      </c>
      <c r="AX13" s="9">
        <v>4.2560000000000002</v>
      </c>
      <c r="AY13" s="9">
        <v>2.7770000000000001</v>
      </c>
      <c r="AZ13" s="9">
        <v>0.61799999999999999</v>
      </c>
      <c r="BA13" s="9">
        <v>2.1579999999999999</v>
      </c>
      <c r="BB13" s="9">
        <v>74.897999999999996</v>
      </c>
      <c r="BC13" s="9">
        <v>32.991</v>
      </c>
      <c r="BD13" s="9">
        <v>41.906999999999996</v>
      </c>
      <c r="BE13" s="9">
        <v>3.0590000000000002</v>
      </c>
      <c r="BF13" s="9">
        <v>0.55700000000000005</v>
      </c>
      <c r="BG13" s="9">
        <v>2.5019999999999998</v>
      </c>
      <c r="BH13" s="9">
        <v>16.091000000000001</v>
      </c>
      <c r="BI13" s="9">
        <v>6.9630000000000001</v>
      </c>
      <c r="BJ13" s="9">
        <v>9.1280000000000001</v>
      </c>
      <c r="BK13" s="9">
        <v>35.639000000000003</v>
      </c>
      <c r="BL13" s="9">
        <v>16.082000000000001</v>
      </c>
      <c r="BM13" s="9">
        <v>19.556999999999999</v>
      </c>
      <c r="BN13" s="9">
        <v>11.379</v>
      </c>
      <c r="BO13" s="9">
        <v>3.528</v>
      </c>
      <c r="BP13" s="9">
        <v>7.851</v>
      </c>
      <c r="BQ13" s="9">
        <v>1.552</v>
      </c>
      <c r="BR13" s="9">
        <v>0.48299999999999998</v>
      </c>
      <c r="BS13" s="9">
        <v>1.069</v>
      </c>
      <c r="BT13" s="9">
        <v>0.96499999999999997</v>
      </c>
      <c r="BU13" s="9">
        <v>0</v>
      </c>
      <c r="BV13" s="9">
        <v>0.96499999999999997</v>
      </c>
      <c r="BW13" s="9">
        <v>6.2130000000000001</v>
      </c>
      <c r="BX13" s="9">
        <v>5.3789999999999996</v>
      </c>
      <c r="BY13" s="9">
        <v>0.83499999999999996</v>
      </c>
      <c r="BZ13" s="9">
        <v>54.713000000000001</v>
      </c>
      <c r="CA13" s="9">
        <v>5.9939999999999998</v>
      </c>
      <c r="CB13" s="9">
        <v>48.719000000000001</v>
      </c>
      <c r="CC13" s="9">
        <v>7.6539999999999999</v>
      </c>
      <c r="CD13" s="9">
        <v>2.081</v>
      </c>
      <c r="CE13" s="9">
        <v>5.5730000000000004</v>
      </c>
      <c r="CF13" s="9">
        <v>34.020000000000003</v>
      </c>
      <c r="CG13" s="9">
        <v>1.728</v>
      </c>
      <c r="CH13" s="9">
        <v>32.292000000000002</v>
      </c>
      <c r="CI13" s="9">
        <v>13.04</v>
      </c>
      <c r="CJ13" s="9">
        <v>2.1850000000000001</v>
      </c>
      <c r="CK13" s="9">
        <v>10.853999999999999</v>
      </c>
      <c r="CL13" s="9">
        <v>19.314</v>
      </c>
      <c r="CM13" s="9">
        <v>7.2160000000000002</v>
      </c>
      <c r="CN13" s="9">
        <v>12.098000000000001</v>
      </c>
      <c r="CO13" s="9">
        <v>7.1280000000000001</v>
      </c>
      <c r="CP13" s="9">
        <v>3.8290000000000002</v>
      </c>
      <c r="CQ13" s="9">
        <v>3.2989999999999999</v>
      </c>
      <c r="CR13" s="9">
        <v>56.156999999999996</v>
      </c>
      <c r="CS13" s="9">
        <v>22.957999999999998</v>
      </c>
      <c r="CT13" s="9">
        <v>33.200000000000003</v>
      </c>
      <c r="CU13" s="9">
        <v>5.46</v>
      </c>
      <c r="CV13" s="9">
        <v>3.1030000000000002</v>
      </c>
      <c r="CW13" s="9">
        <v>2.3570000000000002</v>
      </c>
      <c r="CX13" s="9">
        <v>1.284</v>
      </c>
      <c r="CY13" s="9">
        <v>0.56799999999999995</v>
      </c>
      <c r="CZ13" s="9">
        <v>0.71599999999999997</v>
      </c>
      <c r="DA13" s="9">
        <v>0.41399999999999998</v>
      </c>
      <c r="DB13" s="9">
        <v>0.41399999999999998</v>
      </c>
      <c r="DC13" s="9">
        <v>0</v>
      </c>
      <c r="DD13" s="9">
        <v>1.919</v>
      </c>
      <c r="DE13" s="9">
        <v>0.95399999999999996</v>
      </c>
      <c r="DF13" s="9">
        <v>0.96499999999999997</v>
      </c>
      <c r="DG13" s="9">
        <v>0</v>
      </c>
      <c r="DH13" s="9">
        <v>0</v>
      </c>
      <c r="DI13" s="9">
        <v>0</v>
      </c>
      <c r="DJ13" s="9">
        <v>1.843</v>
      </c>
      <c r="DK13" s="9">
        <v>1.167</v>
      </c>
      <c r="DL13" s="9">
        <v>0.67600000000000005</v>
      </c>
      <c r="DM13" s="9">
        <v>0</v>
      </c>
      <c r="DN13" s="9">
        <v>0</v>
      </c>
      <c r="DO13" s="9">
        <v>0</v>
      </c>
      <c r="DP13" s="9">
        <v>27.254000000000001</v>
      </c>
      <c r="DQ13" s="9">
        <v>13.009</v>
      </c>
      <c r="DR13" s="9">
        <v>14.244999999999999</v>
      </c>
      <c r="DS13" s="9">
        <v>2.327</v>
      </c>
      <c r="DT13" s="9">
        <v>1.1120000000000001</v>
      </c>
      <c r="DU13" s="9">
        <v>1.216</v>
      </c>
      <c r="DV13" s="9">
        <v>6.0970000000000004</v>
      </c>
      <c r="DW13" s="9">
        <v>1.8160000000000001</v>
      </c>
      <c r="DX13" s="9">
        <v>4.2809999999999997</v>
      </c>
      <c r="DY13" s="9">
        <v>14.036</v>
      </c>
      <c r="DZ13" s="9">
        <v>7.54</v>
      </c>
      <c r="EA13" s="9">
        <v>6.4960000000000004</v>
      </c>
      <c r="EB13" s="9">
        <v>3.6160000000000001</v>
      </c>
      <c r="EC13" s="9">
        <v>1.9350000000000001</v>
      </c>
      <c r="ED13" s="9">
        <v>1.68</v>
      </c>
      <c r="EE13" s="9">
        <v>0.57199999999999995</v>
      </c>
      <c r="EF13" s="9">
        <v>0</v>
      </c>
      <c r="EG13" s="9">
        <v>0.57199999999999995</v>
      </c>
      <c r="EH13" s="9">
        <v>0</v>
      </c>
      <c r="EI13" s="9">
        <v>0</v>
      </c>
      <c r="EJ13" s="9">
        <v>0</v>
      </c>
      <c r="EK13" s="9">
        <v>0.60599999999999998</v>
      </c>
      <c r="EL13" s="9">
        <v>0.60599999999999998</v>
      </c>
      <c r="EM13" s="9">
        <v>0</v>
      </c>
      <c r="EN13" s="9">
        <v>14.651999999999999</v>
      </c>
      <c r="EO13" s="9">
        <v>1.8580000000000001</v>
      </c>
      <c r="EP13" s="9">
        <v>12.794</v>
      </c>
      <c r="EQ13" s="9">
        <v>3.4740000000000002</v>
      </c>
      <c r="ER13" s="9">
        <v>1.133</v>
      </c>
      <c r="ES13" s="9">
        <v>2.3420000000000001</v>
      </c>
      <c r="ET13" s="9">
        <v>6.4740000000000002</v>
      </c>
      <c r="EU13" s="9">
        <v>0.33800000000000002</v>
      </c>
      <c r="EV13" s="9">
        <v>6.1360000000000001</v>
      </c>
      <c r="EW13" s="9">
        <v>4.7039999999999997</v>
      </c>
      <c r="EX13" s="9">
        <v>0.38700000000000001</v>
      </c>
      <c r="EY13" s="9">
        <v>4.3159999999999998</v>
      </c>
      <c r="EZ13" s="9">
        <v>8.4440000000000008</v>
      </c>
      <c r="FA13" s="9">
        <v>4.9880000000000004</v>
      </c>
      <c r="FB13" s="9">
        <v>3.456</v>
      </c>
      <c r="FC13" s="9">
        <v>0.34699999999999998</v>
      </c>
      <c r="FD13" s="9">
        <v>0</v>
      </c>
      <c r="FE13" s="9">
        <v>0.34699999999999998</v>
      </c>
      <c r="FF13" s="9">
        <v>92.715000000000003</v>
      </c>
      <c r="FG13" s="9">
        <v>33.265000000000001</v>
      </c>
      <c r="FH13" s="9">
        <v>59.45</v>
      </c>
      <c r="FI13" s="9">
        <v>13.12</v>
      </c>
      <c r="FJ13" s="9">
        <v>5.9550000000000001</v>
      </c>
      <c r="FK13" s="9">
        <v>7.165</v>
      </c>
      <c r="FL13" s="9">
        <v>3.6080000000000001</v>
      </c>
      <c r="FM13" s="9">
        <v>1.417</v>
      </c>
      <c r="FN13" s="9">
        <v>2.1909999999999998</v>
      </c>
      <c r="FO13" s="9">
        <v>0.45400000000000001</v>
      </c>
      <c r="FP13" s="9">
        <v>0</v>
      </c>
      <c r="FQ13" s="9">
        <v>0.45400000000000001</v>
      </c>
      <c r="FR13" s="9">
        <v>2.6509999999999998</v>
      </c>
      <c r="FS13" s="9">
        <v>0.90200000000000002</v>
      </c>
      <c r="FT13" s="9">
        <v>1.7490000000000001</v>
      </c>
      <c r="FU13" s="9">
        <v>0.46200000000000002</v>
      </c>
      <c r="FV13" s="9">
        <v>0</v>
      </c>
      <c r="FW13" s="9">
        <v>0.46200000000000002</v>
      </c>
      <c r="FX13" s="9">
        <v>5.5250000000000004</v>
      </c>
      <c r="FY13" s="9">
        <v>3.2170000000000001</v>
      </c>
      <c r="FZ13" s="9">
        <v>2.3090000000000002</v>
      </c>
      <c r="GA13" s="9">
        <v>0.41899999999999998</v>
      </c>
      <c r="GB13" s="9">
        <v>0.41899999999999998</v>
      </c>
      <c r="GC13" s="9">
        <v>0</v>
      </c>
      <c r="GD13" s="9">
        <v>42.79</v>
      </c>
      <c r="GE13" s="9">
        <v>21.806000000000001</v>
      </c>
      <c r="GF13" s="9">
        <v>20.984000000000002</v>
      </c>
      <c r="GG13" s="9">
        <v>5.8920000000000003</v>
      </c>
      <c r="GH13" s="9">
        <v>3.1280000000000001</v>
      </c>
      <c r="GI13" s="9">
        <v>2.7639999999999998</v>
      </c>
      <c r="GJ13" s="9">
        <v>4.3520000000000003</v>
      </c>
      <c r="GK13" s="9">
        <v>3.0510000000000002</v>
      </c>
      <c r="GL13" s="9">
        <v>1.3009999999999999</v>
      </c>
      <c r="GM13" s="9">
        <v>22.971</v>
      </c>
      <c r="GN13" s="9">
        <v>11.831</v>
      </c>
      <c r="GO13" s="9">
        <v>11.14</v>
      </c>
      <c r="GP13" s="9">
        <v>5.7080000000000002</v>
      </c>
      <c r="GQ13" s="9">
        <v>2.2829999999999999</v>
      </c>
      <c r="GR13" s="9">
        <v>3.4249999999999998</v>
      </c>
      <c r="GS13" s="9">
        <v>1.339</v>
      </c>
      <c r="GT13" s="9">
        <v>0.92900000000000005</v>
      </c>
      <c r="GU13" s="9">
        <v>0.41</v>
      </c>
      <c r="GV13" s="9">
        <v>0</v>
      </c>
      <c r="GW13" s="9">
        <v>0</v>
      </c>
      <c r="GX13" s="9">
        <v>0</v>
      </c>
      <c r="GY13" s="9">
        <v>2.528</v>
      </c>
      <c r="GZ13" s="9">
        <v>0.58399999999999996</v>
      </c>
      <c r="HA13" s="9">
        <v>1.944</v>
      </c>
      <c r="HB13" s="9">
        <v>28.675000000000001</v>
      </c>
      <c r="HC13" s="9">
        <v>1.419</v>
      </c>
      <c r="HD13" s="9">
        <v>27.256</v>
      </c>
      <c r="HE13" s="9">
        <v>2.089</v>
      </c>
      <c r="HF13" s="9">
        <v>0.46800000000000003</v>
      </c>
      <c r="HG13" s="9">
        <v>1.621</v>
      </c>
      <c r="HH13" s="9">
        <v>20.818000000000001</v>
      </c>
      <c r="HI13" s="9">
        <v>0.54300000000000004</v>
      </c>
      <c r="HJ13" s="9">
        <v>20.274999999999999</v>
      </c>
      <c r="HK13" s="9">
        <v>5.7679999999999998</v>
      </c>
      <c r="HL13" s="9">
        <v>0.40799999999999997</v>
      </c>
      <c r="HM13" s="9">
        <v>5.36</v>
      </c>
      <c r="HN13" s="9">
        <v>6.57</v>
      </c>
      <c r="HO13" s="9">
        <v>2.9860000000000002</v>
      </c>
      <c r="HP13" s="9">
        <v>3.5840000000000001</v>
      </c>
      <c r="HQ13" s="9">
        <v>1.56</v>
      </c>
      <c r="HR13" s="9">
        <v>1.0980000000000001</v>
      </c>
      <c r="HS13" s="9">
        <v>0.46200000000000002</v>
      </c>
      <c r="HT13" s="9">
        <v>23.442</v>
      </c>
      <c r="HU13" s="9">
        <v>8.6950000000000003</v>
      </c>
      <c r="HV13" s="9">
        <v>14.747</v>
      </c>
      <c r="HW13" s="9">
        <v>2.2360000000000002</v>
      </c>
      <c r="HX13" s="9">
        <v>1.3120000000000001</v>
      </c>
      <c r="HY13" s="9">
        <v>0.92400000000000004</v>
      </c>
      <c r="HZ13" s="9">
        <v>0.72599999999999998</v>
      </c>
      <c r="IA13" s="9">
        <v>0.60599999999999998</v>
      </c>
      <c r="IB13" s="9">
        <v>0.12</v>
      </c>
      <c r="IC13" s="9">
        <v>0</v>
      </c>
      <c r="ID13" s="9">
        <v>0</v>
      </c>
      <c r="IE13" s="9">
        <v>0</v>
      </c>
      <c r="IF13" s="9">
        <v>0</v>
      </c>
      <c r="IG13" s="9">
        <v>0</v>
      </c>
      <c r="IH13" s="9">
        <v>0</v>
      </c>
      <c r="II13" s="9">
        <v>0</v>
      </c>
      <c r="IJ13" s="9">
        <v>0</v>
      </c>
      <c r="IK13" s="9">
        <v>0</v>
      </c>
      <c r="IL13" s="9">
        <v>0.80700000000000005</v>
      </c>
      <c r="IM13" s="9">
        <v>0.57299999999999995</v>
      </c>
      <c r="IN13" s="9">
        <v>0.23400000000000001</v>
      </c>
      <c r="IO13" s="9">
        <v>0.70299999999999996</v>
      </c>
      <c r="IP13" s="9">
        <v>0.13300000000000001</v>
      </c>
      <c r="IQ13" s="9">
        <v>0.56999999999999995</v>
      </c>
    </row>
    <row r="14" spans="1:251">
      <c r="A14" s="10">
        <v>43132</v>
      </c>
      <c r="B14" s="9">
        <v>6.9710000000000001</v>
      </c>
      <c r="C14" s="9">
        <v>4.4219999999999997</v>
      </c>
      <c r="D14" s="9">
        <v>0.54500000000000004</v>
      </c>
      <c r="E14" s="9">
        <v>3.8769999999999998</v>
      </c>
      <c r="F14" s="9">
        <v>0.65500000000000003</v>
      </c>
      <c r="G14" s="9">
        <v>0.65500000000000003</v>
      </c>
      <c r="H14" s="9">
        <v>0</v>
      </c>
      <c r="I14" s="9">
        <v>10.042</v>
      </c>
      <c r="J14" s="9">
        <v>2.68</v>
      </c>
      <c r="K14" s="9">
        <v>7.3609999999999998</v>
      </c>
      <c r="L14" s="9">
        <v>65.524000000000001</v>
      </c>
      <c r="M14" s="9">
        <v>4.3440000000000003</v>
      </c>
      <c r="N14" s="9">
        <v>61.18</v>
      </c>
      <c r="O14" s="9">
        <v>8.8379999999999992</v>
      </c>
      <c r="P14" s="9">
        <v>2.173</v>
      </c>
      <c r="Q14" s="9">
        <v>6.665</v>
      </c>
      <c r="R14" s="9">
        <v>46.465000000000003</v>
      </c>
      <c r="S14" s="9">
        <v>1.736</v>
      </c>
      <c r="T14" s="9">
        <v>44.728999999999999</v>
      </c>
      <c r="U14" s="9">
        <v>10.221</v>
      </c>
      <c r="V14" s="9">
        <v>0.435</v>
      </c>
      <c r="W14" s="9">
        <v>9.7859999999999996</v>
      </c>
      <c r="X14" s="9">
        <v>19.829000000000001</v>
      </c>
      <c r="Y14" s="9">
        <v>6.1440000000000001</v>
      </c>
      <c r="Z14" s="9">
        <v>13.685</v>
      </c>
      <c r="AA14" s="9">
        <v>5.4249999999999998</v>
      </c>
      <c r="AB14" s="9">
        <v>1.9239999999999999</v>
      </c>
      <c r="AC14" s="9">
        <v>3.5019999999999998</v>
      </c>
      <c r="AD14" s="9">
        <v>175.595</v>
      </c>
      <c r="AE14" s="9">
        <v>66.275999999999996</v>
      </c>
      <c r="AF14" s="9">
        <v>109.318</v>
      </c>
      <c r="AG14" s="9">
        <v>20.481000000000002</v>
      </c>
      <c r="AH14" s="9">
        <v>8.4019999999999992</v>
      </c>
      <c r="AI14" s="9">
        <v>12.079000000000001</v>
      </c>
      <c r="AJ14" s="9">
        <v>5.452</v>
      </c>
      <c r="AK14" s="9">
        <v>3.121</v>
      </c>
      <c r="AL14" s="9">
        <v>2.331</v>
      </c>
      <c r="AM14" s="9">
        <v>0.90300000000000002</v>
      </c>
      <c r="AN14" s="9">
        <v>0</v>
      </c>
      <c r="AO14" s="9">
        <v>0.90300000000000002</v>
      </c>
      <c r="AP14" s="9">
        <v>4.444</v>
      </c>
      <c r="AQ14" s="9">
        <v>2.4660000000000002</v>
      </c>
      <c r="AR14" s="9">
        <v>1.978</v>
      </c>
      <c r="AS14" s="9">
        <v>0.65800000000000003</v>
      </c>
      <c r="AT14" s="9">
        <v>0.65800000000000003</v>
      </c>
      <c r="AU14" s="9">
        <v>0</v>
      </c>
      <c r="AV14" s="9">
        <v>6.5049999999999999</v>
      </c>
      <c r="AW14" s="9">
        <v>2.1579999999999999</v>
      </c>
      <c r="AX14" s="9">
        <v>4.3470000000000004</v>
      </c>
      <c r="AY14" s="9">
        <v>2.5190000000000001</v>
      </c>
      <c r="AZ14" s="9">
        <v>0</v>
      </c>
      <c r="BA14" s="9">
        <v>2.5190000000000001</v>
      </c>
      <c r="BB14" s="9">
        <v>82.251999999999995</v>
      </c>
      <c r="BC14" s="9">
        <v>41.161000000000001</v>
      </c>
      <c r="BD14" s="9">
        <v>41.09</v>
      </c>
      <c r="BE14" s="9">
        <v>6.4109999999999996</v>
      </c>
      <c r="BF14" s="9">
        <v>2.6840000000000002</v>
      </c>
      <c r="BG14" s="9">
        <v>3.7269999999999999</v>
      </c>
      <c r="BH14" s="9">
        <v>20.024999999999999</v>
      </c>
      <c r="BI14" s="9">
        <v>11.946999999999999</v>
      </c>
      <c r="BJ14" s="9">
        <v>8.077</v>
      </c>
      <c r="BK14" s="9">
        <v>37.042999999999999</v>
      </c>
      <c r="BL14" s="9">
        <v>18.265999999999998</v>
      </c>
      <c r="BM14" s="9">
        <v>18.777000000000001</v>
      </c>
      <c r="BN14" s="9">
        <v>10.952</v>
      </c>
      <c r="BO14" s="9">
        <v>5.4930000000000003</v>
      </c>
      <c r="BP14" s="9">
        <v>5.4589999999999996</v>
      </c>
      <c r="BQ14" s="9">
        <v>2.2719999999999998</v>
      </c>
      <c r="BR14" s="9">
        <v>0.66500000000000004</v>
      </c>
      <c r="BS14" s="9">
        <v>1.607</v>
      </c>
      <c r="BT14" s="9">
        <v>0.36699999999999999</v>
      </c>
      <c r="BU14" s="9">
        <v>0</v>
      </c>
      <c r="BV14" s="9">
        <v>0.36699999999999999</v>
      </c>
      <c r="BW14" s="9">
        <v>5.1820000000000004</v>
      </c>
      <c r="BX14" s="9">
        <v>2.1059999999999999</v>
      </c>
      <c r="BY14" s="9">
        <v>3.077</v>
      </c>
      <c r="BZ14" s="9">
        <v>51.250999999999998</v>
      </c>
      <c r="CA14" s="9">
        <v>7.2850000000000001</v>
      </c>
      <c r="CB14" s="9">
        <v>43.966999999999999</v>
      </c>
      <c r="CC14" s="9">
        <v>8.9710000000000001</v>
      </c>
      <c r="CD14" s="9">
        <v>1.381</v>
      </c>
      <c r="CE14" s="9">
        <v>7.59</v>
      </c>
      <c r="CF14" s="9">
        <v>29.388000000000002</v>
      </c>
      <c r="CG14" s="9">
        <v>2.5289999999999999</v>
      </c>
      <c r="CH14" s="9">
        <v>26.859000000000002</v>
      </c>
      <c r="CI14" s="9">
        <v>12.893000000000001</v>
      </c>
      <c r="CJ14" s="9">
        <v>3.375</v>
      </c>
      <c r="CK14" s="9">
        <v>9.5169999999999995</v>
      </c>
      <c r="CL14" s="9">
        <v>17.876999999999999</v>
      </c>
      <c r="CM14" s="9">
        <v>7.835</v>
      </c>
      <c r="CN14" s="9">
        <v>10.041</v>
      </c>
      <c r="CO14" s="9">
        <v>3.734</v>
      </c>
      <c r="CP14" s="9">
        <v>1.593</v>
      </c>
      <c r="CQ14" s="9">
        <v>2.141</v>
      </c>
      <c r="CR14" s="9">
        <v>56.320999999999998</v>
      </c>
      <c r="CS14" s="9">
        <v>22.655000000000001</v>
      </c>
      <c r="CT14" s="9">
        <v>33.665999999999997</v>
      </c>
      <c r="CU14" s="9">
        <v>7.944</v>
      </c>
      <c r="CV14" s="9">
        <v>3.5870000000000002</v>
      </c>
      <c r="CW14" s="9">
        <v>4.3570000000000002</v>
      </c>
      <c r="CX14" s="9">
        <v>3.3679999999999999</v>
      </c>
      <c r="CY14" s="9">
        <v>1.833</v>
      </c>
      <c r="CZ14" s="9">
        <v>1.5349999999999999</v>
      </c>
      <c r="DA14" s="9">
        <v>0</v>
      </c>
      <c r="DB14" s="9">
        <v>0</v>
      </c>
      <c r="DC14" s="9">
        <v>0</v>
      </c>
      <c r="DD14" s="9">
        <v>1.1579999999999999</v>
      </c>
      <c r="DE14" s="9">
        <v>0.35599999999999998</v>
      </c>
      <c r="DF14" s="9">
        <v>0.80100000000000005</v>
      </c>
      <c r="DG14" s="9">
        <v>0.627</v>
      </c>
      <c r="DH14" s="9">
        <v>0</v>
      </c>
      <c r="DI14" s="9">
        <v>0.627</v>
      </c>
      <c r="DJ14" s="9">
        <v>1.4930000000000001</v>
      </c>
      <c r="DK14" s="9">
        <v>1.177</v>
      </c>
      <c r="DL14" s="9">
        <v>0.316</v>
      </c>
      <c r="DM14" s="9">
        <v>1.2989999999999999</v>
      </c>
      <c r="DN14" s="9">
        <v>0.221</v>
      </c>
      <c r="DO14" s="9">
        <v>1.0780000000000001</v>
      </c>
      <c r="DP14" s="9">
        <v>27.815999999999999</v>
      </c>
      <c r="DQ14" s="9">
        <v>13.273999999999999</v>
      </c>
      <c r="DR14" s="9">
        <v>14.542</v>
      </c>
      <c r="DS14" s="9">
        <v>2.8380000000000001</v>
      </c>
      <c r="DT14" s="9">
        <v>1.2070000000000001</v>
      </c>
      <c r="DU14" s="9">
        <v>1.631</v>
      </c>
      <c r="DV14" s="9">
        <v>4.609</v>
      </c>
      <c r="DW14" s="9">
        <v>1.59</v>
      </c>
      <c r="DX14" s="9">
        <v>3.0190000000000001</v>
      </c>
      <c r="DY14" s="9">
        <v>17.701000000000001</v>
      </c>
      <c r="DZ14" s="9">
        <v>9.6959999999999997</v>
      </c>
      <c r="EA14" s="9">
        <v>8.0050000000000008</v>
      </c>
      <c r="EB14" s="9">
        <v>1.3839999999999999</v>
      </c>
      <c r="EC14" s="9">
        <v>0.78200000000000003</v>
      </c>
      <c r="ED14" s="9">
        <v>0.60299999999999998</v>
      </c>
      <c r="EE14" s="9">
        <v>0.24</v>
      </c>
      <c r="EF14" s="9">
        <v>0</v>
      </c>
      <c r="EG14" s="9">
        <v>0.24</v>
      </c>
      <c r="EH14" s="9">
        <v>0.27600000000000002</v>
      </c>
      <c r="EI14" s="9">
        <v>0</v>
      </c>
      <c r="EJ14" s="9">
        <v>0.27600000000000002</v>
      </c>
      <c r="EK14" s="9">
        <v>0.76700000000000002</v>
      </c>
      <c r="EL14" s="9">
        <v>0</v>
      </c>
      <c r="EM14" s="9">
        <v>0.76700000000000002</v>
      </c>
      <c r="EN14" s="9">
        <v>13.214</v>
      </c>
      <c r="EO14" s="9">
        <v>1.34</v>
      </c>
      <c r="EP14" s="9">
        <v>11.874000000000001</v>
      </c>
      <c r="EQ14" s="9">
        <v>3.3650000000000002</v>
      </c>
      <c r="ER14" s="9">
        <v>1.044</v>
      </c>
      <c r="ES14" s="9">
        <v>2.3220000000000001</v>
      </c>
      <c r="ET14" s="9">
        <v>7.6840000000000002</v>
      </c>
      <c r="EU14" s="9">
        <v>0.29599999999999999</v>
      </c>
      <c r="EV14" s="9">
        <v>7.3879999999999999</v>
      </c>
      <c r="EW14" s="9">
        <v>2.1640000000000001</v>
      </c>
      <c r="EX14" s="9">
        <v>0</v>
      </c>
      <c r="EY14" s="9">
        <v>2.1640000000000001</v>
      </c>
      <c r="EZ14" s="9">
        <v>5.4320000000000004</v>
      </c>
      <c r="FA14" s="9">
        <v>2.5390000000000001</v>
      </c>
      <c r="FB14" s="9">
        <v>2.8929999999999998</v>
      </c>
      <c r="FC14" s="9">
        <v>1.915</v>
      </c>
      <c r="FD14" s="9">
        <v>1.915</v>
      </c>
      <c r="FE14" s="9">
        <v>0</v>
      </c>
      <c r="FF14" s="9">
        <v>102.614</v>
      </c>
      <c r="FG14" s="9">
        <v>37.981000000000002</v>
      </c>
      <c r="FH14" s="9">
        <v>64.634</v>
      </c>
      <c r="FI14" s="9">
        <v>15.329000000000001</v>
      </c>
      <c r="FJ14" s="9">
        <v>6.0119999999999996</v>
      </c>
      <c r="FK14" s="9">
        <v>9.3170000000000002</v>
      </c>
      <c r="FL14" s="9">
        <v>6.1020000000000003</v>
      </c>
      <c r="FM14" s="9">
        <v>2.629</v>
      </c>
      <c r="FN14" s="9">
        <v>3.4729999999999999</v>
      </c>
      <c r="FO14" s="9">
        <v>0.47299999999999998</v>
      </c>
      <c r="FP14" s="9">
        <v>0.47299999999999998</v>
      </c>
      <c r="FQ14" s="9">
        <v>0</v>
      </c>
      <c r="FR14" s="9">
        <v>1.8009999999999999</v>
      </c>
      <c r="FS14" s="9">
        <v>1.18</v>
      </c>
      <c r="FT14" s="9">
        <v>0.621</v>
      </c>
      <c r="FU14" s="9">
        <v>0</v>
      </c>
      <c r="FV14" s="9">
        <v>0</v>
      </c>
      <c r="FW14" s="9">
        <v>0</v>
      </c>
      <c r="FX14" s="9">
        <v>4.7629999999999999</v>
      </c>
      <c r="FY14" s="9">
        <v>1.73</v>
      </c>
      <c r="FZ14" s="9">
        <v>3.0329999999999999</v>
      </c>
      <c r="GA14" s="9">
        <v>2.1909999999999998</v>
      </c>
      <c r="GB14" s="9">
        <v>0</v>
      </c>
      <c r="GC14" s="9">
        <v>2.1909999999999998</v>
      </c>
      <c r="GD14" s="9">
        <v>45.503</v>
      </c>
      <c r="GE14" s="9">
        <v>20.38</v>
      </c>
      <c r="GF14" s="9">
        <v>25.123000000000001</v>
      </c>
      <c r="GG14" s="9">
        <v>2.6560000000000001</v>
      </c>
      <c r="GH14" s="9">
        <v>0.503</v>
      </c>
      <c r="GI14" s="9">
        <v>2.153</v>
      </c>
      <c r="GJ14" s="9">
        <v>8.0269999999999992</v>
      </c>
      <c r="GK14" s="9">
        <v>5.1130000000000004</v>
      </c>
      <c r="GL14" s="9">
        <v>2.9140000000000001</v>
      </c>
      <c r="GM14" s="9">
        <v>23.474</v>
      </c>
      <c r="GN14" s="9">
        <v>11.544</v>
      </c>
      <c r="GO14" s="9">
        <v>11.93</v>
      </c>
      <c r="GP14" s="9">
        <v>8.3719999999999999</v>
      </c>
      <c r="GQ14" s="9">
        <v>2.4220000000000002</v>
      </c>
      <c r="GR14" s="9">
        <v>5.9489999999999998</v>
      </c>
      <c r="GS14" s="9">
        <v>0.41499999999999998</v>
      </c>
      <c r="GT14" s="9">
        <v>0</v>
      </c>
      <c r="GU14" s="9">
        <v>0.41499999999999998</v>
      </c>
      <c r="GV14" s="9">
        <v>1.718</v>
      </c>
      <c r="GW14" s="9">
        <v>0.79700000000000004</v>
      </c>
      <c r="GX14" s="9">
        <v>0.92100000000000004</v>
      </c>
      <c r="GY14" s="9">
        <v>0.84099999999999997</v>
      </c>
      <c r="GZ14" s="9">
        <v>0</v>
      </c>
      <c r="HA14" s="9">
        <v>0.84099999999999997</v>
      </c>
      <c r="HB14" s="9">
        <v>26.745000000000001</v>
      </c>
      <c r="HC14" s="9">
        <v>3.7440000000000002</v>
      </c>
      <c r="HD14" s="9">
        <v>23.001000000000001</v>
      </c>
      <c r="HE14" s="9">
        <v>3.3180000000000001</v>
      </c>
      <c r="HF14" s="9">
        <v>1.863</v>
      </c>
      <c r="HG14" s="9">
        <v>1.4550000000000001</v>
      </c>
      <c r="HH14" s="9">
        <v>18.981999999999999</v>
      </c>
      <c r="HI14" s="9">
        <v>1.881</v>
      </c>
      <c r="HJ14" s="9">
        <v>17.100999999999999</v>
      </c>
      <c r="HK14" s="9">
        <v>4.4450000000000003</v>
      </c>
      <c r="HL14" s="9">
        <v>0</v>
      </c>
      <c r="HM14" s="9">
        <v>4.4450000000000003</v>
      </c>
      <c r="HN14" s="9">
        <v>11.215</v>
      </c>
      <c r="HO14" s="9">
        <v>5.5720000000000001</v>
      </c>
      <c r="HP14" s="9">
        <v>5.6429999999999998</v>
      </c>
      <c r="HQ14" s="9">
        <v>3.8220000000000001</v>
      </c>
      <c r="HR14" s="9">
        <v>2.2719999999999998</v>
      </c>
      <c r="HS14" s="9">
        <v>1.5489999999999999</v>
      </c>
      <c r="HT14" s="9">
        <v>21.599</v>
      </c>
      <c r="HU14" s="9">
        <v>8.8510000000000009</v>
      </c>
      <c r="HV14" s="9">
        <v>12.747</v>
      </c>
      <c r="HW14" s="9">
        <v>1.998</v>
      </c>
      <c r="HX14" s="9">
        <v>0.71</v>
      </c>
      <c r="HY14" s="9">
        <v>1.288</v>
      </c>
      <c r="HZ14" s="9">
        <v>0.995</v>
      </c>
      <c r="IA14" s="9">
        <v>0.50800000000000001</v>
      </c>
      <c r="IB14" s="9">
        <v>0.48699999999999999</v>
      </c>
      <c r="IC14" s="9">
        <v>0</v>
      </c>
      <c r="ID14" s="9">
        <v>0</v>
      </c>
      <c r="IE14" s="9">
        <v>0</v>
      </c>
      <c r="IF14" s="9">
        <v>0</v>
      </c>
      <c r="IG14" s="9">
        <v>0</v>
      </c>
      <c r="IH14" s="9">
        <v>0</v>
      </c>
      <c r="II14" s="9">
        <v>0.36</v>
      </c>
      <c r="IJ14" s="9">
        <v>0</v>
      </c>
      <c r="IK14" s="9">
        <v>0.36</v>
      </c>
      <c r="IL14" s="9">
        <v>0.33500000000000002</v>
      </c>
      <c r="IM14" s="9">
        <v>0.128</v>
      </c>
      <c r="IN14" s="9">
        <v>0.20699999999999999</v>
      </c>
      <c r="IO14" s="9">
        <v>0.309</v>
      </c>
      <c r="IP14" s="9">
        <v>7.4999999999999997E-2</v>
      </c>
      <c r="IQ14" s="9">
        <v>0.23400000000000001</v>
      </c>
    </row>
    <row r="15" spans="1:251">
      <c r="A15" s="10">
        <v>43497</v>
      </c>
      <c r="B15" s="9">
        <v>6.6639999999999997</v>
      </c>
      <c r="C15" s="9">
        <v>3.22</v>
      </c>
      <c r="D15" s="9">
        <v>1.2130000000000001</v>
      </c>
      <c r="E15" s="9">
        <v>2.0070000000000001</v>
      </c>
      <c r="F15" s="9">
        <v>1.706</v>
      </c>
      <c r="G15" s="9">
        <v>0.44600000000000001</v>
      </c>
      <c r="H15" s="9">
        <v>1.26</v>
      </c>
      <c r="I15" s="9">
        <v>11.923</v>
      </c>
      <c r="J15" s="9">
        <v>6.7460000000000004</v>
      </c>
      <c r="K15" s="9">
        <v>5.1769999999999996</v>
      </c>
      <c r="L15" s="9">
        <v>61.308999999999997</v>
      </c>
      <c r="M15" s="9">
        <v>7.7039999999999997</v>
      </c>
      <c r="N15" s="9">
        <v>53.604999999999997</v>
      </c>
      <c r="O15" s="9">
        <v>8.9480000000000004</v>
      </c>
      <c r="P15" s="9">
        <v>2.7970000000000002</v>
      </c>
      <c r="Q15" s="9">
        <v>6.1509999999999998</v>
      </c>
      <c r="R15" s="9">
        <v>41.21</v>
      </c>
      <c r="S15" s="9">
        <v>2.64</v>
      </c>
      <c r="T15" s="9">
        <v>38.57</v>
      </c>
      <c r="U15" s="9">
        <v>11.151999999999999</v>
      </c>
      <c r="V15" s="9">
        <v>2.2669999999999999</v>
      </c>
      <c r="W15" s="9">
        <v>8.8840000000000003</v>
      </c>
      <c r="X15" s="9">
        <v>22.228999999999999</v>
      </c>
      <c r="Y15" s="9">
        <v>14.097</v>
      </c>
      <c r="Z15" s="9">
        <v>8.1319999999999997</v>
      </c>
      <c r="AA15" s="9">
        <v>5.5739999999999998</v>
      </c>
      <c r="AB15" s="9">
        <v>3.7109999999999999</v>
      </c>
      <c r="AC15" s="9">
        <v>1.863</v>
      </c>
      <c r="AD15" s="9">
        <v>154.696</v>
      </c>
      <c r="AE15" s="9">
        <v>58.478000000000002</v>
      </c>
      <c r="AF15" s="9">
        <v>96.216999999999999</v>
      </c>
      <c r="AG15" s="9">
        <v>15.129</v>
      </c>
      <c r="AH15" s="9">
        <v>6.2210000000000001</v>
      </c>
      <c r="AI15" s="9">
        <v>8.9079999999999995</v>
      </c>
      <c r="AJ15" s="9">
        <v>4.7539999999999996</v>
      </c>
      <c r="AK15" s="9">
        <v>1.8440000000000001</v>
      </c>
      <c r="AL15" s="9">
        <v>2.91</v>
      </c>
      <c r="AM15" s="9">
        <v>0</v>
      </c>
      <c r="AN15" s="9">
        <v>0</v>
      </c>
      <c r="AO15" s="9">
        <v>0</v>
      </c>
      <c r="AP15" s="9">
        <v>2.2629999999999999</v>
      </c>
      <c r="AQ15" s="9">
        <v>0.42399999999999999</v>
      </c>
      <c r="AR15" s="9">
        <v>1.839</v>
      </c>
      <c r="AS15" s="9">
        <v>0.48399999999999999</v>
      </c>
      <c r="AT15" s="9">
        <v>0</v>
      </c>
      <c r="AU15" s="9">
        <v>0.48399999999999999</v>
      </c>
      <c r="AV15" s="9">
        <v>7.0380000000000003</v>
      </c>
      <c r="AW15" s="9">
        <v>3.363</v>
      </c>
      <c r="AX15" s="9">
        <v>3.6749999999999998</v>
      </c>
      <c r="AY15" s="9">
        <v>0.59</v>
      </c>
      <c r="AZ15" s="9">
        <v>0.59</v>
      </c>
      <c r="BA15" s="9">
        <v>0</v>
      </c>
      <c r="BB15" s="9">
        <v>75.061000000000007</v>
      </c>
      <c r="BC15" s="9">
        <v>36.258000000000003</v>
      </c>
      <c r="BD15" s="9">
        <v>38.802999999999997</v>
      </c>
      <c r="BE15" s="9">
        <v>5.0170000000000003</v>
      </c>
      <c r="BF15" s="9">
        <v>2.9340000000000002</v>
      </c>
      <c r="BG15" s="9">
        <v>2.0830000000000002</v>
      </c>
      <c r="BH15" s="9">
        <v>15.835000000000001</v>
      </c>
      <c r="BI15" s="9">
        <v>10.362</v>
      </c>
      <c r="BJ15" s="9">
        <v>5.4729999999999999</v>
      </c>
      <c r="BK15" s="9">
        <v>33.722000000000001</v>
      </c>
      <c r="BL15" s="9">
        <v>13.807</v>
      </c>
      <c r="BM15" s="9">
        <v>19.914999999999999</v>
      </c>
      <c r="BN15" s="9">
        <v>14.42</v>
      </c>
      <c r="BO15" s="9">
        <v>7.21</v>
      </c>
      <c r="BP15" s="9">
        <v>7.21</v>
      </c>
      <c r="BQ15" s="9">
        <v>1.72</v>
      </c>
      <c r="BR15" s="9">
        <v>0.52700000000000002</v>
      </c>
      <c r="BS15" s="9">
        <v>1.1930000000000001</v>
      </c>
      <c r="BT15" s="9">
        <v>1.0720000000000001</v>
      </c>
      <c r="BU15" s="9">
        <v>0</v>
      </c>
      <c r="BV15" s="9">
        <v>1.0720000000000001</v>
      </c>
      <c r="BW15" s="9">
        <v>3.274</v>
      </c>
      <c r="BX15" s="9">
        <v>1.417</v>
      </c>
      <c r="BY15" s="9">
        <v>1.857</v>
      </c>
      <c r="BZ15" s="9">
        <v>45.25</v>
      </c>
      <c r="CA15" s="9">
        <v>5.3410000000000002</v>
      </c>
      <c r="CB15" s="9">
        <v>39.908999999999999</v>
      </c>
      <c r="CC15" s="9">
        <v>6.6929999999999996</v>
      </c>
      <c r="CD15" s="9">
        <v>1.181</v>
      </c>
      <c r="CE15" s="9">
        <v>5.5119999999999996</v>
      </c>
      <c r="CF15" s="9">
        <v>26.827000000000002</v>
      </c>
      <c r="CG15" s="9">
        <v>2.2629999999999999</v>
      </c>
      <c r="CH15" s="9">
        <v>24.564</v>
      </c>
      <c r="CI15" s="9">
        <v>11.73</v>
      </c>
      <c r="CJ15" s="9">
        <v>1.897</v>
      </c>
      <c r="CK15" s="9">
        <v>9.8330000000000002</v>
      </c>
      <c r="CL15" s="9">
        <v>11.919</v>
      </c>
      <c r="CM15" s="9">
        <v>6.9379999999999997</v>
      </c>
      <c r="CN15" s="9">
        <v>4.9809999999999999</v>
      </c>
      <c r="CO15" s="9">
        <v>7.3369999999999997</v>
      </c>
      <c r="CP15" s="9">
        <v>3.72</v>
      </c>
      <c r="CQ15" s="9">
        <v>3.617</v>
      </c>
      <c r="CR15" s="9">
        <v>64.632000000000005</v>
      </c>
      <c r="CS15" s="9">
        <v>23.556999999999999</v>
      </c>
      <c r="CT15" s="9">
        <v>41.075000000000003</v>
      </c>
      <c r="CU15" s="9">
        <v>6.6059999999999999</v>
      </c>
      <c r="CV15" s="9">
        <v>3.8119999999999998</v>
      </c>
      <c r="CW15" s="9">
        <v>2.794</v>
      </c>
      <c r="CX15" s="9">
        <v>2.653</v>
      </c>
      <c r="CY15" s="9">
        <v>1.282</v>
      </c>
      <c r="CZ15" s="9">
        <v>1.37</v>
      </c>
      <c r="DA15" s="9">
        <v>0.35099999999999998</v>
      </c>
      <c r="DB15" s="9">
        <v>0</v>
      </c>
      <c r="DC15" s="9">
        <v>0.35099999999999998</v>
      </c>
      <c r="DD15" s="9">
        <v>0.86399999999999999</v>
      </c>
      <c r="DE15" s="9">
        <v>0.32100000000000001</v>
      </c>
      <c r="DF15" s="9">
        <v>0.54300000000000004</v>
      </c>
      <c r="DG15" s="9">
        <v>0</v>
      </c>
      <c r="DH15" s="9">
        <v>0</v>
      </c>
      <c r="DI15" s="9">
        <v>0</v>
      </c>
      <c r="DJ15" s="9">
        <v>1.863</v>
      </c>
      <c r="DK15" s="9">
        <v>1.5629999999999999</v>
      </c>
      <c r="DL15" s="9">
        <v>0.3</v>
      </c>
      <c r="DM15" s="9">
        <v>0.875</v>
      </c>
      <c r="DN15" s="9">
        <v>0.64600000000000002</v>
      </c>
      <c r="DO15" s="9">
        <v>0.22900000000000001</v>
      </c>
      <c r="DP15" s="9">
        <v>36.445</v>
      </c>
      <c r="DQ15" s="9">
        <v>15.733000000000001</v>
      </c>
      <c r="DR15" s="9">
        <v>20.712</v>
      </c>
      <c r="DS15" s="9">
        <v>2.39</v>
      </c>
      <c r="DT15" s="9">
        <v>1.3149999999999999</v>
      </c>
      <c r="DU15" s="9">
        <v>1.075</v>
      </c>
      <c r="DV15" s="9">
        <v>6.13</v>
      </c>
      <c r="DW15" s="9">
        <v>2.097</v>
      </c>
      <c r="DX15" s="9">
        <v>4.0330000000000004</v>
      </c>
      <c r="DY15" s="9">
        <v>19.321999999999999</v>
      </c>
      <c r="DZ15" s="9">
        <v>9.3989999999999991</v>
      </c>
      <c r="EA15" s="9">
        <v>9.923</v>
      </c>
      <c r="EB15" s="9">
        <v>4.6219999999999999</v>
      </c>
      <c r="EC15" s="9">
        <v>1.6759999999999999</v>
      </c>
      <c r="ED15" s="9">
        <v>2.9449999999999998</v>
      </c>
      <c r="EE15" s="9">
        <v>2.016</v>
      </c>
      <c r="EF15" s="9">
        <v>0.65300000000000002</v>
      </c>
      <c r="EG15" s="9">
        <v>1.363</v>
      </c>
      <c r="EH15" s="9">
        <v>0.59099999999999997</v>
      </c>
      <c r="EI15" s="9">
        <v>0</v>
      </c>
      <c r="EJ15" s="9">
        <v>0.59099999999999997</v>
      </c>
      <c r="EK15" s="9">
        <v>1.3740000000000001</v>
      </c>
      <c r="EL15" s="9">
        <v>0.59299999999999997</v>
      </c>
      <c r="EM15" s="9">
        <v>0.78100000000000003</v>
      </c>
      <c r="EN15" s="9">
        <v>15.394</v>
      </c>
      <c r="EO15" s="9">
        <v>2.0459999999999998</v>
      </c>
      <c r="EP15" s="9">
        <v>13.348000000000001</v>
      </c>
      <c r="EQ15" s="9">
        <v>3.1190000000000002</v>
      </c>
      <c r="ER15" s="9">
        <v>0.63200000000000001</v>
      </c>
      <c r="ES15" s="9">
        <v>2.4870000000000001</v>
      </c>
      <c r="ET15" s="9">
        <v>9</v>
      </c>
      <c r="EU15" s="9">
        <v>0.375</v>
      </c>
      <c r="EV15" s="9">
        <v>8.625</v>
      </c>
      <c r="EW15" s="9">
        <v>3.2749999999999999</v>
      </c>
      <c r="EX15" s="9">
        <v>1.0389999999999999</v>
      </c>
      <c r="EY15" s="9">
        <v>2.2360000000000002</v>
      </c>
      <c r="EZ15" s="9">
        <v>5.2350000000000003</v>
      </c>
      <c r="FA15" s="9">
        <v>1.966</v>
      </c>
      <c r="FB15" s="9">
        <v>3.2690000000000001</v>
      </c>
      <c r="FC15" s="9">
        <v>0.95199999999999996</v>
      </c>
      <c r="FD15" s="9">
        <v>0</v>
      </c>
      <c r="FE15" s="9">
        <v>0.95199999999999996</v>
      </c>
      <c r="FF15" s="9">
        <v>88.731999999999999</v>
      </c>
      <c r="FG15" s="9">
        <v>31.291</v>
      </c>
      <c r="FH15" s="9">
        <v>57.442</v>
      </c>
      <c r="FI15" s="9">
        <v>11.324</v>
      </c>
      <c r="FJ15" s="9">
        <v>3.9889999999999999</v>
      </c>
      <c r="FK15" s="9">
        <v>7.335</v>
      </c>
      <c r="FL15" s="9">
        <v>1.365</v>
      </c>
      <c r="FM15" s="9">
        <v>1.0640000000000001</v>
      </c>
      <c r="FN15" s="9">
        <v>0.30099999999999999</v>
      </c>
      <c r="FO15" s="9">
        <v>0</v>
      </c>
      <c r="FP15" s="9">
        <v>0</v>
      </c>
      <c r="FQ15" s="9">
        <v>0</v>
      </c>
      <c r="FR15" s="9">
        <v>2.077</v>
      </c>
      <c r="FS15" s="9">
        <v>0.35299999999999998</v>
      </c>
      <c r="FT15" s="9">
        <v>1.724</v>
      </c>
      <c r="FU15" s="9">
        <v>0.36299999999999999</v>
      </c>
      <c r="FV15" s="9">
        <v>0</v>
      </c>
      <c r="FW15" s="9">
        <v>0.36299999999999999</v>
      </c>
      <c r="FX15" s="9">
        <v>4.4809999999999999</v>
      </c>
      <c r="FY15" s="9">
        <v>2.149</v>
      </c>
      <c r="FZ15" s="9">
        <v>2.3319999999999999</v>
      </c>
      <c r="GA15" s="9">
        <v>3.0369999999999999</v>
      </c>
      <c r="GB15" s="9">
        <v>0.42299999999999999</v>
      </c>
      <c r="GC15" s="9">
        <v>2.6150000000000002</v>
      </c>
      <c r="GD15" s="9">
        <v>41.749000000000002</v>
      </c>
      <c r="GE15" s="9">
        <v>19.071999999999999</v>
      </c>
      <c r="GF15" s="9">
        <v>22.677</v>
      </c>
      <c r="GG15" s="9">
        <v>1.9379999999999999</v>
      </c>
      <c r="GH15" s="9">
        <v>0</v>
      </c>
      <c r="GI15" s="9">
        <v>1.9379999999999999</v>
      </c>
      <c r="GJ15" s="9">
        <v>5.9749999999999996</v>
      </c>
      <c r="GK15" s="9">
        <v>2.3199999999999998</v>
      </c>
      <c r="GL15" s="9">
        <v>3.6549999999999998</v>
      </c>
      <c r="GM15" s="9">
        <v>24.3</v>
      </c>
      <c r="GN15" s="9">
        <v>11.353</v>
      </c>
      <c r="GO15" s="9">
        <v>12.946999999999999</v>
      </c>
      <c r="GP15" s="9">
        <v>8.66</v>
      </c>
      <c r="GQ15" s="9">
        <v>4.524</v>
      </c>
      <c r="GR15" s="9">
        <v>4.1360000000000001</v>
      </c>
      <c r="GS15" s="9">
        <v>0</v>
      </c>
      <c r="GT15" s="9">
        <v>0</v>
      </c>
      <c r="GU15" s="9">
        <v>0</v>
      </c>
      <c r="GV15" s="9">
        <v>0.35299999999999998</v>
      </c>
      <c r="GW15" s="9">
        <v>0.35299999999999998</v>
      </c>
      <c r="GX15" s="9">
        <v>0</v>
      </c>
      <c r="GY15" s="9">
        <v>0.52200000000000002</v>
      </c>
      <c r="GZ15" s="9">
        <v>0.52200000000000002</v>
      </c>
      <c r="HA15" s="9">
        <v>0</v>
      </c>
      <c r="HB15" s="9">
        <v>24.28</v>
      </c>
      <c r="HC15" s="9">
        <v>3.6760000000000002</v>
      </c>
      <c r="HD15" s="9">
        <v>20.603999999999999</v>
      </c>
      <c r="HE15" s="9">
        <v>2.9990000000000001</v>
      </c>
      <c r="HF15" s="9">
        <v>1.536</v>
      </c>
      <c r="HG15" s="9">
        <v>1.464</v>
      </c>
      <c r="HH15" s="9">
        <v>18.196000000000002</v>
      </c>
      <c r="HI15" s="9">
        <v>1.484</v>
      </c>
      <c r="HJ15" s="9">
        <v>16.710999999999999</v>
      </c>
      <c r="HK15" s="9">
        <v>3.0840000000000001</v>
      </c>
      <c r="HL15" s="9">
        <v>0.65600000000000003</v>
      </c>
      <c r="HM15" s="9">
        <v>2.4289999999999998</v>
      </c>
      <c r="HN15" s="9">
        <v>9.67</v>
      </c>
      <c r="HO15" s="9">
        <v>4.1539999999999999</v>
      </c>
      <c r="HP15" s="9">
        <v>5.516</v>
      </c>
      <c r="HQ15" s="9">
        <v>1.71</v>
      </c>
      <c r="HR15" s="9">
        <v>0.39900000000000002</v>
      </c>
      <c r="HS15" s="9">
        <v>1.3109999999999999</v>
      </c>
      <c r="HT15" s="9">
        <v>20.658000000000001</v>
      </c>
      <c r="HU15" s="9">
        <v>9.2449999999999992</v>
      </c>
      <c r="HV15" s="9">
        <v>11.413</v>
      </c>
      <c r="HW15" s="9">
        <v>1.7130000000000001</v>
      </c>
      <c r="HX15" s="9">
        <v>0.88900000000000001</v>
      </c>
      <c r="HY15" s="9">
        <v>0.82399999999999995</v>
      </c>
      <c r="HZ15" s="9">
        <v>0.32700000000000001</v>
      </c>
      <c r="IA15" s="9">
        <v>0.22500000000000001</v>
      </c>
      <c r="IB15" s="9">
        <v>0.10199999999999999</v>
      </c>
      <c r="IC15" s="9">
        <v>0.30299999999999999</v>
      </c>
      <c r="ID15" s="9">
        <v>0.182</v>
      </c>
      <c r="IE15" s="9">
        <v>0.121</v>
      </c>
      <c r="IF15" s="9">
        <v>0.223</v>
      </c>
      <c r="IG15" s="9">
        <v>9.2999999999999999E-2</v>
      </c>
      <c r="IH15" s="9">
        <v>0.13</v>
      </c>
      <c r="II15" s="9">
        <v>0.23100000000000001</v>
      </c>
      <c r="IJ15" s="9">
        <v>0</v>
      </c>
      <c r="IK15" s="9">
        <v>0.23100000000000001</v>
      </c>
      <c r="IL15" s="9">
        <v>0.51900000000000002</v>
      </c>
      <c r="IM15" s="9">
        <v>0.38900000000000001</v>
      </c>
      <c r="IN15" s="9">
        <v>0.129</v>
      </c>
      <c r="IO15" s="9">
        <v>0.111</v>
      </c>
      <c r="IP15" s="9">
        <v>0</v>
      </c>
      <c r="IQ15" s="9">
        <v>0.111</v>
      </c>
    </row>
    <row r="16" spans="1:251">
      <c r="A16" s="10">
        <v>43862</v>
      </c>
      <c r="B16" s="9">
        <v>9.1539999999999999</v>
      </c>
      <c r="C16" s="9">
        <v>1.675</v>
      </c>
      <c r="D16" s="9">
        <v>0.64800000000000002</v>
      </c>
      <c r="E16" s="9">
        <v>1.0269999999999999</v>
      </c>
      <c r="F16" s="9">
        <v>1.113</v>
      </c>
      <c r="G16" s="9">
        <v>1.113</v>
      </c>
      <c r="H16" s="9">
        <v>0</v>
      </c>
      <c r="I16" s="9">
        <v>7.1749999999999998</v>
      </c>
      <c r="J16" s="9">
        <v>4.2560000000000002</v>
      </c>
      <c r="K16" s="9">
        <v>2.919</v>
      </c>
      <c r="L16" s="9">
        <v>53.661999999999999</v>
      </c>
      <c r="M16" s="9">
        <v>4.4859999999999998</v>
      </c>
      <c r="N16" s="9">
        <v>49.176000000000002</v>
      </c>
      <c r="O16" s="9">
        <v>7.8630000000000004</v>
      </c>
      <c r="P16" s="9">
        <v>1.829</v>
      </c>
      <c r="Q16" s="9">
        <v>6.0350000000000001</v>
      </c>
      <c r="R16" s="9">
        <v>36.093000000000004</v>
      </c>
      <c r="S16" s="9">
        <v>1.355</v>
      </c>
      <c r="T16" s="9">
        <v>34.737000000000002</v>
      </c>
      <c r="U16" s="9">
        <v>9.7059999999999995</v>
      </c>
      <c r="V16" s="9">
        <v>1.302</v>
      </c>
      <c r="W16" s="9">
        <v>8.4039999999999999</v>
      </c>
      <c r="X16" s="9">
        <v>30.719000000000001</v>
      </c>
      <c r="Y16" s="9">
        <v>14.295999999999999</v>
      </c>
      <c r="Z16" s="9">
        <v>16.422999999999998</v>
      </c>
      <c r="AA16" s="9">
        <v>7.7729999999999997</v>
      </c>
      <c r="AB16" s="9">
        <v>3.0129999999999999</v>
      </c>
      <c r="AC16" s="9">
        <v>4.76</v>
      </c>
      <c r="AD16" s="9">
        <v>157.81700000000001</v>
      </c>
      <c r="AE16" s="9">
        <v>55.262</v>
      </c>
      <c r="AF16" s="9">
        <v>102.55500000000001</v>
      </c>
      <c r="AG16" s="9">
        <v>16.547999999999998</v>
      </c>
      <c r="AH16" s="9">
        <v>5.8319999999999999</v>
      </c>
      <c r="AI16" s="9">
        <v>10.715999999999999</v>
      </c>
      <c r="AJ16" s="9">
        <v>5.4169999999999998</v>
      </c>
      <c r="AK16" s="9">
        <v>2.6659999999999999</v>
      </c>
      <c r="AL16" s="9">
        <v>2.7509999999999999</v>
      </c>
      <c r="AM16" s="9">
        <v>0.63800000000000001</v>
      </c>
      <c r="AN16" s="9">
        <v>0</v>
      </c>
      <c r="AO16" s="9">
        <v>0.63800000000000001</v>
      </c>
      <c r="AP16" s="9">
        <v>4.1760000000000002</v>
      </c>
      <c r="AQ16" s="9">
        <v>1.2190000000000001</v>
      </c>
      <c r="AR16" s="9">
        <v>2.9569999999999999</v>
      </c>
      <c r="AS16" s="9">
        <v>2.6440000000000001</v>
      </c>
      <c r="AT16" s="9">
        <v>1.3069999999999999</v>
      </c>
      <c r="AU16" s="9">
        <v>1.337</v>
      </c>
      <c r="AV16" s="9">
        <v>1.655</v>
      </c>
      <c r="AW16" s="9">
        <v>0</v>
      </c>
      <c r="AX16" s="9">
        <v>1.655</v>
      </c>
      <c r="AY16" s="9">
        <v>2.0190000000000001</v>
      </c>
      <c r="AZ16" s="9">
        <v>0.64</v>
      </c>
      <c r="BA16" s="9">
        <v>1.379</v>
      </c>
      <c r="BB16" s="9">
        <v>78.424000000000007</v>
      </c>
      <c r="BC16" s="9">
        <v>32.308999999999997</v>
      </c>
      <c r="BD16" s="9">
        <v>46.113999999999997</v>
      </c>
      <c r="BE16" s="9">
        <v>5.4409999999999998</v>
      </c>
      <c r="BF16" s="9">
        <v>3.3679999999999999</v>
      </c>
      <c r="BG16" s="9">
        <v>2.073</v>
      </c>
      <c r="BH16" s="9">
        <v>18.425000000000001</v>
      </c>
      <c r="BI16" s="9">
        <v>8.657</v>
      </c>
      <c r="BJ16" s="9">
        <v>9.7680000000000007</v>
      </c>
      <c r="BK16" s="9">
        <v>32.021000000000001</v>
      </c>
      <c r="BL16" s="9">
        <v>13.41</v>
      </c>
      <c r="BM16" s="9">
        <v>18.611000000000001</v>
      </c>
      <c r="BN16" s="9">
        <v>16.855</v>
      </c>
      <c r="BO16" s="9">
        <v>4.4029999999999996</v>
      </c>
      <c r="BP16" s="9">
        <v>12.452</v>
      </c>
      <c r="BQ16" s="9">
        <v>1.4139999999999999</v>
      </c>
      <c r="BR16" s="9">
        <v>0.61199999999999999</v>
      </c>
      <c r="BS16" s="9">
        <v>0.80200000000000005</v>
      </c>
      <c r="BT16" s="9">
        <v>1.2669999999999999</v>
      </c>
      <c r="BU16" s="9">
        <v>0.59399999999999997</v>
      </c>
      <c r="BV16" s="9">
        <v>0.67300000000000004</v>
      </c>
      <c r="BW16" s="9">
        <v>3</v>
      </c>
      <c r="BX16" s="9">
        <v>1.266</v>
      </c>
      <c r="BY16" s="9">
        <v>1.734</v>
      </c>
      <c r="BZ16" s="9">
        <v>49.375</v>
      </c>
      <c r="CA16" s="9">
        <v>8.6539999999999999</v>
      </c>
      <c r="CB16" s="9">
        <v>40.720999999999997</v>
      </c>
      <c r="CC16" s="9">
        <v>9.2789999999999999</v>
      </c>
      <c r="CD16" s="9">
        <v>2.536</v>
      </c>
      <c r="CE16" s="9">
        <v>6.742</v>
      </c>
      <c r="CF16" s="9">
        <v>28.66</v>
      </c>
      <c r="CG16" s="9">
        <v>5.0309999999999997</v>
      </c>
      <c r="CH16" s="9">
        <v>23.628</v>
      </c>
      <c r="CI16" s="9">
        <v>11.436</v>
      </c>
      <c r="CJ16" s="9">
        <v>1.0860000000000001</v>
      </c>
      <c r="CK16" s="9">
        <v>10.351000000000001</v>
      </c>
      <c r="CL16" s="9">
        <v>10.629</v>
      </c>
      <c r="CM16" s="9">
        <v>6.1539999999999999</v>
      </c>
      <c r="CN16" s="9">
        <v>4.4749999999999996</v>
      </c>
      <c r="CO16" s="9">
        <v>2.8410000000000002</v>
      </c>
      <c r="CP16" s="9">
        <v>2.3130000000000002</v>
      </c>
      <c r="CQ16" s="9">
        <v>0.52800000000000002</v>
      </c>
      <c r="CR16" s="9">
        <v>59.432000000000002</v>
      </c>
      <c r="CS16" s="9">
        <v>26.76</v>
      </c>
      <c r="CT16" s="9">
        <v>32.671999999999997</v>
      </c>
      <c r="CU16" s="9">
        <v>5.1070000000000002</v>
      </c>
      <c r="CV16" s="9">
        <v>2.718</v>
      </c>
      <c r="CW16" s="9">
        <v>2.3879999999999999</v>
      </c>
      <c r="CX16" s="9">
        <v>1.44</v>
      </c>
      <c r="CY16" s="9">
        <v>0.60199999999999998</v>
      </c>
      <c r="CZ16" s="9">
        <v>0.83799999999999997</v>
      </c>
      <c r="DA16" s="9">
        <v>0.27600000000000002</v>
      </c>
      <c r="DB16" s="9">
        <v>0</v>
      </c>
      <c r="DC16" s="9">
        <v>0.27600000000000002</v>
      </c>
      <c r="DD16" s="9">
        <v>1.5429999999999999</v>
      </c>
      <c r="DE16" s="9">
        <v>0.879</v>
      </c>
      <c r="DF16" s="9">
        <v>0.66500000000000004</v>
      </c>
      <c r="DG16" s="9">
        <v>0</v>
      </c>
      <c r="DH16" s="9">
        <v>0</v>
      </c>
      <c r="DI16" s="9">
        <v>0</v>
      </c>
      <c r="DJ16" s="9">
        <v>0.64</v>
      </c>
      <c r="DK16" s="9">
        <v>0.316</v>
      </c>
      <c r="DL16" s="9">
        <v>0.32400000000000001</v>
      </c>
      <c r="DM16" s="9">
        <v>1.206</v>
      </c>
      <c r="DN16" s="9">
        <v>0.92200000000000004</v>
      </c>
      <c r="DO16" s="9">
        <v>0.28499999999999998</v>
      </c>
      <c r="DP16" s="9">
        <v>35.872999999999998</v>
      </c>
      <c r="DQ16" s="9">
        <v>18.225999999999999</v>
      </c>
      <c r="DR16" s="9">
        <v>17.646999999999998</v>
      </c>
      <c r="DS16" s="9">
        <v>1.726</v>
      </c>
      <c r="DT16" s="9">
        <v>0.61099999999999999</v>
      </c>
      <c r="DU16" s="9">
        <v>1.115</v>
      </c>
      <c r="DV16" s="9">
        <v>8.9730000000000008</v>
      </c>
      <c r="DW16" s="9">
        <v>4.7160000000000002</v>
      </c>
      <c r="DX16" s="9">
        <v>4.2569999999999997</v>
      </c>
      <c r="DY16" s="9">
        <v>18.617000000000001</v>
      </c>
      <c r="DZ16" s="9">
        <v>9.5109999999999992</v>
      </c>
      <c r="EA16" s="9">
        <v>9.1059999999999999</v>
      </c>
      <c r="EB16" s="9">
        <v>5.5140000000000002</v>
      </c>
      <c r="EC16" s="9">
        <v>3.0630000000000002</v>
      </c>
      <c r="ED16" s="9">
        <v>2.452</v>
      </c>
      <c r="EE16" s="9">
        <v>0.28599999999999998</v>
      </c>
      <c r="EF16" s="9">
        <v>0</v>
      </c>
      <c r="EG16" s="9">
        <v>0.28599999999999998</v>
      </c>
      <c r="EH16" s="9">
        <v>0</v>
      </c>
      <c r="EI16" s="9">
        <v>0</v>
      </c>
      <c r="EJ16" s="9">
        <v>0</v>
      </c>
      <c r="EK16" s="9">
        <v>0.75700000000000001</v>
      </c>
      <c r="EL16" s="9">
        <v>0.32600000000000001</v>
      </c>
      <c r="EM16" s="9">
        <v>0.43099999999999999</v>
      </c>
      <c r="EN16" s="9">
        <v>11.307</v>
      </c>
      <c r="EO16" s="9">
        <v>1.6120000000000001</v>
      </c>
      <c r="EP16" s="9">
        <v>9.6950000000000003</v>
      </c>
      <c r="EQ16" s="9">
        <v>2.1829999999999998</v>
      </c>
      <c r="ER16" s="9">
        <v>0.24</v>
      </c>
      <c r="ES16" s="9">
        <v>1.9430000000000001</v>
      </c>
      <c r="ET16" s="9">
        <v>7.5620000000000003</v>
      </c>
      <c r="EU16" s="9">
        <v>0.32600000000000001</v>
      </c>
      <c r="EV16" s="9">
        <v>7.2359999999999998</v>
      </c>
      <c r="EW16" s="9">
        <v>1.5620000000000001</v>
      </c>
      <c r="EX16" s="9">
        <v>1.046</v>
      </c>
      <c r="EY16" s="9">
        <v>0.51600000000000001</v>
      </c>
      <c r="EZ16" s="9">
        <v>5.1980000000000004</v>
      </c>
      <c r="FA16" s="9">
        <v>3.4020000000000001</v>
      </c>
      <c r="FB16" s="9">
        <v>1.7949999999999999</v>
      </c>
      <c r="FC16" s="9">
        <v>1.948</v>
      </c>
      <c r="FD16" s="9">
        <v>0.80200000000000005</v>
      </c>
      <c r="FE16" s="9">
        <v>1.1459999999999999</v>
      </c>
      <c r="FF16" s="9">
        <v>102.52200000000001</v>
      </c>
      <c r="FG16" s="9">
        <v>31.484000000000002</v>
      </c>
      <c r="FH16" s="9">
        <v>71.037999999999997</v>
      </c>
      <c r="FI16" s="9">
        <v>11.05</v>
      </c>
      <c r="FJ16" s="9">
        <v>5.7409999999999997</v>
      </c>
      <c r="FK16" s="9">
        <v>5.3090000000000002</v>
      </c>
      <c r="FL16" s="9">
        <v>3.9630000000000001</v>
      </c>
      <c r="FM16" s="9">
        <v>3.31</v>
      </c>
      <c r="FN16" s="9">
        <v>0.65300000000000002</v>
      </c>
      <c r="FO16" s="9">
        <v>0</v>
      </c>
      <c r="FP16" s="9">
        <v>0</v>
      </c>
      <c r="FQ16" s="9">
        <v>0</v>
      </c>
      <c r="FR16" s="9">
        <v>0.91200000000000003</v>
      </c>
      <c r="FS16" s="9">
        <v>0</v>
      </c>
      <c r="FT16" s="9">
        <v>0.91200000000000003</v>
      </c>
      <c r="FU16" s="9">
        <v>0.46100000000000002</v>
      </c>
      <c r="FV16" s="9">
        <v>0</v>
      </c>
      <c r="FW16" s="9">
        <v>0.46100000000000002</v>
      </c>
      <c r="FX16" s="9">
        <v>3.5059999999999998</v>
      </c>
      <c r="FY16" s="9">
        <v>2.431</v>
      </c>
      <c r="FZ16" s="9">
        <v>1.0760000000000001</v>
      </c>
      <c r="GA16" s="9">
        <v>2.2080000000000002</v>
      </c>
      <c r="GB16" s="9">
        <v>0</v>
      </c>
      <c r="GC16" s="9">
        <v>2.2080000000000002</v>
      </c>
      <c r="GD16" s="9">
        <v>50.988999999999997</v>
      </c>
      <c r="GE16" s="9">
        <v>21.468</v>
      </c>
      <c r="GF16" s="9">
        <v>29.521000000000001</v>
      </c>
      <c r="GG16" s="9">
        <v>3.2890000000000001</v>
      </c>
      <c r="GH16" s="9">
        <v>1.1759999999999999</v>
      </c>
      <c r="GI16" s="9">
        <v>2.113</v>
      </c>
      <c r="GJ16" s="9">
        <v>8.82</v>
      </c>
      <c r="GK16" s="9">
        <v>4.5609999999999999</v>
      </c>
      <c r="GL16" s="9">
        <v>4.2590000000000003</v>
      </c>
      <c r="GM16" s="9">
        <v>25.928999999999998</v>
      </c>
      <c r="GN16" s="9">
        <v>10.89</v>
      </c>
      <c r="GO16" s="9">
        <v>15.039</v>
      </c>
      <c r="GP16" s="9">
        <v>7.149</v>
      </c>
      <c r="GQ16" s="9">
        <v>2.9870000000000001</v>
      </c>
      <c r="GR16" s="9">
        <v>4.1619999999999999</v>
      </c>
      <c r="GS16" s="9">
        <v>2.5779999999999998</v>
      </c>
      <c r="GT16" s="9">
        <v>0.80600000000000005</v>
      </c>
      <c r="GU16" s="9">
        <v>1.772</v>
      </c>
      <c r="GV16" s="9">
        <v>0.46100000000000002</v>
      </c>
      <c r="GW16" s="9">
        <v>0</v>
      </c>
      <c r="GX16" s="9">
        <v>0.46100000000000002</v>
      </c>
      <c r="GY16" s="9">
        <v>2.7639999999999998</v>
      </c>
      <c r="GZ16" s="9">
        <v>1.048</v>
      </c>
      <c r="HA16" s="9">
        <v>1.716</v>
      </c>
      <c r="HB16" s="9">
        <v>30.329000000000001</v>
      </c>
      <c r="HC16" s="9">
        <v>0.751</v>
      </c>
      <c r="HD16" s="9">
        <v>29.577999999999999</v>
      </c>
      <c r="HE16" s="9">
        <v>2.427</v>
      </c>
      <c r="HF16" s="9">
        <v>0</v>
      </c>
      <c r="HG16" s="9">
        <v>2.427</v>
      </c>
      <c r="HH16" s="9">
        <v>21.719000000000001</v>
      </c>
      <c r="HI16" s="9">
        <v>0.44700000000000001</v>
      </c>
      <c r="HJ16" s="9">
        <v>21.271999999999998</v>
      </c>
      <c r="HK16" s="9">
        <v>6.1820000000000004</v>
      </c>
      <c r="HL16" s="9">
        <v>0.30299999999999999</v>
      </c>
      <c r="HM16" s="9">
        <v>5.8780000000000001</v>
      </c>
      <c r="HN16" s="9">
        <v>8.89</v>
      </c>
      <c r="HO16" s="9">
        <v>3.1160000000000001</v>
      </c>
      <c r="HP16" s="9">
        <v>5.774</v>
      </c>
      <c r="HQ16" s="9">
        <v>1.264</v>
      </c>
      <c r="HR16" s="9">
        <v>0.40799999999999997</v>
      </c>
      <c r="HS16" s="9">
        <v>0.85599999999999998</v>
      </c>
      <c r="HT16" s="9">
        <v>19.475000000000001</v>
      </c>
      <c r="HU16" s="9">
        <v>7.1390000000000002</v>
      </c>
      <c r="HV16" s="9">
        <v>12.336</v>
      </c>
      <c r="HW16" s="9">
        <v>3.6669999999999998</v>
      </c>
      <c r="HX16" s="9">
        <v>1.431</v>
      </c>
      <c r="HY16" s="9">
        <v>2.2349999999999999</v>
      </c>
      <c r="HZ16" s="9">
        <v>1.899</v>
      </c>
      <c r="IA16" s="9">
        <v>0.84099999999999997</v>
      </c>
      <c r="IB16" s="9">
        <v>1.0580000000000001</v>
      </c>
      <c r="IC16" s="9">
        <v>0.14299999999999999</v>
      </c>
      <c r="ID16" s="9">
        <v>0.14299999999999999</v>
      </c>
      <c r="IE16" s="9">
        <v>0</v>
      </c>
      <c r="IF16" s="9">
        <v>0.434</v>
      </c>
      <c r="IG16" s="9">
        <v>0</v>
      </c>
      <c r="IH16" s="9">
        <v>0.434</v>
      </c>
      <c r="II16" s="9">
        <v>0.13100000000000001</v>
      </c>
      <c r="IJ16" s="9">
        <v>0</v>
      </c>
      <c r="IK16" s="9">
        <v>0.13100000000000001</v>
      </c>
      <c r="IL16" s="9">
        <v>0.92600000000000005</v>
      </c>
      <c r="IM16" s="9">
        <v>0.44800000000000001</v>
      </c>
      <c r="IN16" s="9">
        <v>0.47799999999999998</v>
      </c>
      <c r="IO16" s="9">
        <v>0.13400000000000001</v>
      </c>
      <c r="IP16" s="9">
        <v>0</v>
      </c>
      <c r="IQ16" s="9">
        <v>0.13400000000000001</v>
      </c>
    </row>
    <row r="17" spans="1:251">
      <c r="A17" s="10">
        <v>44228</v>
      </c>
      <c r="B17" s="9">
        <v>11.515000000000001</v>
      </c>
      <c r="C17" s="9">
        <v>2.4550000000000001</v>
      </c>
      <c r="D17" s="9">
        <v>0.499</v>
      </c>
      <c r="E17" s="9">
        <v>1.956</v>
      </c>
      <c r="F17" s="9">
        <v>0</v>
      </c>
      <c r="G17" s="9">
        <v>0</v>
      </c>
      <c r="H17" s="9">
        <v>0</v>
      </c>
      <c r="I17" s="9">
        <v>4.2649999999999997</v>
      </c>
      <c r="J17" s="9">
        <v>2.25</v>
      </c>
      <c r="K17" s="9">
        <v>2.0150000000000001</v>
      </c>
      <c r="L17" s="9">
        <v>49.05</v>
      </c>
      <c r="M17" s="9">
        <v>5.4790000000000001</v>
      </c>
      <c r="N17" s="9">
        <v>43.570999999999998</v>
      </c>
      <c r="O17" s="9">
        <v>8.3710000000000004</v>
      </c>
      <c r="P17" s="9">
        <v>2.1779999999999999</v>
      </c>
      <c r="Q17" s="9">
        <v>6.1929999999999996</v>
      </c>
      <c r="R17" s="9">
        <v>30.643000000000001</v>
      </c>
      <c r="S17" s="9">
        <v>0.66600000000000004</v>
      </c>
      <c r="T17" s="9">
        <v>29.975999999999999</v>
      </c>
      <c r="U17" s="9">
        <v>10.036</v>
      </c>
      <c r="V17" s="9">
        <v>2.6349999999999998</v>
      </c>
      <c r="W17" s="9">
        <v>7.4009999999999998</v>
      </c>
      <c r="X17" s="9">
        <v>27.35</v>
      </c>
      <c r="Y17" s="9">
        <v>16.213000000000001</v>
      </c>
      <c r="Z17" s="9">
        <v>11.137</v>
      </c>
      <c r="AA17" s="9">
        <v>6.024</v>
      </c>
      <c r="AB17" s="9">
        <v>1.7030000000000001</v>
      </c>
      <c r="AC17" s="9">
        <v>4.3209999999999997</v>
      </c>
      <c r="AD17" s="9">
        <v>167.4</v>
      </c>
      <c r="AE17" s="9">
        <v>60.787999999999997</v>
      </c>
      <c r="AF17" s="9">
        <v>106.611</v>
      </c>
      <c r="AG17" s="9">
        <v>22.689</v>
      </c>
      <c r="AH17" s="9">
        <v>9.3420000000000005</v>
      </c>
      <c r="AI17" s="9">
        <v>13.347</v>
      </c>
      <c r="AJ17" s="9">
        <v>8.3360000000000003</v>
      </c>
      <c r="AK17" s="9">
        <v>3.601</v>
      </c>
      <c r="AL17" s="9">
        <v>4.7350000000000003</v>
      </c>
      <c r="AM17" s="9">
        <v>1.855</v>
      </c>
      <c r="AN17" s="9">
        <v>0.45500000000000002</v>
      </c>
      <c r="AO17" s="9">
        <v>1.4</v>
      </c>
      <c r="AP17" s="9">
        <v>2.8130000000000002</v>
      </c>
      <c r="AQ17" s="9">
        <v>0.79200000000000004</v>
      </c>
      <c r="AR17" s="9">
        <v>2.0219999999999998</v>
      </c>
      <c r="AS17" s="9">
        <v>1.528</v>
      </c>
      <c r="AT17" s="9">
        <v>0.44400000000000001</v>
      </c>
      <c r="AU17" s="9">
        <v>1.0840000000000001</v>
      </c>
      <c r="AV17" s="9">
        <v>3.8170000000000002</v>
      </c>
      <c r="AW17" s="9">
        <v>2.6720000000000002</v>
      </c>
      <c r="AX17" s="9">
        <v>1.145</v>
      </c>
      <c r="AY17" s="9">
        <v>4.3390000000000004</v>
      </c>
      <c r="AZ17" s="9">
        <v>1.3779999999999999</v>
      </c>
      <c r="BA17" s="9">
        <v>2.9609999999999999</v>
      </c>
      <c r="BB17" s="9">
        <v>82.27</v>
      </c>
      <c r="BC17" s="9">
        <v>39.130000000000003</v>
      </c>
      <c r="BD17" s="9">
        <v>43.14</v>
      </c>
      <c r="BE17" s="9">
        <v>6.97</v>
      </c>
      <c r="BF17" s="9">
        <v>3.194</v>
      </c>
      <c r="BG17" s="9">
        <v>3.7759999999999998</v>
      </c>
      <c r="BH17" s="9">
        <v>18.068000000000001</v>
      </c>
      <c r="BI17" s="9">
        <v>9.9130000000000003</v>
      </c>
      <c r="BJ17" s="9">
        <v>8.1549999999999994</v>
      </c>
      <c r="BK17" s="9">
        <v>42.277999999999999</v>
      </c>
      <c r="BL17" s="9">
        <v>22.219000000000001</v>
      </c>
      <c r="BM17" s="9">
        <v>20.059000000000001</v>
      </c>
      <c r="BN17" s="9">
        <v>9.2799999999999994</v>
      </c>
      <c r="BO17" s="9">
        <v>1.079</v>
      </c>
      <c r="BP17" s="9">
        <v>8.2010000000000005</v>
      </c>
      <c r="BQ17" s="9">
        <v>2.0739999999999998</v>
      </c>
      <c r="BR17" s="9">
        <v>0.68300000000000005</v>
      </c>
      <c r="BS17" s="9">
        <v>1.391</v>
      </c>
      <c r="BT17" s="9">
        <v>1.444</v>
      </c>
      <c r="BU17" s="9">
        <v>0.82199999999999995</v>
      </c>
      <c r="BV17" s="9">
        <v>0.622</v>
      </c>
      <c r="BW17" s="9">
        <v>2.1560000000000001</v>
      </c>
      <c r="BX17" s="9">
        <v>1.22</v>
      </c>
      <c r="BY17" s="9">
        <v>0.93600000000000005</v>
      </c>
      <c r="BZ17" s="9">
        <v>42.113999999999997</v>
      </c>
      <c r="CA17" s="9">
        <v>4.9640000000000004</v>
      </c>
      <c r="CB17" s="9">
        <v>37.15</v>
      </c>
      <c r="CC17" s="9">
        <v>4.2119999999999997</v>
      </c>
      <c r="CD17" s="9">
        <v>0.42799999999999999</v>
      </c>
      <c r="CE17" s="9">
        <v>3.7839999999999998</v>
      </c>
      <c r="CF17" s="9">
        <v>32.326999999999998</v>
      </c>
      <c r="CG17" s="9">
        <v>4.0090000000000003</v>
      </c>
      <c r="CH17" s="9">
        <v>28.318000000000001</v>
      </c>
      <c r="CI17" s="9">
        <v>5.5750000000000002</v>
      </c>
      <c r="CJ17" s="9">
        <v>0.52700000000000002</v>
      </c>
      <c r="CK17" s="9">
        <v>5.048</v>
      </c>
      <c r="CL17" s="9">
        <v>14.586</v>
      </c>
      <c r="CM17" s="9">
        <v>5.0590000000000002</v>
      </c>
      <c r="CN17" s="9">
        <v>9.5269999999999992</v>
      </c>
      <c r="CO17" s="9">
        <v>5.74</v>
      </c>
      <c r="CP17" s="9">
        <v>2.2930000000000001</v>
      </c>
      <c r="CQ17" s="9">
        <v>3.4470000000000001</v>
      </c>
      <c r="CR17" s="9">
        <v>57.152999999999999</v>
      </c>
      <c r="CS17" s="9">
        <v>25.1</v>
      </c>
      <c r="CT17" s="9">
        <v>32.052</v>
      </c>
      <c r="CU17" s="9">
        <v>5.26</v>
      </c>
      <c r="CV17" s="9">
        <v>3.7759999999999998</v>
      </c>
      <c r="CW17" s="9">
        <v>1.484</v>
      </c>
      <c r="CX17" s="9">
        <v>2.274</v>
      </c>
      <c r="CY17" s="9">
        <v>1.5529999999999999</v>
      </c>
      <c r="CZ17" s="9">
        <v>0.72099999999999997</v>
      </c>
      <c r="DA17" s="9">
        <v>0.222</v>
      </c>
      <c r="DB17" s="9">
        <v>0.222</v>
      </c>
      <c r="DC17" s="9">
        <v>0</v>
      </c>
      <c r="DD17" s="9">
        <v>0.82899999999999996</v>
      </c>
      <c r="DE17" s="9">
        <v>0.82899999999999996</v>
      </c>
      <c r="DF17" s="9">
        <v>0</v>
      </c>
      <c r="DG17" s="9">
        <v>1.1220000000000001</v>
      </c>
      <c r="DH17" s="9">
        <v>0.84599999999999997</v>
      </c>
      <c r="DI17" s="9">
        <v>0.27700000000000002</v>
      </c>
      <c r="DJ17" s="9">
        <v>0.54300000000000004</v>
      </c>
      <c r="DK17" s="9">
        <v>0.32600000000000001</v>
      </c>
      <c r="DL17" s="9">
        <v>0.218</v>
      </c>
      <c r="DM17" s="9">
        <v>0.26900000000000002</v>
      </c>
      <c r="DN17" s="9">
        <v>0</v>
      </c>
      <c r="DO17" s="9">
        <v>0.26900000000000002</v>
      </c>
      <c r="DP17" s="9">
        <v>30.824000000000002</v>
      </c>
      <c r="DQ17" s="9">
        <v>15.308999999999999</v>
      </c>
      <c r="DR17" s="9">
        <v>15.515000000000001</v>
      </c>
      <c r="DS17" s="9">
        <v>1.917</v>
      </c>
      <c r="DT17" s="9">
        <v>1.4139999999999999</v>
      </c>
      <c r="DU17" s="9">
        <v>0.502</v>
      </c>
      <c r="DV17" s="9">
        <v>4.8810000000000002</v>
      </c>
      <c r="DW17" s="9">
        <v>1.456</v>
      </c>
      <c r="DX17" s="9">
        <v>3.4249999999999998</v>
      </c>
      <c r="DY17" s="9">
        <v>18.135000000000002</v>
      </c>
      <c r="DZ17" s="9">
        <v>8.923</v>
      </c>
      <c r="EA17" s="9">
        <v>9.2129999999999992</v>
      </c>
      <c r="EB17" s="9">
        <v>4.3360000000000003</v>
      </c>
      <c r="EC17" s="9">
        <v>2.9750000000000001</v>
      </c>
      <c r="ED17" s="9">
        <v>1.3620000000000001</v>
      </c>
      <c r="EE17" s="9">
        <v>0.29399999999999998</v>
      </c>
      <c r="EF17" s="9">
        <v>0</v>
      </c>
      <c r="EG17" s="9">
        <v>0.29399999999999998</v>
      </c>
      <c r="EH17" s="9">
        <v>0.71899999999999997</v>
      </c>
      <c r="EI17" s="9">
        <v>0</v>
      </c>
      <c r="EJ17" s="9">
        <v>0.71899999999999997</v>
      </c>
      <c r="EK17" s="9">
        <v>0.54100000000000004</v>
      </c>
      <c r="EL17" s="9">
        <v>0.54100000000000004</v>
      </c>
      <c r="EM17" s="9">
        <v>0</v>
      </c>
      <c r="EN17" s="9">
        <v>13.743</v>
      </c>
      <c r="EO17" s="9">
        <v>2.7010000000000001</v>
      </c>
      <c r="EP17" s="9">
        <v>11.042</v>
      </c>
      <c r="EQ17" s="9">
        <v>3.024</v>
      </c>
      <c r="ER17" s="9">
        <v>1.4950000000000001</v>
      </c>
      <c r="ES17" s="9">
        <v>1.5289999999999999</v>
      </c>
      <c r="ET17" s="9">
        <v>9.7650000000000006</v>
      </c>
      <c r="EU17" s="9">
        <v>0.84399999999999997</v>
      </c>
      <c r="EV17" s="9">
        <v>8.9209999999999994</v>
      </c>
      <c r="EW17" s="9">
        <v>0.95399999999999996</v>
      </c>
      <c r="EX17" s="9">
        <v>0.36199999999999999</v>
      </c>
      <c r="EY17" s="9">
        <v>0.59199999999999997</v>
      </c>
      <c r="EZ17" s="9">
        <v>6.827</v>
      </c>
      <c r="FA17" s="9">
        <v>3.3149999999999999</v>
      </c>
      <c r="FB17" s="9">
        <v>3.512</v>
      </c>
      <c r="FC17" s="9">
        <v>0.5</v>
      </c>
      <c r="FD17" s="9">
        <v>0</v>
      </c>
      <c r="FE17" s="9">
        <v>0.5</v>
      </c>
      <c r="FF17" s="9">
        <v>90.531999999999996</v>
      </c>
      <c r="FG17" s="9">
        <v>36.031999999999996</v>
      </c>
      <c r="FH17" s="9">
        <v>54.5</v>
      </c>
      <c r="FI17" s="9">
        <v>10.846</v>
      </c>
      <c r="FJ17" s="9">
        <v>7.2539999999999996</v>
      </c>
      <c r="FK17" s="9">
        <v>3.593</v>
      </c>
      <c r="FL17" s="9">
        <v>3.7050000000000001</v>
      </c>
      <c r="FM17" s="9">
        <v>2.1669999999999998</v>
      </c>
      <c r="FN17" s="9">
        <v>1.538</v>
      </c>
      <c r="FO17" s="9">
        <v>0.55900000000000005</v>
      </c>
      <c r="FP17" s="9">
        <v>0.55900000000000005</v>
      </c>
      <c r="FQ17" s="9">
        <v>0</v>
      </c>
      <c r="FR17" s="9">
        <v>0.38400000000000001</v>
      </c>
      <c r="FS17" s="9">
        <v>0.38400000000000001</v>
      </c>
      <c r="FT17" s="9">
        <v>0</v>
      </c>
      <c r="FU17" s="9">
        <v>0</v>
      </c>
      <c r="FV17" s="9">
        <v>0</v>
      </c>
      <c r="FW17" s="9">
        <v>0</v>
      </c>
      <c r="FX17" s="9">
        <v>4.5350000000000001</v>
      </c>
      <c r="FY17" s="9">
        <v>4.1440000000000001</v>
      </c>
      <c r="FZ17" s="9">
        <v>0.39100000000000001</v>
      </c>
      <c r="GA17" s="9">
        <v>1.663</v>
      </c>
      <c r="GB17" s="9">
        <v>0</v>
      </c>
      <c r="GC17" s="9">
        <v>1.663</v>
      </c>
      <c r="GD17" s="9">
        <v>44.033000000000001</v>
      </c>
      <c r="GE17" s="9">
        <v>21.082999999999998</v>
      </c>
      <c r="GF17" s="9">
        <v>22.95</v>
      </c>
      <c r="GG17" s="9">
        <v>4.4809999999999999</v>
      </c>
      <c r="GH17" s="9">
        <v>1.415</v>
      </c>
      <c r="GI17" s="9">
        <v>3.0659999999999998</v>
      </c>
      <c r="GJ17" s="9">
        <v>6.8040000000000003</v>
      </c>
      <c r="GK17" s="9">
        <v>3.367</v>
      </c>
      <c r="GL17" s="9">
        <v>3.4369999999999998</v>
      </c>
      <c r="GM17" s="9">
        <v>21.76</v>
      </c>
      <c r="GN17" s="9">
        <v>10.692</v>
      </c>
      <c r="GO17" s="9">
        <v>11.069000000000001</v>
      </c>
      <c r="GP17" s="9">
        <v>9.8239999999999998</v>
      </c>
      <c r="GQ17" s="9">
        <v>5.61</v>
      </c>
      <c r="GR17" s="9">
        <v>4.2140000000000004</v>
      </c>
      <c r="GS17" s="9">
        <v>0.80100000000000005</v>
      </c>
      <c r="GT17" s="9">
        <v>0</v>
      </c>
      <c r="GU17" s="9">
        <v>0.80100000000000005</v>
      </c>
      <c r="GV17" s="9">
        <v>0</v>
      </c>
      <c r="GW17" s="9">
        <v>0</v>
      </c>
      <c r="GX17" s="9">
        <v>0</v>
      </c>
      <c r="GY17" s="9">
        <v>0.36399999999999999</v>
      </c>
      <c r="GZ17" s="9">
        <v>0</v>
      </c>
      <c r="HA17" s="9">
        <v>0.36399999999999999</v>
      </c>
      <c r="HB17" s="9">
        <v>25.175000000000001</v>
      </c>
      <c r="HC17" s="9">
        <v>3.3849999999999998</v>
      </c>
      <c r="HD17" s="9">
        <v>21.79</v>
      </c>
      <c r="HE17" s="9">
        <v>3.4470000000000001</v>
      </c>
      <c r="HF17" s="9">
        <v>1.4610000000000001</v>
      </c>
      <c r="HG17" s="9">
        <v>1.986</v>
      </c>
      <c r="HH17" s="9">
        <v>15.859</v>
      </c>
      <c r="HI17" s="9">
        <v>1.57</v>
      </c>
      <c r="HJ17" s="9">
        <v>14.289</v>
      </c>
      <c r="HK17" s="9">
        <v>5.8689999999999998</v>
      </c>
      <c r="HL17" s="9">
        <v>0.35299999999999998</v>
      </c>
      <c r="HM17" s="9">
        <v>5.516</v>
      </c>
      <c r="HN17" s="9">
        <v>8.5069999999999997</v>
      </c>
      <c r="HO17" s="9">
        <v>3.976</v>
      </c>
      <c r="HP17" s="9">
        <v>4.5309999999999997</v>
      </c>
      <c r="HQ17" s="9">
        <v>1.9710000000000001</v>
      </c>
      <c r="HR17" s="9">
        <v>0.33500000000000002</v>
      </c>
      <c r="HS17" s="9">
        <v>1.637</v>
      </c>
      <c r="HT17" s="9">
        <v>20.242000000000001</v>
      </c>
      <c r="HU17" s="9">
        <v>8.4489999999999998</v>
      </c>
      <c r="HV17" s="9">
        <v>11.794</v>
      </c>
      <c r="HW17" s="9">
        <v>2.4</v>
      </c>
      <c r="HX17" s="9">
        <v>1.1359999999999999</v>
      </c>
      <c r="HY17" s="9">
        <v>1.264</v>
      </c>
      <c r="HZ17" s="9">
        <v>0.44700000000000001</v>
      </c>
      <c r="IA17" s="9">
        <v>0</v>
      </c>
      <c r="IB17" s="9">
        <v>0.44700000000000001</v>
      </c>
      <c r="IC17" s="9">
        <v>0.27700000000000002</v>
      </c>
      <c r="ID17" s="9">
        <v>0.191</v>
      </c>
      <c r="IE17" s="9">
        <v>8.5999999999999993E-2</v>
      </c>
      <c r="IF17" s="9">
        <v>0.22500000000000001</v>
      </c>
      <c r="IG17" s="9">
        <v>0</v>
      </c>
      <c r="IH17" s="9">
        <v>0.22500000000000001</v>
      </c>
      <c r="II17" s="9">
        <v>9.7000000000000003E-2</v>
      </c>
      <c r="IJ17" s="9">
        <v>0</v>
      </c>
      <c r="IK17" s="9">
        <v>9.7000000000000003E-2</v>
      </c>
      <c r="IL17" s="9">
        <v>0.66200000000000003</v>
      </c>
      <c r="IM17" s="9">
        <v>0.45400000000000001</v>
      </c>
      <c r="IN17" s="9">
        <v>0.20799999999999999</v>
      </c>
      <c r="IO17" s="9">
        <v>0.69299999999999995</v>
      </c>
      <c r="IP17" s="9">
        <v>0.49099999999999999</v>
      </c>
      <c r="IQ17" s="9">
        <v>0.20100000000000001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S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175" s="2" customFormat="1" ht="99.95" customHeight="1">
      <c r="B1" s="3" t="s">
        <v>1512</v>
      </c>
      <c r="C1" s="3" t="s">
        <v>1513</v>
      </c>
      <c r="D1" s="3" t="s">
        <v>1514</v>
      </c>
      <c r="E1" s="3" t="s">
        <v>1515</v>
      </c>
      <c r="F1" s="3" t="s">
        <v>1516</v>
      </c>
      <c r="G1" s="3" t="s">
        <v>1517</v>
      </c>
      <c r="H1" s="3" t="s">
        <v>1518</v>
      </c>
      <c r="I1" s="3" t="s">
        <v>1519</v>
      </c>
      <c r="J1" s="3" t="s">
        <v>1520</v>
      </c>
      <c r="K1" s="3" t="s">
        <v>1521</v>
      </c>
      <c r="L1" s="3" t="s">
        <v>1522</v>
      </c>
      <c r="M1" s="3" t="s">
        <v>1523</v>
      </c>
      <c r="N1" s="3" t="s">
        <v>1524</v>
      </c>
      <c r="O1" s="3" t="s">
        <v>1525</v>
      </c>
      <c r="P1" s="3" t="s">
        <v>1526</v>
      </c>
      <c r="Q1" s="3" t="s">
        <v>1527</v>
      </c>
      <c r="R1" s="3" t="s">
        <v>1528</v>
      </c>
      <c r="S1" s="3" t="s">
        <v>1529</v>
      </c>
      <c r="T1" s="3" t="s">
        <v>1530</v>
      </c>
      <c r="U1" s="3" t="s">
        <v>1531</v>
      </c>
      <c r="V1" s="3" t="s">
        <v>1532</v>
      </c>
      <c r="W1" s="3" t="s">
        <v>1533</v>
      </c>
      <c r="X1" s="3" t="s">
        <v>1534</v>
      </c>
      <c r="Y1" s="3" t="s">
        <v>1535</v>
      </c>
      <c r="Z1" s="3" t="s">
        <v>1536</v>
      </c>
      <c r="AA1" s="3" t="s">
        <v>1537</v>
      </c>
      <c r="AB1" s="3" t="s">
        <v>1538</v>
      </c>
      <c r="AC1" s="3" t="s">
        <v>1539</v>
      </c>
      <c r="AD1" s="3" t="s">
        <v>1540</v>
      </c>
      <c r="AE1" s="3" t="s">
        <v>1541</v>
      </c>
      <c r="AF1" s="3" t="s">
        <v>1542</v>
      </c>
      <c r="AG1" s="3" t="s">
        <v>1543</v>
      </c>
      <c r="AH1" s="3" t="s">
        <v>1544</v>
      </c>
      <c r="AI1" s="3" t="s">
        <v>1545</v>
      </c>
      <c r="AJ1" s="3" t="s">
        <v>1546</v>
      </c>
      <c r="AK1" s="3" t="s">
        <v>1547</v>
      </c>
      <c r="AL1" s="3" t="s">
        <v>1548</v>
      </c>
      <c r="AM1" s="3" t="s">
        <v>1549</v>
      </c>
      <c r="AN1" s="3" t="s">
        <v>1550</v>
      </c>
      <c r="AO1" s="3" t="s">
        <v>1551</v>
      </c>
      <c r="AP1" s="3" t="s">
        <v>1552</v>
      </c>
      <c r="AQ1" s="3" t="s">
        <v>1553</v>
      </c>
      <c r="AR1" s="3" t="s">
        <v>1554</v>
      </c>
      <c r="AS1" s="3" t="s">
        <v>1555</v>
      </c>
      <c r="AT1" s="3" t="s">
        <v>1556</v>
      </c>
      <c r="AU1" s="3" t="s">
        <v>1557</v>
      </c>
      <c r="AV1" s="3" t="s">
        <v>1558</v>
      </c>
      <c r="AW1" s="3" t="s">
        <v>1559</v>
      </c>
      <c r="AX1" s="3" t="s">
        <v>1560</v>
      </c>
      <c r="AY1" s="3" t="s">
        <v>1561</v>
      </c>
      <c r="AZ1" s="3" t="s">
        <v>1562</v>
      </c>
      <c r="BA1" s="3" t="s">
        <v>1563</v>
      </c>
      <c r="BB1" s="3" t="s">
        <v>1564</v>
      </c>
      <c r="BC1" s="3" t="s">
        <v>1565</v>
      </c>
      <c r="BD1" s="3" t="s">
        <v>1566</v>
      </c>
      <c r="BE1" s="3" t="s">
        <v>1567</v>
      </c>
      <c r="BF1" s="3" t="s">
        <v>1568</v>
      </c>
      <c r="BG1" s="3" t="s">
        <v>1569</v>
      </c>
      <c r="BH1" s="3" t="s">
        <v>1570</v>
      </c>
      <c r="BI1" s="3" t="s">
        <v>1571</v>
      </c>
      <c r="BJ1" s="3" t="s">
        <v>1572</v>
      </c>
      <c r="BK1" s="3" t="s">
        <v>1573</v>
      </c>
      <c r="BL1" s="3" t="s">
        <v>1574</v>
      </c>
      <c r="BM1" s="3" t="s">
        <v>1575</v>
      </c>
      <c r="BN1" s="3" t="s">
        <v>1576</v>
      </c>
      <c r="BO1" s="3" t="s">
        <v>1577</v>
      </c>
      <c r="BP1" s="3" t="s">
        <v>1578</v>
      </c>
      <c r="BQ1" s="3" t="s">
        <v>1579</v>
      </c>
      <c r="BR1" s="3" t="s">
        <v>1580</v>
      </c>
      <c r="BS1" s="3" t="s">
        <v>1581</v>
      </c>
      <c r="BT1" s="3" t="s">
        <v>1582</v>
      </c>
      <c r="BU1" s="3" t="s">
        <v>1583</v>
      </c>
      <c r="BV1" s="3" t="s">
        <v>1584</v>
      </c>
      <c r="BW1" s="3" t="s">
        <v>1585</v>
      </c>
      <c r="BX1" s="3" t="s">
        <v>1586</v>
      </c>
      <c r="BY1" s="3" t="s">
        <v>1587</v>
      </c>
      <c r="BZ1" s="3" t="s">
        <v>1588</v>
      </c>
      <c r="CA1" s="3" t="s">
        <v>1589</v>
      </c>
      <c r="CB1" s="3" t="s">
        <v>1590</v>
      </c>
      <c r="CC1" s="3" t="s">
        <v>1591</v>
      </c>
      <c r="CD1" s="3" t="s">
        <v>1592</v>
      </c>
      <c r="CE1" s="3" t="s">
        <v>1593</v>
      </c>
      <c r="CF1" s="3" t="s">
        <v>1594</v>
      </c>
      <c r="CG1" s="3" t="s">
        <v>1595</v>
      </c>
      <c r="CH1" s="3" t="s">
        <v>1596</v>
      </c>
      <c r="CI1" s="3" t="s">
        <v>1597</v>
      </c>
      <c r="CJ1" s="3" t="s">
        <v>1598</v>
      </c>
      <c r="CK1" s="3" t="s">
        <v>1599</v>
      </c>
      <c r="CL1" s="3" t="s">
        <v>1600</v>
      </c>
      <c r="CM1" s="3" t="s">
        <v>1601</v>
      </c>
      <c r="CN1" s="3" t="s">
        <v>1602</v>
      </c>
      <c r="CO1" s="3" t="s">
        <v>1603</v>
      </c>
      <c r="CP1" s="3" t="s">
        <v>1604</v>
      </c>
      <c r="CQ1" s="3" t="s">
        <v>1605</v>
      </c>
      <c r="CR1" s="3" t="s">
        <v>1606</v>
      </c>
      <c r="CS1" s="3" t="s">
        <v>1607</v>
      </c>
      <c r="CT1" s="3" t="s">
        <v>1608</v>
      </c>
      <c r="CU1" s="3" t="s">
        <v>1609</v>
      </c>
      <c r="CV1" s="3" t="s">
        <v>1610</v>
      </c>
      <c r="CW1" s="3" t="s">
        <v>1611</v>
      </c>
      <c r="CX1" s="3" t="s">
        <v>1612</v>
      </c>
      <c r="CY1" s="3" t="s">
        <v>1613</v>
      </c>
      <c r="CZ1" s="3" t="s">
        <v>1614</v>
      </c>
      <c r="DA1" s="3" t="s">
        <v>1615</v>
      </c>
      <c r="DB1" s="3" t="s">
        <v>1616</v>
      </c>
      <c r="DC1" s="3" t="s">
        <v>1617</v>
      </c>
      <c r="DD1" s="3" t="s">
        <v>1618</v>
      </c>
      <c r="DE1" s="3" t="s">
        <v>1619</v>
      </c>
      <c r="DF1" s="3" t="s">
        <v>1620</v>
      </c>
      <c r="DG1" s="3" t="s">
        <v>1621</v>
      </c>
      <c r="DH1" s="3" t="s">
        <v>1622</v>
      </c>
      <c r="DI1" s="3" t="s">
        <v>1623</v>
      </c>
      <c r="DJ1" s="3" t="s">
        <v>1624</v>
      </c>
      <c r="DK1" s="3" t="s">
        <v>1625</v>
      </c>
      <c r="DL1" s="3" t="s">
        <v>1626</v>
      </c>
      <c r="DM1" s="3" t="s">
        <v>1627</v>
      </c>
      <c r="DN1" s="3" t="s">
        <v>1628</v>
      </c>
      <c r="DO1" s="3" t="s">
        <v>1629</v>
      </c>
      <c r="DP1" s="3" t="s">
        <v>1630</v>
      </c>
      <c r="DQ1" s="3" t="s">
        <v>1631</v>
      </c>
      <c r="DR1" s="3" t="s">
        <v>1632</v>
      </c>
      <c r="DS1" s="3" t="s">
        <v>1633</v>
      </c>
      <c r="DT1" s="3" t="s">
        <v>1634</v>
      </c>
      <c r="DU1" s="3" t="s">
        <v>1635</v>
      </c>
      <c r="DV1" s="3" t="s">
        <v>1636</v>
      </c>
      <c r="DW1" s="3" t="s">
        <v>1637</v>
      </c>
      <c r="DX1" s="3" t="s">
        <v>1638</v>
      </c>
      <c r="DY1" s="3" t="s">
        <v>1639</v>
      </c>
      <c r="DZ1" s="3" t="s">
        <v>1640</v>
      </c>
      <c r="EA1" s="3" t="s">
        <v>1641</v>
      </c>
      <c r="EB1" s="3" t="s">
        <v>1642</v>
      </c>
      <c r="EC1" s="3" t="s">
        <v>1643</v>
      </c>
      <c r="ED1" s="3" t="s">
        <v>1644</v>
      </c>
      <c r="EE1" s="3" t="s">
        <v>1645</v>
      </c>
      <c r="EF1" s="3" t="s">
        <v>1646</v>
      </c>
      <c r="EG1" s="3" t="s">
        <v>1647</v>
      </c>
      <c r="EH1" s="3" t="s">
        <v>1648</v>
      </c>
      <c r="EI1" s="3" t="s">
        <v>1649</v>
      </c>
      <c r="EJ1" s="3" t="s">
        <v>1650</v>
      </c>
      <c r="EK1" s="3" t="s">
        <v>1651</v>
      </c>
      <c r="EL1" s="3" t="s">
        <v>1652</v>
      </c>
      <c r="EM1" s="3" t="s">
        <v>1653</v>
      </c>
      <c r="EN1" s="3" t="s">
        <v>1654</v>
      </c>
      <c r="EO1" s="3" t="s">
        <v>1655</v>
      </c>
      <c r="EP1" s="3" t="s">
        <v>1656</v>
      </c>
      <c r="EQ1" s="3" t="s">
        <v>1657</v>
      </c>
      <c r="ER1" s="3" t="s">
        <v>1658</v>
      </c>
      <c r="ES1" s="3" t="s">
        <v>1659</v>
      </c>
      <c r="ET1" s="3" t="s">
        <v>1660</v>
      </c>
      <c r="EU1" s="3" t="s">
        <v>1661</v>
      </c>
      <c r="EV1" s="3" t="s">
        <v>1662</v>
      </c>
      <c r="EW1" s="3" t="s">
        <v>1663</v>
      </c>
      <c r="EX1" s="3" t="s">
        <v>1664</v>
      </c>
      <c r="EY1" s="3" t="s">
        <v>1665</v>
      </c>
      <c r="EZ1" s="3" t="s">
        <v>1666</v>
      </c>
      <c r="FA1" s="3" t="s">
        <v>1667</v>
      </c>
      <c r="FB1" s="3" t="s">
        <v>1668</v>
      </c>
      <c r="FC1" s="3" t="s">
        <v>1669</v>
      </c>
      <c r="FD1" s="3" t="s">
        <v>1670</v>
      </c>
      <c r="FE1" s="3" t="s">
        <v>1671</v>
      </c>
      <c r="FF1" s="3" t="s">
        <v>1672</v>
      </c>
      <c r="FG1" s="3" t="s">
        <v>1673</v>
      </c>
      <c r="FH1" s="3" t="s">
        <v>1674</v>
      </c>
      <c r="FI1" s="3" t="s">
        <v>1675</v>
      </c>
      <c r="FJ1" s="3" t="s">
        <v>1676</v>
      </c>
      <c r="FK1" s="3" t="s">
        <v>1677</v>
      </c>
      <c r="FL1" s="3" t="s">
        <v>1678</v>
      </c>
      <c r="FM1" s="3" t="s">
        <v>1679</v>
      </c>
      <c r="FN1" s="3" t="s">
        <v>1680</v>
      </c>
      <c r="FO1" s="3" t="s">
        <v>1681</v>
      </c>
      <c r="FP1" s="3" t="s">
        <v>1682</v>
      </c>
      <c r="FQ1" s="3" t="s">
        <v>1683</v>
      </c>
      <c r="FR1" s="3" t="s">
        <v>1684</v>
      </c>
      <c r="FS1" s="3" t="s">
        <v>1685</v>
      </c>
    </row>
    <row r="2" spans="1:175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</row>
    <row r="3" spans="1:175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</row>
    <row r="4" spans="1:175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</row>
    <row r="5" spans="1:175">
      <c r="A5" s="4" t="s">
        <v>253</v>
      </c>
      <c r="B5" s="8" t="s">
        <v>1869</v>
      </c>
      <c r="C5" s="8" t="s">
        <v>1869</v>
      </c>
      <c r="D5" s="8" t="s">
        <v>1869</v>
      </c>
      <c r="E5" s="8" t="s">
        <v>1869</v>
      </c>
      <c r="F5" s="8" t="s">
        <v>1869</v>
      </c>
      <c r="G5" s="8" t="s">
        <v>1869</v>
      </c>
      <c r="H5" s="8" t="s">
        <v>1869</v>
      </c>
      <c r="I5" s="8" t="s">
        <v>1869</v>
      </c>
      <c r="J5" s="8" t="s">
        <v>1869</v>
      </c>
      <c r="K5" s="8" t="s">
        <v>1869</v>
      </c>
      <c r="L5" s="8" t="s">
        <v>1869</v>
      </c>
      <c r="M5" s="8" t="s">
        <v>1869</v>
      </c>
      <c r="N5" s="8" t="s">
        <v>1869</v>
      </c>
      <c r="O5" s="8" t="s">
        <v>1869</v>
      </c>
      <c r="P5" s="8" t="s">
        <v>1869</v>
      </c>
      <c r="Q5" s="8" t="s">
        <v>1869</v>
      </c>
      <c r="R5" s="8" t="s">
        <v>1869</v>
      </c>
      <c r="S5" s="8" t="s">
        <v>1869</v>
      </c>
      <c r="T5" s="8" t="s">
        <v>1869</v>
      </c>
      <c r="U5" s="8" t="s">
        <v>1869</v>
      </c>
      <c r="V5" s="8" t="s">
        <v>1869</v>
      </c>
      <c r="W5" s="8" t="s">
        <v>1869</v>
      </c>
      <c r="X5" s="8" t="s">
        <v>1869</v>
      </c>
      <c r="Y5" s="8" t="s">
        <v>1869</v>
      </c>
      <c r="Z5" s="8" t="s">
        <v>1869</v>
      </c>
      <c r="AA5" s="8" t="s">
        <v>1869</v>
      </c>
      <c r="AB5" s="8" t="s">
        <v>1869</v>
      </c>
      <c r="AC5" s="8" t="s">
        <v>1869</v>
      </c>
      <c r="AD5" s="8" t="s">
        <v>1869</v>
      </c>
      <c r="AE5" s="8" t="s">
        <v>1869</v>
      </c>
      <c r="AF5" s="8" t="s">
        <v>1869</v>
      </c>
      <c r="AG5" s="8" t="s">
        <v>1869</v>
      </c>
      <c r="AH5" s="8" t="s">
        <v>1869</v>
      </c>
      <c r="AI5" s="8" t="s">
        <v>1869</v>
      </c>
      <c r="AJ5" s="8" t="s">
        <v>1869</v>
      </c>
      <c r="AK5" s="8" t="s">
        <v>1869</v>
      </c>
      <c r="AL5" s="8" t="s">
        <v>1869</v>
      </c>
      <c r="AM5" s="8" t="s">
        <v>1869</v>
      </c>
      <c r="AN5" s="8" t="s">
        <v>1869</v>
      </c>
      <c r="AO5" s="8" t="s">
        <v>1869</v>
      </c>
      <c r="AP5" s="8" t="s">
        <v>1869</v>
      </c>
      <c r="AQ5" s="8" t="s">
        <v>1869</v>
      </c>
      <c r="AR5" s="8" t="s">
        <v>1869</v>
      </c>
      <c r="AS5" s="8" t="s">
        <v>1869</v>
      </c>
      <c r="AT5" s="8" t="s">
        <v>1869</v>
      </c>
      <c r="AU5" s="8" t="s">
        <v>1869</v>
      </c>
      <c r="AV5" s="8" t="s">
        <v>1869</v>
      </c>
      <c r="AW5" s="8" t="s">
        <v>1869</v>
      </c>
      <c r="AX5" s="8" t="s">
        <v>1869</v>
      </c>
      <c r="AY5" s="8" t="s">
        <v>1869</v>
      </c>
      <c r="AZ5" s="8" t="s">
        <v>1869</v>
      </c>
      <c r="BA5" s="8" t="s">
        <v>1869</v>
      </c>
      <c r="BB5" s="8" t="s">
        <v>1869</v>
      </c>
      <c r="BC5" s="8" t="s">
        <v>1869</v>
      </c>
      <c r="BD5" s="8" t="s">
        <v>1869</v>
      </c>
      <c r="BE5" s="8" t="s">
        <v>1869</v>
      </c>
      <c r="BF5" s="8" t="s">
        <v>1869</v>
      </c>
      <c r="BG5" s="8" t="s">
        <v>1869</v>
      </c>
      <c r="BH5" s="8" t="s">
        <v>1869</v>
      </c>
      <c r="BI5" s="8" t="s">
        <v>1869</v>
      </c>
      <c r="BJ5" s="8" t="s">
        <v>1869</v>
      </c>
      <c r="BK5" s="8" t="s">
        <v>1869</v>
      </c>
      <c r="BL5" s="8" t="s">
        <v>1869</v>
      </c>
      <c r="BM5" s="8" t="s">
        <v>1869</v>
      </c>
      <c r="BN5" s="8" t="s">
        <v>1869</v>
      </c>
      <c r="BO5" s="8" t="s">
        <v>1869</v>
      </c>
      <c r="BP5" s="8" t="s">
        <v>1869</v>
      </c>
      <c r="BQ5" s="8" t="s">
        <v>1869</v>
      </c>
      <c r="BR5" s="8" t="s">
        <v>1869</v>
      </c>
      <c r="BS5" s="8" t="s">
        <v>1869</v>
      </c>
      <c r="BT5" s="8" t="s">
        <v>1869</v>
      </c>
      <c r="BU5" s="8" t="s">
        <v>1869</v>
      </c>
      <c r="BV5" s="8" t="s">
        <v>1869</v>
      </c>
      <c r="BW5" s="8" t="s">
        <v>1869</v>
      </c>
      <c r="BX5" s="8" t="s">
        <v>1869</v>
      </c>
      <c r="BY5" s="8" t="s">
        <v>1869</v>
      </c>
      <c r="BZ5" s="8" t="s">
        <v>1869</v>
      </c>
      <c r="CA5" s="8" t="s">
        <v>1869</v>
      </c>
      <c r="CB5" s="8" t="s">
        <v>1869</v>
      </c>
      <c r="CC5" s="8" t="s">
        <v>1869</v>
      </c>
      <c r="CD5" s="8" t="s">
        <v>1869</v>
      </c>
      <c r="CE5" s="8" t="s">
        <v>1869</v>
      </c>
      <c r="CF5" s="8" t="s">
        <v>1869</v>
      </c>
      <c r="CG5" s="8" t="s">
        <v>1869</v>
      </c>
      <c r="CH5" s="8" t="s">
        <v>1869</v>
      </c>
      <c r="CI5" s="8" t="s">
        <v>1869</v>
      </c>
      <c r="CJ5" s="8" t="s">
        <v>1869</v>
      </c>
      <c r="CK5" s="8" t="s">
        <v>1869</v>
      </c>
      <c r="CL5" s="8" t="s">
        <v>1869</v>
      </c>
      <c r="CM5" s="8" t="s">
        <v>1869</v>
      </c>
      <c r="CN5" s="8" t="s">
        <v>1869</v>
      </c>
      <c r="CO5" s="8" t="s">
        <v>1869</v>
      </c>
      <c r="CP5" s="8" t="s">
        <v>1869</v>
      </c>
      <c r="CQ5" s="8" t="s">
        <v>1869</v>
      </c>
      <c r="CR5" s="8" t="s">
        <v>1869</v>
      </c>
      <c r="CS5" s="8" t="s">
        <v>1869</v>
      </c>
      <c r="CT5" s="8" t="s">
        <v>1869</v>
      </c>
      <c r="CU5" s="8" t="s">
        <v>1869</v>
      </c>
      <c r="CV5" s="8" t="s">
        <v>1869</v>
      </c>
      <c r="CW5" s="8" t="s">
        <v>1869</v>
      </c>
      <c r="CX5" s="8" t="s">
        <v>1869</v>
      </c>
      <c r="CY5" s="8" t="s">
        <v>1869</v>
      </c>
      <c r="CZ5" s="8" t="s">
        <v>1869</v>
      </c>
      <c r="DA5" s="8" t="s">
        <v>1869</v>
      </c>
      <c r="DB5" s="8" t="s">
        <v>1869</v>
      </c>
      <c r="DC5" s="8" t="s">
        <v>1869</v>
      </c>
      <c r="DD5" s="8" t="s">
        <v>1869</v>
      </c>
      <c r="DE5" s="8" t="s">
        <v>1869</v>
      </c>
      <c r="DF5" s="8" t="s">
        <v>1869</v>
      </c>
      <c r="DG5" s="8" t="s">
        <v>1869</v>
      </c>
      <c r="DH5" s="8" t="s">
        <v>1869</v>
      </c>
      <c r="DI5" s="8" t="s">
        <v>1869</v>
      </c>
      <c r="DJ5" s="8" t="s">
        <v>1869</v>
      </c>
      <c r="DK5" s="8" t="s">
        <v>1869</v>
      </c>
      <c r="DL5" s="8" t="s">
        <v>1869</v>
      </c>
      <c r="DM5" s="8" t="s">
        <v>1869</v>
      </c>
      <c r="DN5" s="8" t="s">
        <v>1869</v>
      </c>
      <c r="DO5" s="8" t="s">
        <v>1869</v>
      </c>
      <c r="DP5" s="8" t="s">
        <v>1869</v>
      </c>
      <c r="DQ5" s="8" t="s">
        <v>1869</v>
      </c>
      <c r="DR5" s="8" t="s">
        <v>1869</v>
      </c>
      <c r="DS5" s="8" t="s">
        <v>1869</v>
      </c>
      <c r="DT5" s="8" t="s">
        <v>1869</v>
      </c>
      <c r="DU5" s="8" t="s">
        <v>1869</v>
      </c>
      <c r="DV5" s="8" t="s">
        <v>1869</v>
      </c>
      <c r="DW5" s="8" t="s">
        <v>1869</v>
      </c>
      <c r="DX5" s="8" t="s">
        <v>1869</v>
      </c>
      <c r="DY5" s="8" t="s">
        <v>1869</v>
      </c>
      <c r="DZ5" s="8" t="s">
        <v>1869</v>
      </c>
      <c r="EA5" s="8" t="s">
        <v>1869</v>
      </c>
      <c r="EB5" s="8" t="s">
        <v>1869</v>
      </c>
      <c r="EC5" s="8" t="s">
        <v>1869</v>
      </c>
      <c r="ED5" s="8" t="s">
        <v>1869</v>
      </c>
      <c r="EE5" s="8" t="s">
        <v>1869</v>
      </c>
      <c r="EF5" s="8" t="s">
        <v>1869</v>
      </c>
      <c r="EG5" s="8" t="s">
        <v>1869</v>
      </c>
      <c r="EH5" s="8" t="s">
        <v>1869</v>
      </c>
      <c r="EI5" s="8" t="s">
        <v>1869</v>
      </c>
      <c r="EJ5" s="8" t="s">
        <v>1869</v>
      </c>
      <c r="EK5" s="8" t="s">
        <v>1869</v>
      </c>
      <c r="EL5" s="8" t="s">
        <v>1869</v>
      </c>
      <c r="EM5" s="8" t="s">
        <v>1869</v>
      </c>
      <c r="EN5" s="8" t="s">
        <v>1869</v>
      </c>
      <c r="EO5" s="8" t="s">
        <v>1869</v>
      </c>
      <c r="EP5" s="8" t="s">
        <v>1869</v>
      </c>
      <c r="EQ5" s="8" t="s">
        <v>1869</v>
      </c>
      <c r="ER5" s="8" t="s">
        <v>1869</v>
      </c>
      <c r="ES5" s="8" t="s">
        <v>1869</v>
      </c>
      <c r="ET5" s="8" t="s">
        <v>1869</v>
      </c>
      <c r="EU5" s="8" t="s">
        <v>1869</v>
      </c>
      <c r="EV5" s="8" t="s">
        <v>1869</v>
      </c>
      <c r="EW5" s="8" t="s">
        <v>1869</v>
      </c>
      <c r="EX5" s="8" t="s">
        <v>1869</v>
      </c>
      <c r="EY5" s="8" t="s">
        <v>1869</v>
      </c>
      <c r="EZ5" s="8" t="s">
        <v>1869</v>
      </c>
      <c r="FA5" s="8" t="s">
        <v>1869</v>
      </c>
      <c r="FB5" s="8" t="s">
        <v>1869</v>
      </c>
      <c r="FC5" s="8" t="s">
        <v>1869</v>
      </c>
      <c r="FD5" s="8" t="s">
        <v>1869</v>
      </c>
      <c r="FE5" s="8" t="s">
        <v>1869</v>
      </c>
      <c r="FF5" s="8" t="s">
        <v>1869</v>
      </c>
      <c r="FG5" s="8" t="s">
        <v>1869</v>
      </c>
      <c r="FH5" s="8" t="s">
        <v>1869</v>
      </c>
      <c r="FI5" s="8" t="s">
        <v>1869</v>
      </c>
      <c r="FJ5" s="8" t="s">
        <v>1869</v>
      </c>
      <c r="FK5" s="8" t="s">
        <v>1869</v>
      </c>
      <c r="FL5" s="8" t="s">
        <v>1869</v>
      </c>
      <c r="FM5" s="8" t="s">
        <v>1869</v>
      </c>
      <c r="FN5" s="8" t="s">
        <v>1869</v>
      </c>
      <c r="FO5" s="8" t="s">
        <v>1869</v>
      </c>
      <c r="FP5" s="8" t="s">
        <v>1869</v>
      </c>
      <c r="FQ5" s="8" t="s">
        <v>1869</v>
      </c>
      <c r="FR5" s="8" t="s">
        <v>1869</v>
      </c>
      <c r="FS5" s="8" t="s">
        <v>1869</v>
      </c>
    </row>
    <row r="6" spans="1:175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</row>
    <row r="7" spans="1:175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</row>
    <row r="8" spans="1:175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</row>
    <row r="9" spans="1:175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</row>
    <row r="10" spans="1:175">
      <c r="A10" s="4" t="s">
        <v>258</v>
      </c>
      <c r="B10" s="8" t="s">
        <v>1686</v>
      </c>
      <c r="C10" s="8" t="s">
        <v>1687</v>
      </c>
      <c r="D10" s="8" t="s">
        <v>1688</v>
      </c>
      <c r="E10" s="8" t="s">
        <v>1689</v>
      </c>
      <c r="F10" s="8" t="s">
        <v>1690</v>
      </c>
      <c r="G10" s="8" t="s">
        <v>1691</v>
      </c>
      <c r="H10" s="8" t="s">
        <v>1692</v>
      </c>
      <c r="I10" s="8" t="s">
        <v>1693</v>
      </c>
      <c r="J10" s="8" t="s">
        <v>1694</v>
      </c>
      <c r="K10" s="8" t="s">
        <v>1695</v>
      </c>
      <c r="L10" s="8" t="s">
        <v>1696</v>
      </c>
      <c r="M10" s="8" t="s">
        <v>1697</v>
      </c>
      <c r="N10" s="8" t="s">
        <v>1698</v>
      </c>
      <c r="O10" s="8" t="s">
        <v>1699</v>
      </c>
      <c r="P10" s="8" t="s">
        <v>1700</v>
      </c>
      <c r="Q10" s="8" t="s">
        <v>1701</v>
      </c>
      <c r="R10" s="8" t="s">
        <v>1702</v>
      </c>
      <c r="S10" s="8" t="s">
        <v>1703</v>
      </c>
      <c r="T10" s="8" t="s">
        <v>1704</v>
      </c>
      <c r="U10" s="8" t="s">
        <v>1705</v>
      </c>
      <c r="V10" s="8" t="s">
        <v>1706</v>
      </c>
      <c r="W10" s="8" t="s">
        <v>1707</v>
      </c>
      <c r="X10" s="8" t="s">
        <v>1708</v>
      </c>
      <c r="Y10" s="8" t="s">
        <v>1709</v>
      </c>
      <c r="Z10" s="8" t="s">
        <v>1710</v>
      </c>
      <c r="AA10" s="8" t="s">
        <v>1711</v>
      </c>
      <c r="AB10" s="8" t="s">
        <v>1712</v>
      </c>
      <c r="AC10" s="8" t="s">
        <v>1713</v>
      </c>
      <c r="AD10" s="8" t="s">
        <v>1714</v>
      </c>
      <c r="AE10" s="8" t="s">
        <v>1715</v>
      </c>
      <c r="AF10" s="8" t="s">
        <v>1716</v>
      </c>
      <c r="AG10" s="8" t="s">
        <v>1717</v>
      </c>
      <c r="AH10" s="8" t="s">
        <v>1718</v>
      </c>
      <c r="AI10" s="8" t="s">
        <v>1719</v>
      </c>
      <c r="AJ10" s="8" t="s">
        <v>1720</v>
      </c>
      <c r="AK10" s="8" t="s">
        <v>1721</v>
      </c>
      <c r="AL10" s="8" t="s">
        <v>1722</v>
      </c>
      <c r="AM10" s="8" t="s">
        <v>1723</v>
      </c>
      <c r="AN10" s="8" t="s">
        <v>1724</v>
      </c>
      <c r="AO10" s="8" t="s">
        <v>1725</v>
      </c>
      <c r="AP10" s="8" t="s">
        <v>1726</v>
      </c>
      <c r="AQ10" s="8" t="s">
        <v>1727</v>
      </c>
      <c r="AR10" s="8" t="s">
        <v>1728</v>
      </c>
      <c r="AS10" s="8" t="s">
        <v>1729</v>
      </c>
      <c r="AT10" s="8" t="s">
        <v>1730</v>
      </c>
      <c r="AU10" s="8" t="s">
        <v>1731</v>
      </c>
      <c r="AV10" s="8" t="s">
        <v>1732</v>
      </c>
      <c r="AW10" s="8" t="s">
        <v>1733</v>
      </c>
      <c r="AX10" s="8" t="s">
        <v>1734</v>
      </c>
      <c r="AY10" s="8" t="s">
        <v>1735</v>
      </c>
      <c r="AZ10" s="8" t="s">
        <v>1736</v>
      </c>
      <c r="BA10" s="8" t="s">
        <v>1737</v>
      </c>
      <c r="BB10" s="8" t="s">
        <v>1738</v>
      </c>
      <c r="BC10" s="8" t="s">
        <v>1739</v>
      </c>
      <c r="BD10" s="8" t="s">
        <v>1740</v>
      </c>
      <c r="BE10" s="8" t="s">
        <v>1741</v>
      </c>
      <c r="BF10" s="8" t="s">
        <v>1742</v>
      </c>
      <c r="BG10" s="8" t="s">
        <v>1743</v>
      </c>
      <c r="BH10" s="8" t="s">
        <v>1744</v>
      </c>
      <c r="BI10" s="8" t="s">
        <v>1745</v>
      </c>
      <c r="BJ10" s="8" t="s">
        <v>1746</v>
      </c>
      <c r="BK10" s="8" t="s">
        <v>1747</v>
      </c>
      <c r="BL10" s="8" t="s">
        <v>1748</v>
      </c>
      <c r="BM10" s="8" t="s">
        <v>1749</v>
      </c>
      <c r="BN10" s="8" t="s">
        <v>1750</v>
      </c>
      <c r="BO10" s="8" t="s">
        <v>1751</v>
      </c>
      <c r="BP10" s="8" t="s">
        <v>1752</v>
      </c>
      <c r="BQ10" s="8" t="s">
        <v>1753</v>
      </c>
      <c r="BR10" s="8" t="s">
        <v>1754</v>
      </c>
      <c r="BS10" s="8" t="s">
        <v>1755</v>
      </c>
      <c r="BT10" s="8" t="s">
        <v>1756</v>
      </c>
      <c r="BU10" s="8" t="s">
        <v>1757</v>
      </c>
      <c r="BV10" s="8" t="s">
        <v>1758</v>
      </c>
      <c r="BW10" s="8" t="s">
        <v>1759</v>
      </c>
      <c r="BX10" s="8" t="s">
        <v>1760</v>
      </c>
      <c r="BY10" s="8" t="s">
        <v>1761</v>
      </c>
      <c r="BZ10" s="8" t="s">
        <v>1762</v>
      </c>
      <c r="CA10" s="8" t="s">
        <v>1763</v>
      </c>
      <c r="CB10" s="8" t="s">
        <v>1764</v>
      </c>
      <c r="CC10" s="8" t="s">
        <v>1765</v>
      </c>
      <c r="CD10" s="8" t="s">
        <v>1766</v>
      </c>
      <c r="CE10" s="8" t="s">
        <v>1767</v>
      </c>
      <c r="CF10" s="8" t="s">
        <v>1768</v>
      </c>
      <c r="CG10" s="8" t="s">
        <v>1769</v>
      </c>
      <c r="CH10" s="8" t="s">
        <v>1770</v>
      </c>
      <c r="CI10" s="8" t="s">
        <v>1771</v>
      </c>
      <c r="CJ10" s="8" t="s">
        <v>1772</v>
      </c>
      <c r="CK10" s="8" t="s">
        <v>1773</v>
      </c>
      <c r="CL10" s="8" t="s">
        <v>1774</v>
      </c>
      <c r="CM10" s="8" t="s">
        <v>1775</v>
      </c>
      <c r="CN10" s="8" t="s">
        <v>1776</v>
      </c>
      <c r="CO10" s="8" t="s">
        <v>1777</v>
      </c>
      <c r="CP10" s="8" t="s">
        <v>1778</v>
      </c>
      <c r="CQ10" s="8" t="s">
        <v>1779</v>
      </c>
      <c r="CR10" s="8" t="s">
        <v>1780</v>
      </c>
      <c r="CS10" s="8" t="s">
        <v>1781</v>
      </c>
      <c r="CT10" s="8" t="s">
        <v>1782</v>
      </c>
      <c r="CU10" s="8" t="s">
        <v>1783</v>
      </c>
      <c r="CV10" s="8" t="s">
        <v>1784</v>
      </c>
      <c r="CW10" s="8" t="s">
        <v>1785</v>
      </c>
      <c r="CX10" s="8" t="s">
        <v>1786</v>
      </c>
      <c r="CY10" s="8" t="s">
        <v>1787</v>
      </c>
      <c r="CZ10" s="8" t="s">
        <v>1788</v>
      </c>
      <c r="DA10" s="8" t="s">
        <v>1789</v>
      </c>
      <c r="DB10" s="8" t="s">
        <v>1790</v>
      </c>
      <c r="DC10" s="8" t="s">
        <v>1791</v>
      </c>
      <c r="DD10" s="8" t="s">
        <v>1792</v>
      </c>
      <c r="DE10" s="8" t="s">
        <v>1793</v>
      </c>
      <c r="DF10" s="8" t="s">
        <v>1794</v>
      </c>
      <c r="DG10" s="8" t="s">
        <v>1795</v>
      </c>
      <c r="DH10" s="8" t="s">
        <v>1796</v>
      </c>
      <c r="DI10" s="8" t="s">
        <v>1797</v>
      </c>
      <c r="DJ10" s="8" t="s">
        <v>1798</v>
      </c>
      <c r="DK10" s="8" t="s">
        <v>1799</v>
      </c>
      <c r="DL10" s="8" t="s">
        <v>1800</v>
      </c>
      <c r="DM10" s="8" t="s">
        <v>1801</v>
      </c>
      <c r="DN10" s="8" t="s">
        <v>1802</v>
      </c>
      <c r="DO10" s="8" t="s">
        <v>1803</v>
      </c>
      <c r="DP10" s="8" t="s">
        <v>1804</v>
      </c>
      <c r="DQ10" s="8" t="s">
        <v>1805</v>
      </c>
      <c r="DR10" s="8" t="s">
        <v>1806</v>
      </c>
      <c r="DS10" s="8" t="s">
        <v>1807</v>
      </c>
      <c r="DT10" s="8" t="s">
        <v>1808</v>
      </c>
      <c r="DU10" s="8" t="s">
        <v>1809</v>
      </c>
      <c r="DV10" s="8" t="s">
        <v>1810</v>
      </c>
      <c r="DW10" s="8" t="s">
        <v>1811</v>
      </c>
      <c r="DX10" s="8" t="s">
        <v>1812</v>
      </c>
      <c r="DY10" s="8" t="s">
        <v>1813</v>
      </c>
      <c r="DZ10" s="8" t="s">
        <v>1814</v>
      </c>
      <c r="EA10" s="8" t="s">
        <v>1815</v>
      </c>
      <c r="EB10" s="8" t="s">
        <v>1816</v>
      </c>
      <c r="EC10" s="8" t="s">
        <v>1817</v>
      </c>
      <c r="ED10" s="8" t="s">
        <v>1818</v>
      </c>
      <c r="EE10" s="8" t="s">
        <v>1819</v>
      </c>
      <c r="EF10" s="8" t="s">
        <v>1820</v>
      </c>
      <c r="EG10" s="8" t="s">
        <v>1821</v>
      </c>
      <c r="EH10" s="8" t="s">
        <v>1822</v>
      </c>
      <c r="EI10" s="8" t="s">
        <v>1823</v>
      </c>
      <c r="EJ10" s="8" t="s">
        <v>1824</v>
      </c>
      <c r="EK10" s="8" t="s">
        <v>1825</v>
      </c>
      <c r="EL10" s="8" t="s">
        <v>1826</v>
      </c>
      <c r="EM10" s="8" t="s">
        <v>1827</v>
      </c>
      <c r="EN10" s="8" t="s">
        <v>1828</v>
      </c>
      <c r="EO10" s="8" t="s">
        <v>1829</v>
      </c>
      <c r="EP10" s="8" t="s">
        <v>1830</v>
      </c>
      <c r="EQ10" s="8" t="s">
        <v>1831</v>
      </c>
      <c r="ER10" s="8" t="s">
        <v>1832</v>
      </c>
      <c r="ES10" s="8" t="s">
        <v>1833</v>
      </c>
      <c r="ET10" s="8" t="s">
        <v>1834</v>
      </c>
      <c r="EU10" s="8" t="s">
        <v>1835</v>
      </c>
      <c r="EV10" s="8" t="s">
        <v>1836</v>
      </c>
      <c r="EW10" s="8" t="s">
        <v>1837</v>
      </c>
      <c r="EX10" s="8" t="s">
        <v>1838</v>
      </c>
      <c r="EY10" s="8" t="s">
        <v>1839</v>
      </c>
      <c r="EZ10" s="8" t="s">
        <v>1840</v>
      </c>
      <c r="FA10" s="8" t="s">
        <v>1841</v>
      </c>
      <c r="FB10" s="8" t="s">
        <v>1842</v>
      </c>
      <c r="FC10" s="8" t="s">
        <v>1843</v>
      </c>
      <c r="FD10" s="8" t="s">
        <v>1844</v>
      </c>
      <c r="FE10" s="8" t="s">
        <v>1845</v>
      </c>
      <c r="FF10" s="8" t="s">
        <v>1846</v>
      </c>
      <c r="FG10" s="8" t="s">
        <v>1847</v>
      </c>
      <c r="FH10" s="8" t="s">
        <v>1848</v>
      </c>
      <c r="FI10" s="8" t="s">
        <v>1849</v>
      </c>
      <c r="FJ10" s="8" t="s">
        <v>1850</v>
      </c>
      <c r="FK10" s="8" t="s">
        <v>1851</v>
      </c>
      <c r="FL10" s="8" t="s">
        <v>1852</v>
      </c>
      <c r="FM10" s="8" t="s">
        <v>1853</v>
      </c>
      <c r="FN10" s="8" t="s">
        <v>1854</v>
      </c>
      <c r="FO10" s="8" t="s">
        <v>1855</v>
      </c>
      <c r="FP10" s="8" t="s">
        <v>1856</v>
      </c>
      <c r="FQ10" s="8" t="s">
        <v>1857</v>
      </c>
      <c r="FR10" s="8" t="s">
        <v>1858</v>
      </c>
      <c r="FS10" s="8" t="s">
        <v>1859</v>
      </c>
    </row>
    <row r="11" spans="1:175">
      <c r="A11" s="10">
        <v>42036</v>
      </c>
      <c r="B11" s="9">
        <v>12.163</v>
      </c>
      <c r="C11" s="9">
        <v>6.016</v>
      </c>
      <c r="D11" s="9">
        <v>6.1470000000000002</v>
      </c>
      <c r="E11" s="9">
        <v>0.58499999999999996</v>
      </c>
      <c r="F11" s="9">
        <v>0.191</v>
      </c>
      <c r="G11" s="9">
        <v>0.39400000000000002</v>
      </c>
      <c r="H11" s="9">
        <v>2.62</v>
      </c>
      <c r="I11" s="9">
        <v>0.85699999999999998</v>
      </c>
      <c r="J11" s="9">
        <v>1.7629999999999999</v>
      </c>
      <c r="K11" s="9">
        <v>6.5709999999999997</v>
      </c>
      <c r="L11" s="9">
        <v>3.7610000000000001</v>
      </c>
      <c r="M11" s="9">
        <v>2.81</v>
      </c>
      <c r="N11" s="9">
        <v>1.734</v>
      </c>
      <c r="O11" s="9">
        <v>1.109</v>
      </c>
      <c r="P11" s="9">
        <v>0.625</v>
      </c>
      <c r="Q11" s="9">
        <v>0.30099999999999999</v>
      </c>
      <c r="R11" s="9">
        <v>0</v>
      </c>
      <c r="S11" s="9">
        <v>0.30099999999999999</v>
      </c>
      <c r="T11" s="9">
        <v>0.126</v>
      </c>
      <c r="U11" s="9">
        <v>0</v>
      </c>
      <c r="V11" s="9">
        <v>0.126</v>
      </c>
      <c r="W11" s="9">
        <v>0.22600000000000001</v>
      </c>
      <c r="X11" s="9">
        <v>9.8000000000000004E-2</v>
      </c>
      <c r="Y11" s="9">
        <v>0.128</v>
      </c>
      <c r="Z11" s="9">
        <v>4.8319999999999999</v>
      </c>
      <c r="AA11" s="9">
        <v>0.14000000000000001</v>
      </c>
      <c r="AB11" s="9">
        <v>4.6920000000000002</v>
      </c>
      <c r="AC11" s="9">
        <v>1.2090000000000001</v>
      </c>
      <c r="AD11" s="9">
        <v>0</v>
      </c>
      <c r="AE11" s="9">
        <v>1.2090000000000001</v>
      </c>
      <c r="AF11" s="9">
        <v>2.899</v>
      </c>
      <c r="AG11" s="9">
        <v>0.14000000000000001</v>
      </c>
      <c r="AH11" s="9">
        <v>2.7589999999999999</v>
      </c>
      <c r="AI11" s="9">
        <v>0.72399999999999998</v>
      </c>
      <c r="AJ11" s="9">
        <v>0</v>
      </c>
      <c r="AK11" s="9">
        <v>0.72399999999999998</v>
      </c>
      <c r="AL11" s="9">
        <v>2.4540000000000002</v>
      </c>
      <c r="AM11" s="9">
        <v>0.75</v>
      </c>
      <c r="AN11" s="9">
        <v>1.7050000000000001</v>
      </c>
      <c r="AO11" s="9">
        <v>0.36299999999999999</v>
      </c>
      <c r="AP11" s="9">
        <v>0</v>
      </c>
      <c r="AQ11" s="9">
        <v>0.36299999999999999</v>
      </c>
      <c r="AR11" s="9">
        <v>5.3490000000000002</v>
      </c>
      <c r="AS11" s="9">
        <v>2.1480000000000001</v>
      </c>
      <c r="AT11" s="9">
        <v>3.2</v>
      </c>
      <c r="AU11" s="9">
        <v>0.47</v>
      </c>
      <c r="AV11" s="9">
        <v>0.28499999999999998</v>
      </c>
      <c r="AW11" s="9">
        <v>0.185</v>
      </c>
      <c r="AX11" s="9">
        <v>0</v>
      </c>
      <c r="AY11" s="9">
        <v>0</v>
      </c>
      <c r="AZ11" s="9">
        <v>0</v>
      </c>
      <c r="BA11" s="9">
        <v>0</v>
      </c>
      <c r="BB11" s="9">
        <v>0</v>
      </c>
      <c r="BC11" s="9">
        <v>0</v>
      </c>
      <c r="BD11" s="9">
        <v>0</v>
      </c>
      <c r="BE11" s="9">
        <v>0</v>
      </c>
      <c r="BF11" s="9">
        <v>0</v>
      </c>
      <c r="BG11" s="9">
        <v>7.8E-2</v>
      </c>
      <c r="BH11" s="9">
        <v>7.8E-2</v>
      </c>
      <c r="BI11" s="9">
        <v>0</v>
      </c>
      <c r="BJ11" s="9">
        <v>0.39200000000000002</v>
      </c>
      <c r="BK11" s="9">
        <v>0.20699999999999999</v>
      </c>
      <c r="BL11" s="9">
        <v>0.185</v>
      </c>
      <c r="BM11" s="9">
        <v>0</v>
      </c>
      <c r="BN11" s="9">
        <v>0</v>
      </c>
      <c r="BO11" s="9">
        <v>0</v>
      </c>
      <c r="BP11" s="9">
        <v>2.4630000000000001</v>
      </c>
      <c r="BQ11" s="9">
        <v>1.044</v>
      </c>
      <c r="BR11" s="9">
        <v>1.419</v>
      </c>
      <c r="BS11" s="9">
        <v>0</v>
      </c>
      <c r="BT11" s="9">
        <v>0</v>
      </c>
      <c r="BU11" s="9">
        <v>0</v>
      </c>
      <c r="BV11" s="9">
        <v>0.497</v>
      </c>
      <c r="BW11" s="9">
        <v>0.39400000000000002</v>
      </c>
      <c r="BX11" s="9">
        <v>0.10299999999999999</v>
      </c>
      <c r="BY11" s="9">
        <v>1.119</v>
      </c>
      <c r="BZ11" s="9">
        <v>0.378</v>
      </c>
      <c r="CA11" s="9">
        <v>0.74099999999999999</v>
      </c>
      <c r="CB11" s="9">
        <v>0.121</v>
      </c>
      <c r="CC11" s="9">
        <v>0.121</v>
      </c>
      <c r="CD11" s="9">
        <v>0</v>
      </c>
      <c r="CE11" s="9">
        <v>0.159</v>
      </c>
      <c r="CF11" s="9">
        <v>0</v>
      </c>
      <c r="CG11" s="9">
        <v>0.159</v>
      </c>
      <c r="CH11" s="9">
        <v>0</v>
      </c>
      <c r="CI11" s="9">
        <v>0</v>
      </c>
      <c r="CJ11" s="9">
        <v>0</v>
      </c>
      <c r="CK11" s="9">
        <v>0.56699999999999995</v>
      </c>
      <c r="CL11" s="9">
        <v>0.151</v>
      </c>
      <c r="CM11" s="9">
        <v>0.41599999999999998</v>
      </c>
      <c r="CN11" s="9">
        <v>1.32</v>
      </c>
      <c r="CO11" s="9">
        <v>0.224</v>
      </c>
      <c r="CP11" s="9">
        <v>1.0960000000000001</v>
      </c>
      <c r="CQ11" s="9">
        <v>0.217</v>
      </c>
      <c r="CR11" s="9">
        <v>0.153</v>
      </c>
      <c r="CS11" s="9">
        <v>6.4000000000000001E-2</v>
      </c>
      <c r="CT11" s="9">
        <v>0.73799999999999999</v>
      </c>
      <c r="CU11" s="9">
        <v>7.0999999999999994E-2</v>
      </c>
      <c r="CV11" s="9">
        <v>0.66700000000000004</v>
      </c>
      <c r="CW11" s="9">
        <v>0.36499999999999999</v>
      </c>
      <c r="CX11" s="9">
        <v>0</v>
      </c>
      <c r="CY11" s="9">
        <v>0.36499999999999999</v>
      </c>
      <c r="CZ11" s="9">
        <v>0.67300000000000004</v>
      </c>
      <c r="DA11" s="9">
        <v>0.28599999999999998</v>
      </c>
      <c r="DB11" s="9">
        <v>0.38600000000000001</v>
      </c>
      <c r="DC11" s="9">
        <v>0.42199999999999999</v>
      </c>
      <c r="DD11" s="9">
        <v>0.309</v>
      </c>
      <c r="DE11" s="9">
        <v>0.114</v>
      </c>
      <c r="DF11" s="9">
        <v>17.530999999999999</v>
      </c>
      <c r="DG11" s="9">
        <v>8.5489999999999995</v>
      </c>
      <c r="DH11" s="9">
        <v>8.9830000000000005</v>
      </c>
      <c r="DI11" s="9">
        <v>1.046</v>
      </c>
      <c r="DJ11" s="9">
        <v>0.4</v>
      </c>
      <c r="DK11" s="9">
        <v>0.64500000000000002</v>
      </c>
      <c r="DL11" s="9">
        <v>0.64500000000000002</v>
      </c>
      <c r="DM11" s="9">
        <v>0</v>
      </c>
      <c r="DN11" s="9">
        <v>0.64500000000000002</v>
      </c>
      <c r="DO11" s="9">
        <v>0.18</v>
      </c>
      <c r="DP11" s="9">
        <v>0.18</v>
      </c>
      <c r="DQ11" s="9">
        <v>0</v>
      </c>
      <c r="DR11" s="9">
        <v>0</v>
      </c>
      <c r="DS11" s="9">
        <v>0</v>
      </c>
      <c r="DT11" s="9">
        <v>0</v>
      </c>
      <c r="DU11" s="9">
        <v>0</v>
      </c>
      <c r="DV11" s="9">
        <v>0</v>
      </c>
      <c r="DW11" s="9">
        <v>0</v>
      </c>
      <c r="DX11" s="9">
        <v>0.22</v>
      </c>
      <c r="DY11" s="9">
        <v>0.22</v>
      </c>
      <c r="DZ11" s="9">
        <v>0</v>
      </c>
      <c r="EA11" s="9">
        <v>0</v>
      </c>
      <c r="EB11" s="9">
        <v>0</v>
      </c>
      <c r="EC11" s="9">
        <v>0</v>
      </c>
      <c r="ED11" s="9">
        <v>11.755000000000001</v>
      </c>
      <c r="EE11" s="9">
        <v>6.298</v>
      </c>
      <c r="EF11" s="9">
        <v>5.4569999999999999</v>
      </c>
      <c r="EG11" s="9">
        <v>0.35399999999999998</v>
      </c>
      <c r="EH11" s="9">
        <v>0.154</v>
      </c>
      <c r="EI11" s="9">
        <v>0.2</v>
      </c>
      <c r="EJ11" s="9">
        <v>1.575</v>
      </c>
      <c r="EK11" s="9">
        <v>0.60499999999999998</v>
      </c>
      <c r="EL11" s="9">
        <v>0.97</v>
      </c>
      <c r="EM11" s="9">
        <v>6.9260000000000002</v>
      </c>
      <c r="EN11" s="9">
        <v>4.1340000000000003</v>
      </c>
      <c r="EO11" s="9">
        <v>2.7930000000000001</v>
      </c>
      <c r="EP11" s="9">
        <v>1.7669999999999999</v>
      </c>
      <c r="EQ11" s="9">
        <v>1.0169999999999999</v>
      </c>
      <c r="ER11" s="9">
        <v>0.75</v>
      </c>
      <c r="ES11" s="9">
        <v>0.52700000000000002</v>
      </c>
      <c r="ET11" s="9">
        <v>0.19700000000000001</v>
      </c>
      <c r="EU11" s="9">
        <v>0.33</v>
      </c>
      <c r="EV11" s="9">
        <v>0</v>
      </c>
      <c r="EW11" s="9">
        <v>0</v>
      </c>
      <c r="EX11" s="9">
        <v>0</v>
      </c>
      <c r="EY11" s="9">
        <v>0.60599999999999998</v>
      </c>
      <c r="EZ11" s="9">
        <v>0.191</v>
      </c>
      <c r="FA11" s="9">
        <v>0.41499999999999998</v>
      </c>
      <c r="FB11" s="9">
        <v>2.0649999999999999</v>
      </c>
      <c r="FC11" s="9">
        <v>0.51400000000000001</v>
      </c>
      <c r="FD11" s="9">
        <v>1.5509999999999999</v>
      </c>
      <c r="FE11" s="9">
        <v>0.14499999999999999</v>
      </c>
      <c r="FF11" s="9">
        <v>0</v>
      </c>
      <c r="FG11" s="9">
        <v>0.14499999999999999</v>
      </c>
      <c r="FH11" s="9">
        <v>1.4650000000000001</v>
      </c>
      <c r="FI11" s="9">
        <v>0.317</v>
      </c>
      <c r="FJ11" s="9">
        <v>1.1479999999999999</v>
      </c>
      <c r="FK11" s="9">
        <v>0.45500000000000002</v>
      </c>
      <c r="FL11" s="9">
        <v>0.19700000000000001</v>
      </c>
      <c r="FM11" s="9">
        <v>0.25800000000000001</v>
      </c>
      <c r="FN11" s="9">
        <v>2.1339999999999999</v>
      </c>
      <c r="FO11" s="9">
        <v>0.80400000000000005</v>
      </c>
      <c r="FP11" s="9">
        <v>1.33</v>
      </c>
      <c r="FQ11" s="9">
        <v>0.53200000000000003</v>
      </c>
      <c r="FR11" s="9">
        <v>0.53200000000000003</v>
      </c>
      <c r="FS11" s="9">
        <v>0</v>
      </c>
    </row>
    <row r="12" spans="1:175">
      <c r="A12" s="10">
        <v>42401</v>
      </c>
      <c r="B12" s="9">
        <v>12.044</v>
      </c>
      <c r="C12" s="9">
        <v>6.202</v>
      </c>
      <c r="D12" s="9">
        <v>5.8419999999999996</v>
      </c>
      <c r="E12" s="9">
        <v>0.15</v>
      </c>
      <c r="F12" s="9">
        <v>0.15</v>
      </c>
      <c r="G12" s="9">
        <v>0</v>
      </c>
      <c r="H12" s="9">
        <v>3.3439999999999999</v>
      </c>
      <c r="I12" s="9">
        <v>1.905</v>
      </c>
      <c r="J12" s="9">
        <v>1.4390000000000001</v>
      </c>
      <c r="K12" s="9">
        <v>6.5010000000000003</v>
      </c>
      <c r="L12" s="9">
        <v>3.14</v>
      </c>
      <c r="M12" s="9">
        <v>3.3610000000000002</v>
      </c>
      <c r="N12" s="9">
        <v>0.96099999999999997</v>
      </c>
      <c r="O12" s="9">
        <v>0.53500000000000003</v>
      </c>
      <c r="P12" s="9">
        <v>0.42599999999999999</v>
      </c>
      <c r="Q12" s="9">
        <v>0.26300000000000001</v>
      </c>
      <c r="R12" s="9">
        <v>0.126</v>
      </c>
      <c r="S12" s="9">
        <v>0.13700000000000001</v>
      </c>
      <c r="T12" s="9">
        <v>0</v>
      </c>
      <c r="U12" s="9">
        <v>0</v>
      </c>
      <c r="V12" s="9">
        <v>0</v>
      </c>
      <c r="W12" s="9">
        <v>0.82599999999999996</v>
      </c>
      <c r="X12" s="9">
        <v>0.34699999999999998</v>
      </c>
      <c r="Y12" s="9">
        <v>0.47899999999999998</v>
      </c>
      <c r="Z12" s="9">
        <v>4.17</v>
      </c>
      <c r="AA12" s="9">
        <v>0.48599999999999999</v>
      </c>
      <c r="AB12" s="9">
        <v>3.6840000000000002</v>
      </c>
      <c r="AC12" s="9">
        <v>0.53400000000000003</v>
      </c>
      <c r="AD12" s="9">
        <v>0.27600000000000002</v>
      </c>
      <c r="AE12" s="9">
        <v>0.25900000000000001</v>
      </c>
      <c r="AF12" s="9">
        <v>3.1920000000000002</v>
      </c>
      <c r="AG12" s="9">
        <v>8.8999999999999996E-2</v>
      </c>
      <c r="AH12" s="9">
        <v>3.1030000000000002</v>
      </c>
      <c r="AI12" s="9">
        <v>0.44400000000000001</v>
      </c>
      <c r="AJ12" s="9">
        <v>0.122</v>
      </c>
      <c r="AK12" s="9">
        <v>0.32200000000000001</v>
      </c>
      <c r="AL12" s="9">
        <v>2.0070000000000001</v>
      </c>
      <c r="AM12" s="9">
        <v>1.3759999999999999</v>
      </c>
      <c r="AN12" s="9">
        <v>0.63100000000000001</v>
      </c>
      <c r="AO12" s="9">
        <v>0.26200000000000001</v>
      </c>
      <c r="AP12" s="9">
        <v>7.6999999999999999E-2</v>
      </c>
      <c r="AQ12" s="9">
        <v>0.185</v>
      </c>
      <c r="AR12" s="9">
        <v>4.7249999999999996</v>
      </c>
      <c r="AS12" s="9">
        <v>1.917</v>
      </c>
      <c r="AT12" s="9">
        <v>2.8079999999999998</v>
      </c>
      <c r="AU12" s="9">
        <v>0.35899999999999999</v>
      </c>
      <c r="AV12" s="9">
        <v>0</v>
      </c>
      <c r="AW12" s="9">
        <v>0.35899999999999999</v>
      </c>
      <c r="AX12" s="9">
        <v>0</v>
      </c>
      <c r="AY12" s="9">
        <v>0</v>
      </c>
      <c r="AZ12" s="9">
        <v>0</v>
      </c>
      <c r="BA12" s="9">
        <v>0</v>
      </c>
      <c r="BB12" s="9">
        <v>0</v>
      </c>
      <c r="BC12" s="9">
        <v>0</v>
      </c>
      <c r="BD12" s="9">
        <v>0.09</v>
      </c>
      <c r="BE12" s="9">
        <v>0</v>
      </c>
      <c r="BF12" s="9">
        <v>0.09</v>
      </c>
      <c r="BG12" s="9">
        <v>0</v>
      </c>
      <c r="BH12" s="9">
        <v>0</v>
      </c>
      <c r="BI12" s="9">
        <v>0</v>
      </c>
      <c r="BJ12" s="9">
        <v>0.13500000000000001</v>
      </c>
      <c r="BK12" s="9">
        <v>0</v>
      </c>
      <c r="BL12" s="9">
        <v>0.13500000000000001</v>
      </c>
      <c r="BM12" s="9">
        <v>0.13300000000000001</v>
      </c>
      <c r="BN12" s="9">
        <v>0</v>
      </c>
      <c r="BO12" s="9">
        <v>0.13300000000000001</v>
      </c>
      <c r="BP12" s="9">
        <v>1.7190000000000001</v>
      </c>
      <c r="BQ12" s="9">
        <v>0.752</v>
      </c>
      <c r="BR12" s="9">
        <v>0.96699999999999997</v>
      </c>
      <c r="BS12" s="9">
        <v>0.14699999999999999</v>
      </c>
      <c r="BT12" s="9">
        <v>0</v>
      </c>
      <c r="BU12" s="9">
        <v>0.14699999999999999</v>
      </c>
      <c r="BV12" s="9">
        <v>0.40600000000000003</v>
      </c>
      <c r="BW12" s="9">
        <v>0.22700000000000001</v>
      </c>
      <c r="BX12" s="9">
        <v>0.17899999999999999</v>
      </c>
      <c r="BY12" s="9">
        <v>0.73899999999999999</v>
      </c>
      <c r="BZ12" s="9">
        <v>0.45800000000000002</v>
      </c>
      <c r="CA12" s="9">
        <v>0.28100000000000003</v>
      </c>
      <c r="CB12" s="9">
        <v>0.34399999999999997</v>
      </c>
      <c r="CC12" s="9">
        <v>6.8000000000000005E-2</v>
      </c>
      <c r="CD12" s="9">
        <v>0.27600000000000002</v>
      </c>
      <c r="CE12" s="9">
        <v>0</v>
      </c>
      <c r="CF12" s="9">
        <v>0</v>
      </c>
      <c r="CG12" s="9">
        <v>0</v>
      </c>
      <c r="CH12" s="9">
        <v>0</v>
      </c>
      <c r="CI12" s="9">
        <v>0</v>
      </c>
      <c r="CJ12" s="9">
        <v>0</v>
      </c>
      <c r="CK12" s="9">
        <v>8.4000000000000005E-2</v>
      </c>
      <c r="CL12" s="9">
        <v>0</v>
      </c>
      <c r="CM12" s="9">
        <v>8.4000000000000005E-2</v>
      </c>
      <c r="CN12" s="9">
        <v>1.643</v>
      </c>
      <c r="CO12" s="9">
        <v>0.29199999999999998</v>
      </c>
      <c r="CP12" s="9">
        <v>1.351</v>
      </c>
      <c r="CQ12" s="9">
        <v>0.217</v>
      </c>
      <c r="CR12" s="9">
        <v>0.217</v>
      </c>
      <c r="CS12" s="9">
        <v>0</v>
      </c>
      <c r="CT12" s="9">
        <v>0.92800000000000005</v>
      </c>
      <c r="CU12" s="9">
        <v>0</v>
      </c>
      <c r="CV12" s="9">
        <v>0.92800000000000005</v>
      </c>
      <c r="CW12" s="9">
        <v>0.497</v>
      </c>
      <c r="CX12" s="9">
        <v>7.4999999999999997E-2</v>
      </c>
      <c r="CY12" s="9">
        <v>0.42199999999999999</v>
      </c>
      <c r="CZ12" s="9">
        <v>0.73099999999999998</v>
      </c>
      <c r="DA12" s="9">
        <v>0.59899999999999998</v>
      </c>
      <c r="DB12" s="9">
        <v>0.13200000000000001</v>
      </c>
      <c r="DC12" s="9">
        <v>0.27400000000000002</v>
      </c>
      <c r="DD12" s="9">
        <v>0.27400000000000002</v>
      </c>
      <c r="DE12" s="9">
        <v>0</v>
      </c>
      <c r="DF12" s="9">
        <v>15.794</v>
      </c>
      <c r="DG12" s="9">
        <v>6.1470000000000002</v>
      </c>
      <c r="DH12" s="9">
        <v>9.6470000000000002</v>
      </c>
      <c r="DI12" s="9">
        <v>0.89</v>
      </c>
      <c r="DJ12" s="9">
        <v>0.158</v>
      </c>
      <c r="DK12" s="9">
        <v>0.73199999999999998</v>
      </c>
      <c r="DL12" s="9">
        <v>0.52800000000000002</v>
      </c>
      <c r="DM12" s="9">
        <v>0.158</v>
      </c>
      <c r="DN12" s="9">
        <v>0.36899999999999999</v>
      </c>
      <c r="DO12" s="9">
        <v>0</v>
      </c>
      <c r="DP12" s="9">
        <v>0</v>
      </c>
      <c r="DQ12" s="9">
        <v>0</v>
      </c>
      <c r="DR12" s="9">
        <v>0</v>
      </c>
      <c r="DS12" s="9">
        <v>0</v>
      </c>
      <c r="DT12" s="9">
        <v>0</v>
      </c>
      <c r="DU12" s="9">
        <v>0.36299999999999999</v>
      </c>
      <c r="DV12" s="9">
        <v>0</v>
      </c>
      <c r="DW12" s="9">
        <v>0.36299999999999999</v>
      </c>
      <c r="DX12" s="9">
        <v>0</v>
      </c>
      <c r="DY12" s="9">
        <v>0</v>
      </c>
      <c r="DZ12" s="9">
        <v>0</v>
      </c>
      <c r="EA12" s="9">
        <v>0</v>
      </c>
      <c r="EB12" s="9">
        <v>0</v>
      </c>
      <c r="EC12" s="9">
        <v>0</v>
      </c>
      <c r="ED12" s="9">
        <v>11.087999999999999</v>
      </c>
      <c r="EE12" s="9">
        <v>5.4290000000000003</v>
      </c>
      <c r="EF12" s="9">
        <v>5.6589999999999998</v>
      </c>
      <c r="EG12" s="9">
        <v>0.182</v>
      </c>
      <c r="EH12" s="9">
        <v>0.182</v>
      </c>
      <c r="EI12" s="9">
        <v>0</v>
      </c>
      <c r="EJ12" s="9">
        <v>1.167</v>
      </c>
      <c r="EK12" s="9">
        <v>0.59</v>
      </c>
      <c r="EL12" s="9">
        <v>0.57799999999999996</v>
      </c>
      <c r="EM12" s="9">
        <v>7.5650000000000004</v>
      </c>
      <c r="EN12" s="9">
        <v>3.4039999999999999</v>
      </c>
      <c r="EO12" s="9">
        <v>4.1609999999999996</v>
      </c>
      <c r="EP12" s="9">
        <v>1.7649999999999999</v>
      </c>
      <c r="EQ12" s="9">
        <v>1.2529999999999999</v>
      </c>
      <c r="ER12" s="9">
        <v>0.51200000000000001</v>
      </c>
      <c r="ES12" s="9">
        <v>0</v>
      </c>
      <c r="ET12" s="9">
        <v>0</v>
      </c>
      <c r="EU12" s="9">
        <v>0</v>
      </c>
      <c r="EV12" s="9">
        <v>0</v>
      </c>
      <c r="EW12" s="9">
        <v>0</v>
      </c>
      <c r="EX12" s="9">
        <v>0</v>
      </c>
      <c r="EY12" s="9">
        <v>0.40899999999999997</v>
      </c>
      <c r="EZ12" s="9">
        <v>0</v>
      </c>
      <c r="FA12" s="9">
        <v>0.40899999999999997</v>
      </c>
      <c r="FB12" s="9">
        <v>2.677</v>
      </c>
      <c r="FC12" s="9">
        <v>0.157</v>
      </c>
      <c r="FD12" s="9">
        <v>2.5209999999999999</v>
      </c>
      <c r="FE12" s="9">
        <v>0.191</v>
      </c>
      <c r="FF12" s="9">
        <v>0</v>
      </c>
      <c r="FG12" s="9">
        <v>0.191</v>
      </c>
      <c r="FH12" s="9">
        <v>2.1</v>
      </c>
      <c r="FI12" s="9">
        <v>0</v>
      </c>
      <c r="FJ12" s="9">
        <v>2.1</v>
      </c>
      <c r="FK12" s="9">
        <v>0.38600000000000001</v>
      </c>
      <c r="FL12" s="9">
        <v>0.157</v>
      </c>
      <c r="FM12" s="9">
        <v>0.23</v>
      </c>
      <c r="FN12" s="9">
        <v>0.82899999999999996</v>
      </c>
      <c r="FO12" s="9">
        <v>0.316</v>
      </c>
      <c r="FP12" s="9">
        <v>0.51300000000000001</v>
      </c>
      <c r="FQ12" s="9">
        <v>0.31</v>
      </c>
      <c r="FR12" s="9">
        <v>8.6999999999999994E-2</v>
      </c>
      <c r="FS12" s="9">
        <v>0.222</v>
      </c>
    </row>
    <row r="13" spans="1:175">
      <c r="A13" s="10">
        <v>42767</v>
      </c>
      <c r="B13" s="9">
        <v>12.909000000000001</v>
      </c>
      <c r="C13" s="9">
        <v>5.601</v>
      </c>
      <c r="D13" s="9">
        <v>7.3079999999999998</v>
      </c>
      <c r="E13" s="9">
        <v>0.97</v>
      </c>
      <c r="F13" s="9">
        <v>0.28399999999999997</v>
      </c>
      <c r="G13" s="9">
        <v>0.68600000000000005</v>
      </c>
      <c r="H13" s="9">
        <v>2.4209999999999998</v>
      </c>
      <c r="I13" s="9">
        <v>0.753</v>
      </c>
      <c r="J13" s="9">
        <v>1.6679999999999999</v>
      </c>
      <c r="K13" s="9">
        <v>6.375</v>
      </c>
      <c r="L13" s="9">
        <v>3.6829999999999998</v>
      </c>
      <c r="M13" s="9">
        <v>2.6920000000000002</v>
      </c>
      <c r="N13" s="9">
        <v>1.5760000000000001</v>
      </c>
      <c r="O13" s="9">
        <v>0.41299999999999998</v>
      </c>
      <c r="P13" s="9">
        <v>1.163</v>
      </c>
      <c r="Q13" s="9">
        <v>0.41699999999999998</v>
      </c>
      <c r="R13" s="9">
        <v>0.121</v>
      </c>
      <c r="S13" s="9">
        <v>0.29599999999999999</v>
      </c>
      <c r="T13" s="9">
        <v>0.32</v>
      </c>
      <c r="U13" s="9">
        <v>0</v>
      </c>
      <c r="V13" s="9">
        <v>0.32</v>
      </c>
      <c r="W13" s="9">
        <v>0.83099999999999996</v>
      </c>
      <c r="X13" s="9">
        <v>0.34799999999999998</v>
      </c>
      <c r="Y13" s="9">
        <v>0.48299999999999998</v>
      </c>
      <c r="Z13" s="9">
        <v>6.2809999999999997</v>
      </c>
      <c r="AA13" s="9">
        <v>0.54200000000000004</v>
      </c>
      <c r="AB13" s="9">
        <v>5.74</v>
      </c>
      <c r="AC13" s="9">
        <v>1.462</v>
      </c>
      <c r="AD13" s="9">
        <v>0.158</v>
      </c>
      <c r="AE13" s="9">
        <v>1.304</v>
      </c>
      <c r="AF13" s="9">
        <v>4.5030000000000001</v>
      </c>
      <c r="AG13" s="9">
        <v>0.251</v>
      </c>
      <c r="AH13" s="9">
        <v>4.2519999999999998</v>
      </c>
      <c r="AI13" s="9">
        <v>0.317</v>
      </c>
      <c r="AJ13" s="9">
        <v>0.13300000000000001</v>
      </c>
      <c r="AK13" s="9">
        <v>0.184</v>
      </c>
      <c r="AL13" s="9">
        <v>1.573</v>
      </c>
      <c r="AM13" s="9">
        <v>0.94399999999999995</v>
      </c>
      <c r="AN13" s="9">
        <v>0.629</v>
      </c>
      <c r="AO13" s="9">
        <v>0.441</v>
      </c>
      <c r="AP13" s="9">
        <v>0.29499999999999998</v>
      </c>
      <c r="AQ13" s="9">
        <v>0.14599999999999999</v>
      </c>
      <c r="AR13" s="9">
        <v>5.827</v>
      </c>
      <c r="AS13" s="9">
        <v>1.5649999999999999</v>
      </c>
      <c r="AT13" s="9">
        <v>4.2619999999999996</v>
      </c>
      <c r="AU13" s="9">
        <v>1.1950000000000001</v>
      </c>
      <c r="AV13" s="9">
        <v>0.49099999999999999</v>
      </c>
      <c r="AW13" s="9">
        <v>0.70499999999999996</v>
      </c>
      <c r="AX13" s="9">
        <v>0.20300000000000001</v>
      </c>
      <c r="AY13" s="9">
        <v>0.156</v>
      </c>
      <c r="AZ13" s="9">
        <v>4.7E-2</v>
      </c>
      <c r="BA13" s="9">
        <v>0</v>
      </c>
      <c r="BB13" s="9">
        <v>0</v>
      </c>
      <c r="BC13" s="9">
        <v>0</v>
      </c>
      <c r="BD13" s="9">
        <v>0.33300000000000002</v>
      </c>
      <c r="BE13" s="9">
        <v>0.23699999999999999</v>
      </c>
      <c r="BF13" s="9">
        <v>9.6000000000000002E-2</v>
      </c>
      <c r="BG13" s="9">
        <v>0</v>
      </c>
      <c r="BH13" s="9">
        <v>0</v>
      </c>
      <c r="BI13" s="9">
        <v>0</v>
      </c>
      <c r="BJ13" s="9">
        <v>0.312</v>
      </c>
      <c r="BK13" s="9">
        <v>9.8000000000000004E-2</v>
      </c>
      <c r="BL13" s="9">
        <v>0.214</v>
      </c>
      <c r="BM13" s="9">
        <v>0.34799999999999998</v>
      </c>
      <c r="BN13" s="9">
        <v>0</v>
      </c>
      <c r="BO13" s="9">
        <v>0.34799999999999998</v>
      </c>
      <c r="BP13" s="9">
        <v>2.6269999999999998</v>
      </c>
      <c r="BQ13" s="9">
        <v>0.874</v>
      </c>
      <c r="BR13" s="9">
        <v>1.7529999999999999</v>
      </c>
      <c r="BS13" s="9">
        <v>0.311</v>
      </c>
      <c r="BT13" s="9">
        <v>0.115</v>
      </c>
      <c r="BU13" s="9">
        <v>0.19600000000000001</v>
      </c>
      <c r="BV13" s="9">
        <v>0.48699999999999999</v>
      </c>
      <c r="BW13" s="9">
        <v>0.40400000000000003</v>
      </c>
      <c r="BX13" s="9">
        <v>8.3000000000000004E-2</v>
      </c>
      <c r="BY13" s="9">
        <v>1.0900000000000001</v>
      </c>
      <c r="BZ13" s="9">
        <v>0.29699999999999999</v>
      </c>
      <c r="CA13" s="9">
        <v>0.79300000000000004</v>
      </c>
      <c r="CB13" s="9">
        <v>0.11700000000000001</v>
      </c>
      <c r="CC13" s="9">
        <v>5.8999999999999997E-2</v>
      </c>
      <c r="CD13" s="9">
        <v>5.8000000000000003E-2</v>
      </c>
      <c r="CE13" s="9">
        <v>0</v>
      </c>
      <c r="CF13" s="9">
        <v>0</v>
      </c>
      <c r="CG13" s="9">
        <v>0</v>
      </c>
      <c r="CH13" s="9">
        <v>0</v>
      </c>
      <c r="CI13" s="9">
        <v>0</v>
      </c>
      <c r="CJ13" s="9">
        <v>0</v>
      </c>
      <c r="CK13" s="9">
        <v>0.622</v>
      </c>
      <c r="CL13" s="9">
        <v>0</v>
      </c>
      <c r="CM13" s="9">
        <v>0.622</v>
      </c>
      <c r="CN13" s="9">
        <v>1.804</v>
      </c>
      <c r="CO13" s="9">
        <v>0</v>
      </c>
      <c r="CP13" s="9">
        <v>1.804</v>
      </c>
      <c r="CQ13" s="9">
        <v>0</v>
      </c>
      <c r="CR13" s="9">
        <v>0</v>
      </c>
      <c r="CS13" s="9">
        <v>0</v>
      </c>
      <c r="CT13" s="9">
        <v>1.444</v>
      </c>
      <c r="CU13" s="9">
        <v>0</v>
      </c>
      <c r="CV13" s="9">
        <v>1.444</v>
      </c>
      <c r="CW13" s="9">
        <v>0.36</v>
      </c>
      <c r="CX13" s="9">
        <v>0</v>
      </c>
      <c r="CY13" s="9">
        <v>0.36</v>
      </c>
      <c r="CZ13" s="9">
        <v>0.2</v>
      </c>
      <c r="DA13" s="9">
        <v>0.2</v>
      </c>
      <c r="DB13" s="9">
        <v>0</v>
      </c>
      <c r="DC13" s="9">
        <v>0</v>
      </c>
      <c r="DD13" s="9">
        <v>0</v>
      </c>
      <c r="DE13" s="9">
        <v>0</v>
      </c>
      <c r="DF13" s="9">
        <v>12.388999999999999</v>
      </c>
      <c r="DG13" s="9">
        <v>6.726</v>
      </c>
      <c r="DH13" s="9">
        <v>5.6630000000000003</v>
      </c>
      <c r="DI13" s="9">
        <v>1.8919999999999999</v>
      </c>
      <c r="DJ13" s="9">
        <v>0.91</v>
      </c>
      <c r="DK13" s="9">
        <v>0.98199999999999998</v>
      </c>
      <c r="DL13" s="9">
        <v>1.175</v>
      </c>
      <c r="DM13" s="9">
        <v>0.66200000000000003</v>
      </c>
      <c r="DN13" s="9">
        <v>0.51300000000000001</v>
      </c>
      <c r="DO13" s="9">
        <v>0</v>
      </c>
      <c r="DP13" s="9">
        <v>0</v>
      </c>
      <c r="DQ13" s="9">
        <v>0</v>
      </c>
      <c r="DR13" s="9">
        <v>0.248</v>
      </c>
      <c r="DS13" s="9">
        <v>0.248</v>
      </c>
      <c r="DT13" s="9">
        <v>0</v>
      </c>
      <c r="DU13" s="9">
        <v>0.248</v>
      </c>
      <c r="DV13" s="9">
        <v>0</v>
      </c>
      <c r="DW13" s="9">
        <v>0.248</v>
      </c>
      <c r="DX13" s="9">
        <v>0</v>
      </c>
      <c r="DY13" s="9">
        <v>0</v>
      </c>
      <c r="DZ13" s="9">
        <v>0</v>
      </c>
      <c r="EA13" s="9">
        <v>0.221</v>
      </c>
      <c r="EB13" s="9">
        <v>0</v>
      </c>
      <c r="EC13" s="9">
        <v>0.221</v>
      </c>
      <c r="ED13" s="9">
        <v>7.2130000000000001</v>
      </c>
      <c r="EE13" s="9">
        <v>4.625</v>
      </c>
      <c r="EF13" s="9">
        <v>2.5880000000000001</v>
      </c>
      <c r="EG13" s="9">
        <v>0</v>
      </c>
      <c r="EH13" s="9">
        <v>0</v>
      </c>
      <c r="EI13" s="9">
        <v>0</v>
      </c>
      <c r="EJ13" s="9">
        <v>1.288</v>
      </c>
      <c r="EK13" s="9">
        <v>0.64500000000000002</v>
      </c>
      <c r="EL13" s="9">
        <v>0.64300000000000002</v>
      </c>
      <c r="EM13" s="9">
        <v>4.4930000000000003</v>
      </c>
      <c r="EN13" s="9">
        <v>3.4239999999999999</v>
      </c>
      <c r="EO13" s="9">
        <v>1.069</v>
      </c>
      <c r="EP13" s="9">
        <v>0.746</v>
      </c>
      <c r="EQ13" s="9">
        <v>0.55600000000000005</v>
      </c>
      <c r="ER13" s="9">
        <v>0.19</v>
      </c>
      <c r="ES13" s="9">
        <v>0.223</v>
      </c>
      <c r="ET13" s="9">
        <v>0</v>
      </c>
      <c r="EU13" s="9">
        <v>0.223</v>
      </c>
      <c r="EV13" s="9">
        <v>0</v>
      </c>
      <c r="EW13" s="9">
        <v>0</v>
      </c>
      <c r="EX13" s="9">
        <v>0</v>
      </c>
      <c r="EY13" s="9">
        <v>0.46400000000000002</v>
      </c>
      <c r="EZ13" s="9">
        <v>0</v>
      </c>
      <c r="FA13" s="9">
        <v>0.46400000000000002</v>
      </c>
      <c r="FB13" s="9">
        <v>2.65</v>
      </c>
      <c r="FC13" s="9">
        <v>1.0209999999999999</v>
      </c>
      <c r="FD13" s="9">
        <v>1.629</v>
      </c>
      <c r="FE13" s="9">
        <v>0.51</v>
      </c>
      <c r="FF13" s="9">
        <v>0.27800000000000002</v>
      </c>
      <c r="FG13" s="9">
        <v>0.23200000000000001</v>
      </c>
      <c r="FH13" s="9">
        <v>1.246</v>
      </c>
      <c r="FI13" s="9">
        <v>0.28999999999999998</v>
      </c>
      <c r="FJ13" s="9">
        <v>0.95599999999999996</v>
      </c>
      <c r="FK13" s="9">
        <v>0.89300000000000002</v>
      </c>
      <c r="FL13" s="9">
        <v>0.45300000000000001</v>
      </c>
      <c r="FM13" s="9">
        <v>0.44</v>
      </c>
      <c r="FN13" s="9">
        <v>0.46500000000000002</v>
      </c>
      <c r="FO13" s="9">
        <v>0</v>
      </c>
      <c r="FP13" s="9">
        <v>0.46500000000000002</v>
      </c>
      <c r="FQ13" s="9">
        <v>0.16900000000000001</v>
      </c>
      <c r="FR13" s="9">
        <v>0.16900000000000001</v>
      </c>
      <c r="FS13" s="9">
        <v>0</v>
      </c>
    </row>
    <row r="14" spans="1:175">
      <c r="A14" s="10">
        <v>43132</v>
      </c>
      <c r="B14" s="9">
        <v>11.122</v>
      </c>
      <c r="C14" s="9">
        <v>5.0720000000000001</v>
      </c>
      <c r="D14" s="9">
        <v>6.05</v>
      </c>
      <c r="E14" s="9">
        <v>0.221</v>
      </c>
      <c r="F14" s="9">
        <v>0.10299999999999999</v>
      </c>
      <c r="G14" s="9">
        <v>0.11799999999999999</v>
      </c>
      <c r="H14" s="9">
        <v>2.3540000000000001</v>
      </c>
      <c r="I14" s="9">
        <v>1.2370000000000001</v>
      </c>
      <c r="J14" s="9">
        <v>1.1180000000000001</v>
      </c>
      <c r="K14" s="9">
        <v>6.1689999999999996</v>
      </c>
      <c r="L14" s="9">
        <v>2.6349999999999998</v>
      </c>
      <c r="M14" s="9">
        <v>3.5339999999999998</v>
      </c>
      <c r="N14" s="9">
        <v>1.724</v>
      </c>
      <c r="O14" s="9">
        <v>0.73799999999999999</v>
      </c>
      <c r="P14" s="9">
        <v>0.98699999999999999</v>
      </c>
      <c r="Q14" s="9">
        <v>0.437</v>
      </c>
      <c r="R14" s="9">
        <v>0.14299999999999999</v>
      </c>
      <c r="S14" s="9">
        <v>0.29399999999999998</v>
      </c>
      <c r="T14" s="9">
        <v>0</v>
      </c>
      <c r="U14" s="9">
        <v>0</v>
      </c>
      <c r="V14" s="9">
        <v>0</v>
      </c>
      <c r="W14" s="9">
        <v>0.216</v>
      </c>
      <c r="X14" s="9">
        <v>0.216</v>
      </c>
      <c r="Y14" s="9">
        <v>0</v>
      </c>
      <c r="Z14" s="9">
        <v>5.9450000000000003</v>
      </c>
      <c r="AA14" s="9">
        <v>1.393</v>
      </c>
      <c r="AB14" s="9">
        <v>4.5529999999999999</v>
      </c>
      <c r="AC14" s="9">
        <v>1.1719999999999999</v>
      </c>
      <c r="AD14" s="9">
        <v>0.57899999999999996</v>
      </c>
      <c r="AE14" s="9">
        <v>0.59299999999999997</v>
      </c>
      <c r="AF14" s="9">
        <v>3.9529999999999998</v>
      </c>
      <c r="AG14" s="9">
        <v>0.68100000000000005</v>
      </c>
      <c r="AH14" s="9">
        <v>3.2730000000000001</v>
      </c>
      <c r="AI14" s="9">
        <v>0.81899999999999995</v>
      </c>
      <c r="AJ14" s="9">
        <v>0.13300000000000001</v>
      </c>
      <c r="AK14" s="9">
        <v>0.68700000000000006</v>
      </c>
      <c r="AL14" s="9">
        <v>2.419</v>
      </c>
      <c r="AM14" s="9">
        <v>1.5620000000000001</v>
      </c>
      <c r="AN14" s="9">
        <v>0.85699999999999998</v>
      </c>
      <c r="AO14" s="9">
        <v>0.115</v>
      </c>
      <c r="AP14" s="9">
        <v>0.115</v>
      </c>
      <c r="AQ14" s="9">
        <v>0</v>
      </c>
      <c r="AR14" s="9">
        <v>6.5030000000000001</v>
      </c>
      <c r="AS14" s="9">
        <v>2.718</v>
      </c>
      <c r="AT14" s="9">
        <v>3.786</v>
      </c>
      <c r="AU14" s="9">
        <v>0.44800000000000001</v>
      </c>
      <c r="AV14" s="9">
        <v>0.36099999999999999</v>
      </c>
      <c r="AW14" s="9">
        <v>8.5999999999999993E-2</v>
      </c>
      <c r="AX14" s="9">
        <v>0</v>
      </c>
      <c r="AY14" s="9">
        <v>0</v>
      </c>
      <c r="AZ14" s="9">
        <v>0</v>
      </c>
      <c r="BA14" s="9">
        <v>8.5999999999999993E-2</v>
      </c>
      <c r="BB14" s="9">
        <v>8.5999999999999993E-2</v>
      </c>
      <c r="BC14" s="9">
        <v>0</v>
      </c>
      <c r="BD14" s="9">
        <v>8.5999999999999993E-2</v>
      </c>
      <c r="BE14" s="9">
        <v>0</v>
      </c>
      <c r="BF14" s="9">
        <v>8.5999999999999993E-2</v>
      </c>
      <c r="BG14" s="9">
        <v>8.3000000000000004E-2</v>
      </c>
      <c r="BH14" s="9">
        <v>8.3000000000000004E-2</v>
      </c>
      <c r="BI14" s="9">
        <v>0</v>
      </c>
      <c r="BJ14" s="9">
        <v>0.193</v>
      </c>
      <c r="BK14" s="9">
        <v>0.193</v>
      </c>
      <c r="BL14" s="9">
        <v>0</v>
      </c>
      <c r="BM14" s="9">
        <v>0</v>
      </c>
      <c r="BN14" s="9">
        <v>0</v>
      </c>
      <c r="BO14" s="9">
        <v>0</v>
      </c>
      <c r="BP14" s="9">
        <v>2.0539999999999998</v>
      </c>
      <c r="BQ14" s="9">
        <v>1.1990000000000001</v>
      </c>
      <c r="BR14" s="9">
        <v>0.85499999999999998</v>
      </c>
      <c r="BS14" s="9">
        <v>7.2999999999999995E-2</v>
      </c>
      <c r="BT14" s="9">
        <v>0</v>
      </c>
      <c r="BU14" s="9">
        <v>7.2999999999999995E-2</v>
      </c>
      <c r="BV14" s="9">
        <v>0.46200000000000002</v>
      </c>
      <c r="BW14" s="9">
        <v>0.371</v>
      </c>
      <c r="BX14" s="9">
        <v>9.0999999999999998E-2</v>
      </c>
      <c r="BY14" s="9">
        <v>1.1279999999999999</v>
      </c>
      <c r="BZ14" s="9">
        <v>0.63400000000000001</v>
      </c>
      <c r="CA14" s="9">
        <v>0.495</v>
      </c>
      <c r="CB14" s="9">
        <v>0.39</v>
      </c>
      <c r="CC14" s="9">
        <v>0.19400000000000001</v>
      </c>
      <c r="CD14" s="9">
        <v>0.19600000000000001</v>
      </c>
      <c r="CE14" s="9">
        <v>0</v>
      </c>
      <c r="CF14" s="9">
        <v>0</v>
      </c>
      <c r="CG14" s="9">
        <v>0</v>
      </c>
      <c r="CH14" s="9">
        <v>0</v>
      </c>
      <c r="CI14" s="9">
        <v>0</v>
      </c>
      <c r="CJ14" s="9">
        <v>0</v>
      </c>
      <c r="CK14" s="9">
        <v>0</v>
      </c>
      <c r="CL14" s="9">
        <v>0</v>
      </c>
      <c r="CM14" s="9">
        <v>0</v>
      </c>
      <c r="CN14" s="9">
        <v>2.0870000000000002</v>
      </c>
      <c r="CO14" s="9">
        <v>0.29399999999999998</v>
      </c>
      <c r="CP14" s="9">
        <v>1.7929999999999999</v>
      </c>
      <c r="CQ14" s="9">
        <v>0.182</v>
      </c>
      <c r="CR14" s="9">
        <v>0</v>
      </c>
      <c r="CS14" s="9">
        <v>0.182</v>
      </c>
      <c r="CT14" s="9">
        <v>0.75800000000000001</v>
      </c>
      <c r="CU14" s="9">
        <v>8.8999999999999996E-2</v>
      </c>
      <c r="CV14" s="9">
        <v>0.66900000000000004</v>
      </c>
      <c r="CW14" s="9">
        <v>1.147</v>
      </c>
      <c r="CX14" s="9">
        <v>0.20499999999999999</v>
      </c>
      <c r="CY14" s="9">
        <v>0.94099999999999995</v>
      </c>
      <c r="CZ14" s="9">
        <v>1.8009999999999999</v>
      </c>
      <c r="DA14" s="9">
        <v>0.86299999999999999</v>
      </c>
      <c r="DB14" s="9">
        <v>0.93799999999999994</v>
      </c>
      <c r="DC14" s="9">
        <v>0.113</v>
      </c>
      <c r="DD14" s="9">
        <v>0</v>
      </c>
      <c r="DE14" s="9">
        <v>0.113</v>
      </c>
      <c r="DF14" s="9">
        <v>15.265000000000001</v>
      </c>
      <c r="DG14" s="9">
        <v>7.8650000000000002</v>
      </c>
      <c r="DH14" s="9">
        <v>7.4</v>
      </c>
      <c r="DI14" s="9">
        <v>1.847</v>
      </c>
      <c r="DJ14" s="9">
        <v>0.73599999999999999</v>
      </c>
      <c r="DK14" s="9">
        <v>1.1100000000000001</v>
      </c>
      <c r="DL14" s="9">
        <v>1.194</v>
      </c>
      <c r="DM14" s="9">
        <v>0.73599999999999999</v>
      </c>
      <c r="DN14" s="9">
        <v>0.45700000000000002</v>
      </c>
      <c r="DO14" s="9">
        <v>0</v>
      </c>
      <c r="DP14" s="9">
        <v>0</v>
      </c>
      <c r="DQ14" s="9">
        <v>0</v>
      </c>
      <c r="DR14" s="9">
        <v>0.317</v>
      </c>
      <c r="DS14" s="9">
        <v>0</v>
      </c>
      <c r="DT14" s="9">
        <v>0.317</v>
      </c>
      <c r="DU14" s="9">
        <v>0.33600000000000002</v>
      </c>
      <c r="DV14" s="9">
        <v>0</v>
      </c>
      <c r="DW14" s="9">
        <v>0.33600000000000002</v>
      </c>
      <c r="DX14" s="9">
        <v>0</v>
      </c>
      <c r="DY14" s="9">
        <v>0</v>
      </c>
      <c r="DZ14" s="9">
        <v>0</v>
      </c>
      <c r="EA14" s="9">
        <v>0</v>
      </c>
      <c r="EB14" s="9">
        <v>0</v>
      </c>
      <c r="EC14" s="9">
        <v>0</v>
      </c>
      <c r="ED14" s="9">
        <v>9.2249999999999996</v>
      </c>
      <c r="EE14" s="9">
        <v>5.7169999999999996</v>
      </c>
      <c r="EF14" s="9">
        <v>3.508</v>
      </c>
      <c r="EG14" s="9">
        <v>0.48599999999999999</v>
      </c>
      <c r="EH14" s="9">
        <v>0.32</v>
      </c>
      <c r="EI14" s="9">
        <v>0.16600000000000001</v>
      </c>
      <c r="EJ14" s="9">
        <v>1.1299999999999999</v>
      </c>
      <c r="EK14" s="9">
        <v>0.58799999999999997</v>
      </c>
      <c r="EL14" s="9">
        <v>0.54300000000000004</v>
      </c>
      <c r="EM14" s="9">
        <v>5.9790000000000001</v>
      </c>
      <c r="EN14" s="9">
        <v>3.569</v>
      </c>
      <c r="EO14" s="9">
        <v>2.4089999999999998</v>
      </c>
      <c r="EP14" s="9">
        <v>1.3120000000000001</v>
      </c>
      <c r="EQ14" s="9">
        <v>1.02</v>
      </c>
      <c r="ER14" s="9">
        <v>0.29199999999999998</v>
      </c>
      <c r="ES14" s="9">
        <v>0</v>
      </c>
      <c r="ET14" s="9">
        <v>0</v>
      </c>
      <c r="EU14" s="9">
        <v>0</v>
      </c>
      <c r="EV14" s="9">
        <v>0</v>
      </c>
      <c r="EW14" s="9">
        <v>0</v>
      </c>
      <c r="EX14" s="9">
        <v>0</v>
      </c>
      <c r="EY14" s="9">
        <v>0.31900000000000001</v>
      </c>
      <c r="EZ14" s="9">
        <v>0.221</v>
      </c>
      <c r="FA14" s="9">
        <v>9.8000000000000004E-2</v>
      </c>
      <c r="FB14" s="9">
        <v>2.33</v>
      </c>
      <c r="FC14" s="9">
        <v>0.30499999999999999</v>
      </c>
      <c r="FD14" s="9">
        <v>2.0249999999999999</v>
      </c>
      <c r="FE14" s="9">
        <v>0.157</v>
      </c>
      <c r="FF14" s="9">
        <v>0</v>
      </c>
      <c r="FG14" s="9">
        <v>0.157</v>
      </c>
      <c r="FH14" s="9">
        <v>2.0190000000000001</v>
      </c>
      <c r="FI14" s="9">
        <v>0.30499999999999999</v>
      </c>
      <c r="FJ14" s="9">
        <v>1.714</v>
      </c>
      <c r="FK14" s="9">
        <v>0.153</v>
      </c>
      <c r="FL14" s="9">
        <v>0</v>
      </c>
      <c r="FM14" s="9">
        <v>0.153</v>
      </c>
      <c r="FN14" s="9">
        <v>1.698</v>
      </c>
      <c r="FO14" s="9">
        <v>1.107</v>
      </c>
      <c r="FP14" s="9">
        <v>0.59099999999999997</v>
      </c>
      <c r="FQ14" s="9">
        <v>0.16600000000000001</v>
      </c>
      <c r="FR14" s="9">
        <v>0</v>
      </c>
      <c r="FS14" s="9">
        <v>0.16600000000000001</v>
      </c>
    </row>
    <row r="15" spans="1:175">
      <c r="A15" s="10">
        <v>43497</v>
      </c>
      <c r="B15" s="9">
        <v>12.503</v>
      </c>
      <c r="C15" s="9">
        <v>6.9180000000000001</v>
      </c>
      <c r="D15" s="9">
        <v>5.585</v>
      </c>
      <c r="E15" s="9">
        <v>1.0409999999999999</v>
      </c>
      <c r="F15" s="9">
        <v>0.53600000000000003</v>
      </c>
      <c r="G15" s="9">
        <v>0.505</v>
      </c>
      <c r="H15" s="9">
        <v>2.7839999999999998</v>
      </c>
      <c r="I15" s="9">
        <v>1.5209999999999999</v>
      </c>
      <c r="J15" s="9">
        <v>1.2629999999999999</v>
      </c>
      <c r="K15" s="9">
        <v>5.0810000000000004</v>
      </c>
      <c r="L15" s="9">
        <v>2.839</v>
      </c>
      <c r="M15" s="9">
        <v>2.242</v>
      </c>
      <c r="N15" s="9">
        <v>1.7010000000000001</v>
      </c>
      <c r="O15" s="9">
        <v>0.65300000000000002</v>
      </c>
      <c r="P15" s="9">
        <v>1.048</v>
      </c>
      <c r="Q15" s="9">
        <v>0.39700000000000002</v>
      </c>
      <c r="R15" s="9">
        <v>0.11600000000000001</v>
      </c>
      <c r="S15" s="9">
        <v>0.28100000000000003</v>
      </c>
      <c r="T15" s="9">
        <v>0.217</v>
      </c>
      <c r="U15" s="9">
        <v>0.217</v>
      </c>
      <c r="V15" s="9">
        <v>0</v>
      </c>
      <c r="W15" s="9">
        <v>1.2809999999999999</v>
      </c>
      <c r="X15" s="9">
        <v>1.036</v>
      </c>
      <c r="Y15" s="9">
        <v>0.245</v>
      </c>
      <c r="Z15" s="9">
        <v>4.7240000000000002</v>
      </c>
      <c r="AA15" s="9">
        <v>0.434</v>
      </c>
      <c r="AB15" s="9">
        <v>4.29</v>
      </c>
      <c r="AC15" s="9">
        <v>0.46500000000000002</v>
      </c>
      <c r="AD15" s="9">
        <v>0.14099999999999999</v>
      </c>
      <c r="AE15" s="9">
        <v>0.32400000000000001</v>
      </c>
      <c r="AF15" s="9">
        <v>4.1189999999999998</v>
      </c>
      <c r="AG15" s="9">
        <v>0.153</v>
      </c>
      <c r="AH15" s="9">
        <v>3.9660000000000002</v>
      </c>
      <c r="AI15" s="9">
        <v>0.14099999999999999</v>
      </c>
      <c r="AJ15" s="9">
        <v>0.14099999999999999</v>
      </c>
      <c r="AK15" s="9">
        <v>0</v>
      </c>
      <c r="AL15" s="9">
        <v>1.4870000000000001</v>
      </c>
      <c r="AM15" s="9">
        <v>1.004</v>
      </c>
      <c r="AN15" s="9">
        <v>0.48299999999999998</v>
      </c>
      <c r="AO15" s="9">
        <v>0.23100000000000001</v>
      </c>
      <c r="AP15" s="9">
        <v>0</v>
      </c>
      <c r="AQ15" s="9">
        <v>0.23100000000000001</v>
      </c>
      <c r="AR15" s="9">
        <v>4.8330000000000002</v>
      </c>
      <c r="AS15" s="9">
        <v>2.4020000000000001</v>
      </c>
      <c r="AT15" s="9">
        <v>2.431</v>
      </c>
      <c r="AU15" s="9">
        <v>0.312</v>
      </c>
      <c r="AV15" s="9">
        <v>0.18</v>
      </c>
      <c r="AW15" s="9">
        <v>0.13100000000000001</v>
      </c>
      <c r="AX15" s="9">
        <v>0.23400000000000001</v>
      </c>
      <c r="AY15" s="9">
        <v>0.18</v>
      </c>
      <c r="AZ15" s="9">
        <v>5.3999999999999999E-2</v>
      </c>
      <c r="BA15" s="9">
        <v>0</v>
      </c>
      <c r="BB15" s="9">
        <v>0</v>
      </c>
      <c r="BC15" s="9">
        <v>0</v>
      </c>
      <c r="BD15" s="9">
        <v>0</v>
      </c>
      <c r="BE15" s="9">
        <v>0</v>
      </c>
      <c r="BF15" s="9">
        <v>0</v>
      </c>
      <c r="BG15" s="9">
        <v>0</v>
      </c>
      <c r="BH15" s="9">
        <v>0</v>
      </c>
      <c r="BI15" s="9">
        <v>0</v>
      </c>
      <c r="BJ15" s="9">
        <v>7.6999999999999999E-2</v>
      </c>
      <c r="BK15" s="9">
        <v>0</v>
      </c>
      <c r="BL15" s="9">
        <v>7.6999999999999999E-2</v>
      </c>
      <c r="BM15" s="9">
        <v>0</v>
      </c>
      <c r="BN15" s="9">
        <v>0</v>
      </c>
      <c r="BO15" s="9">
        <v>0</v>
      </c>
      <c r="BP15" s="9">
        <v>1.845</v>
      </c>
      <c r="BQ15" s="9">
        <v>1.157</v>
      </c>
      <c r="BR15" s="9">
        <v>0.68700000000000006</v>
      </c>
      <c r="BS15" s="9">
        <v>0.106</v>
      </c>
      <c r="BT15" s="9">
        <v>0</v>
      </c>
      <c r="BU15" s="9">
        <v>0.106</v>
      </c>
      <c r="BV15" s="9">
        <v>0.55700000000000005</v>
      </c>
      <c r="BW15" s="9">
        <v>0.30399999999999999</v>
      </c>
      <c r="BX15" s="9">
        <v>0.253</v>
      </c>
      <c r="BY15" s="9">
        <v>0.78200000000000003</v>
      </c>
      <c r="BZ15" s="9">
        <v>0.60699999999999998</v>
      </c>
      <c r="CA15" s="9">
        <v>0.17499999999999999</v>
      </c>
      <c r="CB15" s="9">
        <v>0.129</v>
      </c>
      <c r="CC15" s="9">
        <v>5.1999999999999998E-2</v>
      </c>
      <c r="CD15" s="9">
        <v>7.6999999999999999E-2</v>
      </c>
      <c r="CE15" s="9">
        <v>0</v>
      </c>
      <c r="CF15" s="9">
        <v>0</v>
      </c>
      <c r="CG15" s="9">
        <v>0</v>
      </c>
      <c r="CH15" s="9">
        <v>7.6999999999999999E-2</v>
      </c>
      <c r="CI15" s="9">
        <v>7.6999999999999999E-2</v>
      </c>
      <c r="CJ15" s="9">
        <v>0</v>
      </c>
      <c r="CK15" s="9">
        <v>0.19600000000000001</v>
      </c>
      <c r="CL15" s="9">
        <v>0.11799999999999999</v>
      </c>
      <c r="CM15" s="9">
        <v>7.6999999999999999E-2</v>
      </c>
      <c r="CN15" s="9">
        <v>0.92400000000000004</v>
      </c>
      <c r="CO15" s="9">
        <v>7.6999999999999999E-2</v>
      </c>
      <c r="CP15" s="9">
        <v>0.84799999999999998</v>
      </c>
      <c r="CQ15" s="9">
        <v>0.187</v>
      </c>
      <c r="CR15" s="9">
        <v>0</v>
      </c>
      <c r="CS15" s="9">
        <v>0.187</v>
      </c>
      <c r="CT15" s="9">
        <v>0.58399999999999996</v>
      </c>
      <c r="CU15" s="9">
        <v>0</v>
      </c>
      <c r="CV15" s="9">
        <v>0.58399999999999996</v>
      </c>
      <c r="CW15" s="9">
        <v>0.153</v>
      </c>
      <c r="CX15" s="9">
        <v>7.6999999999999999E-2</v>
      </c>
      <c r="CY15" s="9">
        <v>7.6999999999999999E-2</v>
      </c>
      <c r="CZ15" s="9">
        <v>1.1399999999999999</v>
      </c>
      <c r="DA15" s="9">
        <v>0.47199999999999998</v>
      </c>
      <c r="DB15" s="9">
        <v>0.66800000000000004</v>
      </c>
      <c r="DC15" s="9">
        <v>0.61199999999999999</v>
      </c>
      <c r="DD15" s="9">
        <v>0.51600000000000001</v>
      </c>
      <c r="DE15" s="9">
        <v>9.6000000000000002E-2</v>
      </c>
      <c r="DF15" s="9">
        <v>14.601000000000001</v>
      </c>
      <c r="DG15" s="9">
        <v>7.3150000000000004</v>
      </c>
      <c r="DH15" s="9">
        <v>7.2859999999999996</v>
      </c>
      <c r="DI15" s="9">
        <v>1.304</v>
      </c>
      <c r="DJ15" s="9">
        <v>0.91900000000000004</v>
      </c>
      <c r="DK15" s="9">
        <v>0.38500000000000001</v>
      </c>
      <c r="DL15" s="9">
        <v>0.95099999999999996</v>
      </c>
      <c r="DM15" s="9">
        <v>0.76700000000000002</v>
      </c>
      <c r="DN15" s="9">
        <v>0.184</v>
      </c>
      <c r="DO15" s="9">
        <v>0.152</v>
      </c>
      <c r="DP15" s="9">
        <v>0.152</v>
      </c>
      <c r="DQ15" s="9">
        <v>0</v>
      </c>
      <c r="DR15" s="9">
        <v>0</v>
      </c>
      <c r="DS15" s="9">
        <v>0</v>
      </c>
      <c r="DT15" s="9">
        <v>0</v>
      </c>
      <c r="DU15" s="9">
        <v>0</v>
      </c>
      <c r="DV15" s="9">
        <v>0</v>
      </c>
      <c r="DW15" s="9">
        <v>0</v>
      </c>
      <c r="DX15" s="9">
        <v>0</v>
      </c>
      <c r="DY15" s="9">
        <v>0</v>
      </c>
      <c r="DZ15" s="9">
        <v>0</v>
      </c>
      <c r="EA15" s="9">
        <v>0.20100000000000001</v>
      </c>
      <c r="EB15" s="9">
        <v>0</v>
      </c>
      <c r="EC15" s="9">
        <v>0.20100000000000001</v>
      </c>
      <c r="ED15" s="9">
        <v>8.6649999999999991</v>
      </c>
      <c r="EE15" s="9">
        <v>4.99</v>
      </c>
      <c r="EF15" s="9">
        <v>3.6739999999999999</v>
      </c>
      <c r="EG15" s="9">
        <v>0</v>
      </c>
      <c r="EH15" s="9">
        <v>0</v>
      </c>
      <c r="EI15" s="9">
        <v>0</v>
      </c>
      <c r="EJ15" s="9">
        <v>1.8360000000000001</v>
      </c>
      <c r="EK15" s="9">
        <v>1.343</v>
      </c>
      <c r="EL15" s="9">
        <v>0.49299999999999999</v>
      </c>
      <c r="EM15" s="9">
        <v>4.266</v>
      </c>
      <c r="EN15" s="9">
        <v>2.2400000000000002</v>
      </c>
      <c r="EO15" s="9">
        <v>2.0259999999999998</v>
      </c>
      <c r="EP15" s="9">
        <v>2.129</v>
      </c>
      <c r="EQ15" s="9">
        <v>1.4079999999999999</v>
      </c>
      <c r="ER15" s="9">
        <v>0.72099999999999997</v>
      </c>
      <c r="ES15" s="9">
        <v>0.22700000000000001</v>
      </c>
      <c r="ET15" s="9">
        <v>0</v>
      </c>
      <c r="EU15" s="9">
        <v>0.22700000000000001</v>
      </c>
      <c r="EV15" s="9">
        <v>0</v>
      </c>
      <c r="EW15" s="9">
        <v>0</v>
      </c>
      <c r="EX15" s="9">
        <v>0</v>
      </c>
      <c r="EY15" s="9">
        <v>0.20699999999999999</v>
      </c>
      <c r="EZ15" s="9">
        <v>0</v>
      </c>
      <c r="FA15" s="9">
        <v>0.20699999999999999</v>
      </c>
      <c r="FB15" s="9">
        <v>2.7789999999999999</v>
      </c>
      <c r="FC15" s="9">
        <v>0.248</v>
      </c>
      <c r="FD15" s="9">
        <v>2.5310000000000001</v>
      </c>
      <c r="FE15" s="9">
        <v>0.247</v>
      </c>
      <c r="FF15" s="9">
        <v>0</v>
      </c>
      <c r="FG15" s="9">
        <v>0.247</v>
      </c>
      <c r="FH15" s="9">
        <v>1.8959999999999999</v>
      </c>
      <c r="FI15" s="9">
        <v>0.248</v>
      </c>
      <c r="FJ15" s="9">
        <v>1.647</v>
      </c>
      <c r="FK15" s="9">
        <v>0.63600000000000001</v>
      </c>
      <c r="FL15" s="9">
        <v>0</v>
      </c>
      <c r="FM15" s="9">
        <v>0.63600000000000001</v>
      </c>
      <c r="FN15" s="9">
        <v>1.393</v>
      </c>
      <c r="FO15" s="9">
        <v>0.89900000000000002</v>
      </c>
      <c r="FP15" s="9">
        <v>0.495</v>
      </c>
      <c r="FQ15" s="9">
        <v>0.45900000000000002</v>
      </c>
      <c r="FR15" s="9">
        <v>0.25800000000000001</v>
      </c>
      <c r="FS15" s="9">
        <v>0.20100000000000001</v>
      </c>
    </row>
    <row r="16" spans="1:175">
      <c r="A16" s="10">
        <v>43862</v>
      </c>
      <c r="B16" s="9">
        <v>7.8319999999999999</v>
      </c>
      <c r="C16" s="9">
        <v>3.323</v>
      </c>
      <c r="D16" s="9">
        <v>4.51</v>
      </c>
      <c r="E16" s="9">
        <v>0.437</v>
      </c>
      <c r="F16" s="9">
        <v>0.11700000000000001</v>
      </c>
      <c r="G16" s="9">
        <v>0.32</v>
      </c>
      <c r="H16" s="9">
        <v>1.4530000000000001</v>
      </c>
      <c r="I16" s="9">
        <v>0.75</v>
      </c>
      <c r="J16" s="9">
        <v>0.70399999999999996</v>
      </c>
      <c r="K16" s="9">
        <v>3.9409999999999998</v>
      </c>
      <c r="L16" s="9">
        <v>1.494</v>
      </c>
      <c r="M16" s="9">
        <v>2.4470000000000001</v>
      </c>
      <c r="N16" s="9">
        <v>1.131</v>
      </c>
      <c r="O16" s="9">
        <v>0.59399999999999997</v>
      </c>
      <c r="P16" s="9">
        <v>0.53600000000000003</v>
      </c>
      <c r="Q16" s="9">
        <v>0.61099999999999999</v>
      </c>
      <c r="R16" s="9">
        <v>0.36699999999999999</v>
      </c>
      <c r="S16" s="9">
        <v>0.24399999999999999</v>
      </c>
      <c r="T16" s="9">
        <v>0</v>
      </c>
      <c r="U16" s="9">
        <v>0</v>
      </c>
      <c r="V16" s="9">
        <v>0</v>
      </c>
      <c r="W16" s="9">
        <v>0.25900000000000001</v>
      </c>
      <c r="X16" s="9">
        <v>0</v>
      </c>
      <c r="Y16" s="9">
        <v>0.25900000000000001</v>
      </c>
      <c r="Z16" s="9">
        <v>5.1959999999999997</v>
      </c>
      <c r="AA16" s="9">
        <v>0.64500000000000002</v>
      </c>
      <c r="AB16" s="9">
        <v>4.5519999999999996</v>
      </c>
      <c r="AC16" s="9">
        <v>0.58099999999999996</v>
      </c>
      <c r="AD16" s="9">
        <v>8.6999999999999994E-2</v>
      </c>
      <c r="AE16" s="9">
        <v>0.49399999999999999</v>
      </c>
      <c r="AF16" s="9">
        <v>3.577</v>
      </c>
      <c r="AG16" s="9">
        <v>0.22500000000000001</v>
      </c>
      <c r="AH16" s="9">
        <v>3.3519999999999999</v>
      </c>
      <c r="AI16" s="9">
        <v>1.0389999999999999</v>
      </c>
      <c r="AJ16" s="9">
        <v>0.33300000000000002</v>
      </c>
      <c r="AK16" s="9">
        <v>0.70499999999999996</v>
      </c>
      <c r="AL16" s="9">
        <v>2.4529999999999998</v>
      </c>
      <c r="AM16" s="9">
        <v>1.4990000000000001</v>
      </c>
      <c r="AN16" s="9">
        <v>0.95399999999999996</v>
      </c>
      <c r="AO16" s="9">
        <v>0.32700000000000001</v>
      </c>
      <c r="AP16" s="9">
        <v>0.24199999999999999</v>
      </c>
      <c r="AQ16" s="9">
        <v>8.5000000000000006E-2</v>
      </c>
      <c r="AR16" s="9">
        <v>7.0579999999999998</v>
      </c>
      <c r="AS16" s="9">
        <v>2.2829999999999999</v>
      </c>
      <c r="AT16" s="9">
        <v>4.7750000000000004</v>
      </c>
      <c r="AU16" s="9">
        <v>0.96899999999999997</v>
      </c>
      <c r="AV16" s="9">
        <v>0.53700000000000003</v>
      </c>
      <c r="AW16" s="9">
        <v>0.432</v>
      </c>
      <c r="AX16" s="9">
        <v>6.3E-2</v>
      </c>
      <c r="AY16" s="9">
        <v>6.3E-2</v>
      </c>
      <c r="AZ16" s="9">
        <v>0</v>
      </c>
      <c r="BA16" s="9">
        <v>0</v>
      </c>
      <c r="BB16" s="9">
        <v>0</v>
      </c>
      <c r="BC16" s="9">
        <v>0</v>
      </c>
      <c r="BD16" s="9">
        <v>0.50800000000000001</v>
      </c>
      <c r="BE16" s="9">
        <v>0.161</v>
      </c>
      <c r="BF16" s="9">
        <v>0.34699999999999998</v>
      </c>
      <c r="BG16" s="9">
        <v>0</v>
      </c>
      <c r="BH16" s="9">
        <v>0</v>
      </c>
      <c r="BI16" s="9">
        <v>0</v>
      </c>
      <c r="BJ16" s="9">
        <v>0.314</v>
      </c>
      <c r="BK16" s="9">
        <v>0.314</v>
      </c>
      <c r="BL16" s="9">
        <v>0</v>
      </c>
      <c r="BM16" s="9">
        <v>8.5000000000000006E-2</v>
      </c>
      <c r="BN16" s="9">
        <v>0</v>
      </c>
      <c r="BO16" s="9">
        <v>8.5000000000000006E-2</v>
      </c>
      <c r="BP16" s="9">
        <v>3.2429999999999999</v>
      </c>
      <c r="BQ16" s="9">
        <v>1.27</v>
      </c>
      <c r="BR16" s="9">
        <v>1.972</v>
      </c>
      <c r="BS16" s="9">
        <v>0.439</v>
      </c>
      <c r="BT16" s="9">
        <v>0.28499999999999998</v>
      </c>
      <c r="BU16" s="9">
        <v>0.154</v>
      </c>
      <c r="BV16" s="9">
        <v>0.75800000000000001</v>
      </c>
      <c r="BW16" s="9">
        <v>0.39</v>
      </c>
      <c r="BX16" s="9">
        <v>0.36799999999999999</v>
      </c>
      <c r="BY16" s="9">
        <v>0.94799999999999995</v>
      </c>
      <c r="BZ16" s="9">
        <v>0.23300000000000001</v>
      </c>
      <c r="CA16" s="9">
        <v>0.71499999999999997</v>
      </c>
      <c r="CB16" s="9">
        <v>0.628</v>
      </c>
      <c r="CC16" s="9">
        <v>0</v>
      </c>
      <c r="CD16" s="9">
        <v>0.628</v>
      </c>
      <c r="CE16" s="9">
        <v>9.2999999999999999E-2</v>
      </c>
      <c r="CF16" s="9">
        <v>9.2999999999999999E-2</v>
      </c>
      <c r="CG16" s="9">
        <v>0</v>
      </c>
      <c r="CH16" s="9">
        <v>0</v>
      </c>
      <c r="CI16" s="9">
        <v>0</v>
      </c>
      <c r="CJ16" s="9">
        <v>0</v>
      </c>
      <c r="CK16" s="9">
        <v>0.377</v>
      </c>
      <c r="CL16" s="9">
        <v>0.26800000000000002</v>
      </c>
      <c r="CM16" s="9">
        <v>0.109</v>
      </c>
      <c r="CN16" s="9">
        <v>2.1379999999999999</v>
      </c>
      <c r="CO16" s="9">
        <v>6.0999999999999999E-2</v>
      </c>
      <c r="CP16" s="9">
        <v>2.077</v>
      </c>
      <c r="CQ16" s="9">
        <v>6.0999999999999999E-2</v>
      </c>
      <c r="CR16" s="9">
        <v>6.0999999999999999E-2</v>
      </c>
      <c r="CS16" s="9">
        <v>0</v>
      </c>
      <c r="CT16" s="9">
        <v>1.2709999999999999</v>
      </c>
      <c r="CU16" s="9">
        <v>0</v>
      </c>
      <c r="CV16" s="9">
        <v>1.2709999999999999</v>
      </c>
      <c r="CW16" s="9">
        <v>0.80700000000000005</v>
      </c>
      <c r="CX16" s="9">
        <v>0</v>
      </c>
      <c r="CY16" s="9">
        <v>0.80700000000000005</v>
      </c>
      <c r="CZ16" s="9">
        <v>0.52</v>
      </c>
      <c r="DA16" s="9">
        <v>0.41499999999999998</v>
      </c>
      <c r="DB16" s="9">
        <v>0.105</v>
      </c>
      <c r="DC16" s="9">
        <v>0.188</v>
      </c>
      <c r="DD16" s="9">
        <v>0</v>
      </c>
      <c r="DE16" s="9">
        <v>0.188</v>
      </c>
      <c r="DF16" s="9">
        <v>13.432</v>
      </c>
      <c r="DG16" s="9">
        <v>5.774</v>
      </c>
      <c r="DH16" s="9">
        <v>7.6580000000000004</v>
      </c>
      <c r="DI16" s="9">
        <v>1.046</v>
      </c>
      <c r="DJ16" s="9">
        <v>0.85099999999999998</v>
      </c>
      <c r="DK16" s="9">
        <v>0.19500000000000001</v>
      </c>
      <c r="DL16" s="9">
        <v>0.184</v>
      </c>
      <c r="DM16" s="9">
        <v>0.184</v>
      </c>
      <c r="DN16" s="9">
        <v>0</v>
      </c>
      <c r="DO16" s="9">
        <v>0</v>
      </c>
      <c r="DP16" s="9">
        <v>0</v>
      </c>
      <c r="DQ16" s="9">
        <v>0</v>
      </c>
      <c r="DR16" s="9">
        <v>0.191</v>
      </c>
      <c r="DS16" s="9">
        <v>0.191</v>
      </c>
      <c r="DT16" s="9">
        <v>0</v>
      </c>
      <c r="DU16" s="9">
        <v>0</v>
      </c>
      <c r="DV16" s="9">
        <v>0</v>
      </c>
      <c r="DW16" s="9">
        <v>0</v>
      </c>
      <c r="DX16" s="9">
        <v>0.441</v>
      </c>
      <c r="DY16" s="9">
        <v>0.246</v>
      </c>
      <c r="DZ16" s="9">
        <v>0.19500000000000001</v>
      </c>
      <c r="EA16" s="9">
        <v>0.23</v>
      </c>
      <c r="EB16" s="9">
        <v>0.23</v>
      </c>
      <c r="EC16" s="9">
        <v>0</v>
      </c>
      <c r="ED16" s="9">
        <v>7.383</v>
      </c>
      <c r="EE16" s="9">
        <v>3.5379999999999998</v>
      </c>
      <c r="EF16" s="9">
        <v>3.8450000000000002</v>
      </c>
      <c r="EG16" s="9">
        <v>0.72199999999999998</v>
      </c>
      <c r="EH16" s="9">
        <v>0.29699999999999999</v>
      </c>
      <c r="EI16" s="9">
        <v>0.42499999999999999</v>
      </c>
      <c r="EJ16" s="9">
        <v>1.552</v>
      </c>
      <c r="EK16" s="9">
        <v>1.357</v>
      </c>
      <c r="EL16" s="9">
        <v>0.19500000000000001</v>
      </c>
      <c r="EM16" s="9">
        <v>3.5150000000000001</v>
      </c>
      <c r="EN16" s="9">
        <v>1.0720000000000001</v>
      </c>
      <c r="EO16" s="9">
        <v>2.4430000000000001</v>
      </c>
      <c r="EP16" s="9">
        <v>1.252</v>
      </c>
      <c r="EQ16" s="9">
        <v>0.81200000000000006</v>
      </c>
      <c r="ER16" s="9">
        <v>0.44</v>
      </c>
      <c r="ES16" s="9">
        <v>0.34200000000000003</v>
      </c>
      <c r="ET16" s="9">
        <v>0</v>
      </c>
      <c r="EU16" s="9">
        <v>0.34200000000000003</v>
      </c>
      <c r="EV16" s="9">
        <v>0</v>
      </c>
      <c r="EW16" s="9">
        <v>0</v>
      </c>
      <c r="EX16" s="9">
        <v>0</v>
      </c>
      <c r="EY16" s="9">
        <v>0</v>
      </c>
      <c r="EZ16" s="9">
        <v>0</v>
      </c>
      <c r="FA16" s="9">
        <v>0</v>
      </c>
      <c r="FB16" s="9">
        <v>3.27</v>
      </c>
      <c r="FC16" s="9">
        <v>0.61699999999999999</v>
      </c>
      <c r="FD16" s="9">
        <v>2.653</v>
      </c>
      <c r="FE16" s="9">
        <v>0.38300000000000001</v>
      </c>
      <c r="FF16" s="9">
        <v>0.38300000000000001</v>
      </c>
      <c r="FG16" s="9">
        <v>0</v>
      </c>
      <c r="FH16" s="9">
        <v>1.843</v>
      </c>
      <c r="FI16" s="9">
        <v>0</v>
      </c>
      <c r="FJ16" s="9">
        <v>1.843</v>
      </c>
      <c r="FK16" s="9">
        <v>1.044</v>
      </c>
      <c r="FL16" s="9">
        <v>0.23400000000000001</v>
      </c>
      <c r="FM16" s="9">
        <v>0.81</v>
      </c>
      <c r="FN16" s="9">
        <v>1.7330000000000001</v>
      </c>
      <c r="FO16" s="9">
        <v>0.76800000000000002</v>
      </c>
      <c r="FP16" s="9">
        <v>0.96499999999999997</v>
      </c>
      <c r="FQ16" s="9">
        <v>0</v>
      </c>
      <c r="FR16" s="9">
        <v>0</v>
      </c>
      <c r="FS16" s="9">
        <v>0</v>
      </c>
    </row>
    <row r="17" spans="1:175">
      <c r="A17" s="10">
        <v>44228</v>
      </c>
      <c r="B17" s="9">
        <v>10.785</v>
      </c>
      <c r="C17" s="9">
        <v>5.8869999999999996</v>
      </c>
      <c r="D17" s="9">
        <v>4.8979999999999997</v>
      </c>
      <c r="E17" s="9">
        <v>0.70499999999999996</v>
      </c>
      <c r="F17" s="9">
        <v>0.46899999999999997</v>
      </c>
      <c r="G17" s="9">
        <v>0.23599999999999999</v>
      </c>
      <c r="H17" s="9">
        <v>3.42</v>
      </c>
      <c r="I17" s="9">
        <v>1.5489999999999999</v>
      </c>
      <c r="J17" s="9">
        <v>1.871</v>
      </c>
      <c r="K17" s="9">
        <v>4.3540000000000001</v>
      </c>
      <c r="L17" s="9">
        <v>1.784</v>
      </c>
      <c r="M17" s="9">
        <v>2.57</v>
      </c>
      <c r="N17" s="9">
        <v>2.0880000000000001</v>
      </c>
      <c r="O17" s="9">
        <v>1.8680000000000001</v>
      </c>
      <c r="P17" s="9">
        <v>0.22</v>
      </c>
      <c r="Q17" s="9">
        <v>0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0.217</v>
      </c>
      <c r="X17" s="9">
        <v>0.217</v>
      </c>
      <c r="Y17" s="9">
        <v>0</v>
      </c>
      <c r="Z17" s="9">
        <v>5.0890000000000004</v>
      </c>
      <c r="AA17" s="9">
        <v>0.67800000000000005</v>
      </c>
      <c r="AB17" s="9">
        <v>4.41</v>
      </c>
      <c r="AC17" s="9">
        <v>0.72499999999999998</v>
      </c>
      <c r="AD17" s="9">
        <v>0.108</v>
      </c>
      <c r="AE17" s="9">
        <v>0.61799999999999999</v>
      </c>
      <c r="AF17" s="9">
        <v>4.1070000000000002</v>
      </c>
      <c r="AG17" s="9">
        <v>0.46600000000000003</v>
      </c>
      <c r="AH17" s="9">
        <v>3.641</v>
      </c>
      <c r="AI17" s="9">
        <v>0.25600000000000001</v>
      </c>
      <c r="AJ17" s="9">
        <v>0.104</v>
      </c>
      <c r="AK17" s="9">
        <v>0.152</v>
      </c>
      <c r="AL17" s="9">
        <v>1.8879999999999999</v>
      </c>
      <c r="AM17" s="9">
        <v>0.66700000000000004</v>
      </c>
      <c r="AN17" s="9">
        <v>1.2210000000000001</v>
      </c>
      <c r="AO17" s="9">
        <v>8.1000000000000003E-2</v>
      </c>
      <c r="AP17" s="9">
        <v>8.1000000000000003E-2</v>
      </c>
      <c r="AQ17" s="9">
        <v>0</v>
      </c>
      <c r="AR17" s="9">
        <v>4.6790000000000003</v>
      </c>
      <c r="AS17" s="9">
        <v>1.9</v>
      </c>
      <c r="AT17" s="9">
        <v>2.7789999999999999</v>
      </c>
      <c r="AU17" s="9">
        <v>0.31</v>
      </c>
      <c r="AV17" s="9">
        <v>0.20499999999999999</v>
      </c>
      <c r="AW17" s="9">
        <v>0.105</v>
      </c>
      <c r="AX17" s="9">
        <v>0</v>
      </c>
      <c r="AY17" s="9">
        <v>0</v>
      </c>
      <c r="AZ17" s="9">
        <v>0</v>
      </c>
      <c r="BA17" s="9">
        <v>0</v>
      </c>
      <c r="BB17" s="9">
        <v>0</v>
      </c>
      <c r="BC17" s="9">
        <v>0</v>
      </c>
      <c r="BD17" s="9">
        <v>6.8000000000000005E-2</v>
      </c>
      <c r="BE17" s="9">
        <v>6.8000000000000005E-2</v>
      </c>
      <c r="BF17" s="9">
        <v>0</v>
      </c>
      <c r="BG17" s="9">
        <v>4.2999999999999997E-2</v>
      </c>
      <c r="BH17" s="9">
        <v>0</v>
      </c>
      <c r="BI17" s="9">
        <v>4.2999999999999997E-2</v>
      </c>
      <c r="BJ17" s="9">
        <v>7.0999999999999994E-2</v>
      </c>
      <c r="BK17" s="9">
        <v>7.0999999999999994E-2</v>
      </c>
      <c r="BL17" s="9">
        <v>0</v>
      </c>
      <c r="BM17" s="9">
        <v>0.128</v>
      </c>
      <c r="BN17" s="9">
        <v>6.5000000000000002E-2</v>
      </c>
      <c r="BO17" s="9">
        <v>6.2E-2</v>
      </c>
      <c r="BP17" s="9">
        <v>2.0310000000000001</v>
      </c>
      <c r="BQ17" s="9">
        <v>0.90600000000000003</v>
      </c>
      <c r="BR17" s="9">
        <v>1.125</v>
      </c>
      <c r="BS17" s="9">
        <v>8.5000000000000006E-2</v>
      </c>
      <c r="BT17" s="9">
        <v>8.5000000000000006E-2</v>
      </c>
      <c r="BU17" s="9">
        <v>0</v>
      </c>
      <c r="BV17" s="9">
        <v>0.216</v>
      </c>
      <c r="BW17" s="9">
        <v>0.08</v>
      </c>
      <c r="BX17" s="9">
        <v>0.13700000000000001</v>
      </c>
      <c r="BY17" s="9">
        <v>0.86499999999999999</v>
      </c>
      <c r="BZ17" s="9">
        <v>0.52300000000000002</v>
      </c>
      <c r="CA17" s="9">
        <v>0.34300000000000003</v>
      </c>
      <c r="CB17" s="9">
        <v>0.32200000000000001</v>
      </c>
      <c r="CC17" s="9">
        <v>0.218</v>
      </c>
      <c r="CD17" s="9">
        <v>0.104</v>
      </c>
      <c r="CE17" s="9">
        <v>0.17</v>
      </c>
      <c r="CF17" s="9">
        <v>0</v>
      </c>
      <c r="CG17" s="9">
        <v>0.17</v>
      </c>
      <c r="CH17" s="9">
        <v>7.5999999999999998E-2</v>
      </c>
      <c r="CI17" s="9">
        <v>0</v>
      </c>
      <c r="CJ17" s="9">
        <v>7.5999999999999998E-2</v>
      </c>
      <c r="CK17" s="9">
        <v>0.29599999999999999</v>
      </c>
      <c r="CL17" s="9">
        <v>0</v>
      </c>
      <c r="CM17" s="9">
        <v>0.29599999999999999</v>
      </c>
      <c r="CN17" s="9">
        <v>1.377</v>
      </c>
      <c r="CO17" s="9">
        <v>0.17100000000000001</v>
      </c>
      <c r="CP17" s="9">
        <v>1.206</v>
      </c>
      <c r="CQ17" s="9">
        <v>0</v>
      </c>
      <c r="CR17" s="9">
        <v>0</v>
      </c>
      <c r="CS17" s="9">
        <v>0</v>
      </c>
      <c r="CT17" s="9">
        <v>1.256</v>
      </c>
      <c r="CU17" s="9">
        <v>9.0999999999999998E-2</v>
      </c>
      <c r="CV17" s="9">
        <v>1.165</v>
      </c>
      <c r="CW17" s="9">
        <v>0.121</v>
      </c>
      <c r="CX17" s="9">
        <v>0.08</v>
      </c>
      <c r="CY17" s="9">
        <v>4.1000000000000002E-2</v>
      </c>
      <c r="CZ17" s="9">
        <v>0.72399999999999998</v>
      </c>
      <c r="DA17" s="9">
        <v>0.46100000000000002</v>
      </c>
      <c r="DB17" s="9">
        <v>0.26300000000000001</v>
      </c>
      <c r="DC17" s="9">
        <v>0.23699999999999999</v>
      </c>
      <c r="DD17" s="9">
        <v>0.158</v>
      </c>
      <c r="DE17" s="9">
        <v>7.9000000000000001E-2</v>
      </c>
      <c r="DF17" s="9">
        <v>14.653</v>
      </c>
      <c r="DG17" s="9">
        <v>5.1859999999999999</v>
      </c>
      <c r="DH17" s="9">
        <v>9.4670000000000005</v>
      </c>
      <c r="DI17" s="9">
        <v>1.6459999999999999</v>
      </c>
      <c r="DJ17" s="9">
        <v>0.60499999999999998</v>
      </c>
      <c r="DK17" s="9">
        <v>1.0409999999999999</v>
      </c>
      <c r="DL17" s="9">
        <v>0.77</v>
      </c>
      <c r="DM17" s="9">
        <v>0.186</v>
      </c>
      <c r="DN17" s="9">
        <v>0.58399999999999996</v>
      </c>
      <c r="DO17" s="9">
        <v>0</v>
      </c>
      <c r="DP17" s="9">
        <v>0</v>
      </c>
      <c r="DQ17" s="9">
        <v>0</v>
      </c>
      <c r="DR17" s="9">
        <v>0.47799999999999998</v>
      </c>
      <c r="DS17" s="9">
        <v>0.25</v>
      </c>
      <c r="DT17" s="9">
        <v>0.22800000000000001</v>
      </c>
      <c r="DU17" s="9">
        <v>0</v>
      </c>
      <c r="DV17" s="9">
        <v>0</v>
      </c>
      <c r="DW17" s="9">
        <v>0</v>
      </c>
      <c r="DX17" s="9">
        <v>0.16900000000000001</v>
      </c>
      <c r="DY17" s="9">
        <v>0.16900000000000001</v>
      </c>
      <c r="DZ17" s="9">
        <v>0</v>
      </c>
      <c r="EA17" s="9">
        <v>0.22800000000000001</v>
      </c>
      <c r="EB17" s="9">
        <v>0</v>
      </c>
      <c r="EC17" s="9">
        <v>0.22800000000000001</v>
      </c>
      <c r="ED17" s="9">
        <v>7.4809999999999999</v>
      </c>
      <c r="EE17" s="9">
        <v>3.0009999999999999</v>
      </c>
      <c r="EF17" s="9">
        <v>4.4800000000000004</v>
      </c>
      <c r="EG17" s="9">
        <v>0.188</v>
      </c>
      <c r="EH17" s="9">
        <v>0.188</v>
      </c>
      <c r="EI17" s="9">
        <v>0</v>
      </c>
      <c r="EJ17" s="9">
        <v>1.754</v>
      </c>
      <c r="EK17" s="9">
        <v>0.46800000000000003</v>
      </c>
      <c r="EL17" s="9">
        <v>1.286</v>
      </c>
      <c r="EM17" s="9">
        <v>3.0030000000000001</v>
      </c>
      <c r="EN17" s="9">
        <v>1.4650000000000001</v>
      </c>
      <c r="EO17" s="9">
        <v>1.538</v>
      </c>
      <c r="EP17" s="9">
        <v>1.522</v>
      </c>
      <c r="EQ17" s="9">
        <v>0.56999999999999995</v>
      </c>
      <c r="ER17" s="9">
        <v>0.95199999999999996</v>
      </c>
      <c r="ES17" s="9">
        <v>0.188</v>
      </c>
      <c r="ET17" s="9">
        <v>0</v>
      </c>
      <c r="EU17" s="9">
        <v>0.188</v>
      </c>
      <c r="EV17" s="9">
        <v>0</v>
      </c>
      <c r="EW17" s="9">
        <v>0</v>
      </c>
      <c r="EX17" s="9">
        <v>0</v>
      </c>
      <c r="EY17" s="9">
        <v>0.82599999999999996</v>
      </c>
      <c r="EZ17" s="9">
        <v>0.31</v>
      </c>
      <c r="FA17" s="9">
        <v>0.51600000000000001</v>
      </c>
      <c r="FB17" s="9">
        <v>2.8620000000000001</v>
      </c>
      <c r="FC17" s="9">
        <v>0.16200000000000001</v>
      </c>
      <c r="FD17" s="9">
        <v>2.7</v>
      </c>
      <c r="FE17" s="9">
        <v>0</v>
      </c>
      <c r="FF17" s="9">
        <v>0</v>
      </c>
      <c r="FG17" s="9">
        <v>0</v>
      </c>
      <c r="FH17" s="9">
        <v>2.2290000000000001</v>
      </c>
      <c r="FI17" s="9">
        <v>0</v>
      </c>
      <c r="FJ17" s="9">
        <v>2.2290000000000001</v>
      </c>
      <c r="FK17" s="9">
        <v>0.63300000000000001</v>
      </c>
      <c r="FL17" s="9">
        <v>0.16200000000000001</v>
      </c>
      <c r="FM17" s="9">
        <v>0.47099999999999997</v>
      </c>
      <c r="FN17" s="9">
        <v>1.9890000000000001</v>
      </c>
      <c r="FO17" s="9">
        <v>0.74299999999999999</v>
      </c>
      <c r="FP17" s="9">
        <v>1.246</v>
      </c>
      <c r="FQ17" s="9">
        <v>0.67500000000000004</v>
      </c>
      <c r="FR17" s="9">
        <v>0.67500000000000004</v>
      </c>
      <c r="FS17" s="9">
        <v>0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2774</vt:i4>
      </vt:variant>
    </vt:vector>
  </HeadingPairs>
  <TitlesOfParts>
    <vt:vector size="2782" baseType="lpstr">
      <vt:lpstr>Contents</vt:lpstr>
      <vt:lpstr>Table 4.1</vt:lpstr>
      <vt:lpstr>Table 4.2</vt:lpstr>
      <vt:lpstr>Index</vt:lpstr>
      <vt:lpstr>Data1</vt:lpstr>
      <vt:lpstr>Data2</vt:lpstr>
      <vt:lpstr>Data3</vt:lpstr>
      <vt:lpstr>Data4</vt:lpstr>
      <vt:lpstr>A125943998L</vt:lpstr>
      <vt:lpstr>A125943998L_Data</vt:lpstr>
      <vt:lpstr>A125943998L_Latest</vt:lpstr>
      <vt:lpstr>A125944002V</vt:lpstr>
      <vt:lpstr>A125944002V_Data</vt:lpstr>
      <vt:lpstr>A125944002V_Latest</vt:lpstr>
      <vt:lpstr>A125944006C</vt:lpstr>
      <vt:lpstr>A125944006C_Data</vt:lpstr>
      <vt:lpstr>A125944006C_Latest</vt:lpstr>
      <vt:lpstr>A125944010V</vt:lpstr>
      <vt:lpstr>A125944010V_Data</vt:lpstr>
      <vt:lpstr>A125944010V_Latest</vt:lpstr>
      <vt:lpstr>A125944014C</vt:lpstr>
      <vt:lpstr>A125944014C_Data</vt:lpstr>
      <vt:lpstr>A125944014C_Latest</vt:lpstr>
      <vt:lpstr>A125944018L</vt:lpstr>
      <vt:lpstr>A125944018L_Data</vt:lpstr>
      <vt:lpstr>A125944018L_Latest</vt:lpstr>
      <vt:lpstr>A125944022C</vt:lpstr>
      <vt:lpstr>A125944022C_Data</vt:lpstr>
      <vt:lpstr>A125944022C_Latest</vt:lpstr>
      <vt:lpstr>A125944026L</vt:lpstr>
      <vt:lpstr>A125944026L_Data</vt:lpstr>
      <vt:lpstr>A125944026L_Latest</vt:lpstr>
      <vt:lpstr>A125944030C</vt:lpstr>
      <vt:lpstr>A125944030C_Data</vt:lpstr>
      <vt:lpstr>A125944030C_Latest</vt:lpstr>
      <vt:lpstr>A125944034L</vt:lpstr>
      <vt:lpstr>A125944034L_Data</vt:lpstr>
      <vt:lpstr>A125944034L_Latest</vt:lpstr>
      <vt:lpstr>A125944038W</vt:lpstr>
      <vt:lpstr>A125944038W_Data</vt:lpstr>
      <vt:lpstr>A125944038W_Latest</vt:lpstr>
      <vt:lpstr>A125944042L</vt:lpstr>
      <vt:lpstr>A125944042L_Data</vt:lpstr>
      <vt:lpstr>A125944042L_Latest</vt:lpstr>
      <vt:lpstr>A125944046W</vt:lpstr>
      <vt:lpstr>A125944046W_Data</vt:lpstr>
      <vt:lpstr>A125944046W_Latest</vt:lpstr>
      <vt:lpstr>A125944050L</vt:lpstr>
      <vt:lpstr>A125944050L_Data</vt:lpstr>
      <vt:lpstr>A125944050L_Latest</vt:lpstr>
      <vt:lpstr>A125944054W</vt:lpstr>
      <vt:lpstr>A125944054W_Data</vt:lpstr>
      <vt:lpstr>A125944054W_Latest</vt:lpstr>
      <vt:lpstr>A125944058F</vt:lpstr>
      <vt:lpstr>A125944058F_Data</vt:lpstr>
      <vt:lpstr>A125944058F_Latest</vt:lpstr>
      <vt:lpstr>A125944062W</vt:lpstr>
      <vt:lpstr>A125944062W_Data</vt:lpstr>
      <vt:lpstr>A125944062W_Latest</vt:lpstr>
      <vt:lpstr>A125944066F</vt:lpstr>
      <vt:lpstr>A125944066F_Data</vt:lpstr>
      <vt:lpstr>A125944066F_Latest</vt:lpstr>
      <vt:lpstr>A125944070W</vt:lpstr>
      <vt:lpstr>A125944070W_Data</vt:lpstr>
      <vt:lpstr>A125944070W_Latest</vt:lpstr>
      <vt:lpstr>A125944074F</vt:lpstr>
      <vt:lpstr>A125944074F_Data</vt:lpstr>
      <vt:lpstr>A125944074F_Latest</vt:lpstr>
      <vt:lpstr>A125944078R</vt:lpstr>
      <vt:lpstr>A125944078R_Data</vt:lpstr>
      <vt:lpstr>A125944078R_Latest</vt:lpstr>
      <vt:lpstr>A125944082F</vt:lpstr>
      <vt:lpstr>A125944082F_Data</vt:lpstr>
      <vt:lpstr>A125944082F_Latest</vt:lpstr>
      <vt:lpstr>A125944086R</vt:lpstr>
      <vt:lpstr>A125944086R_Data</vt:lpstr>
      <vt:lpstr>A125944086R_Latest</vt:lpstr>
      <vt:lpstr>A125944090F</vt:lpstr>
      <vt:lpstr>A125944090F_Data</vt:lpstr>
      <vt:lpstr>A125944090F_Latest</vt:lpstr>
      <vt:lpstr>A125944094R</vt:lpstr>
      <vt:lpstr>A125944094R_Data</vt:lpstr>
      <vt:lpstr>A125944094R_Latest</vt:lpstr>
      <vt:lpstr>A125944098X</vt:lpstr>
      <vt:lpstr>A125944098X_Data</vt:lpstr>
      <vt:lpstr>A125944098X_Latest</vt:lpstr>
      <vt:lpstr>A125944102C</vt:lpstr>
      <vt:lpstr>A125944102C_Data</vt:lpstr>
      <vt:lpstr>A125944102C_Latest</vt:lpstr>
      <vt:lpstr>A125944106L</vt:lpstr>
      <vt:lpstr>A125944106L_Data</vt:lpstr>
      <vt:lpstr>A125944106L_Latest</vt:lpstr>
      <vt:lpstr>A125944110C</vt:lpstr>
      <vt:lpstr>A125944110C_Data</vt:lpstr>
      <vt:lpstr>A125944110C_Latest</vt:lpstr>
      <vt:lpstr>A125944114L</vt:lpstr>
      <vt:lpstr>A125944114L_Data</vt:lpstr>
      <vt:lpstr>A125944114L_Latest</vt:lpstr>
      <vt:lpstr>A125944118W</vt:lpstr>
      <vt:lpstr>A125944118W_Data</vt:lpstr>
      <vt:lpstr>A125944118W_Latest</vt:lpstr>
      <vt:lpstr>A125944122L</vt:lpstr>
      <vt:lpstr>A125944122L_Data</vt:lpstr>
      <vt:lpstr>A125944122L_Latest</vt:lpstr>
      <vt:lpstr>A125944126W</vt:lpstr>
      <vt:lpstr>A125944126W_Data</vt:lpstr>
      <vt:lpstr>A125944126W_Latest</vt:lpstr>
      <vt:lpstr>A125944130L</vt:lpstr>
      <vt:lpstr>A125944130L_Data</vt:lpstr>
      <vt:lpstr>A125944130L_Latest</vt:lpstr>
      <vt:lpstr>A125944134W</vt:lpstr>
      <vt:lpstr>A125944134W_Data</vt:lpstr>
      <vt:lpstr>A125944134W_Latest</vt:lpstr>
      <vt:lpstr>A125944138F</vt:lpstr>
      <vt:lpstr>A125944138F_Data</vt:lpstr>
      <vt:lpstr>A125944138F_Latest</vt:lpstr>
      <vt:lpstr>A125944142W</vt:lpstr>
      <vt:lpstr>A125944142W_Data</vt:lpstr>
      <vt:lpstr>A125944142W_Latest</vt:lpstr>
      <vt:lpstr>A125944146F</vt:lpstr>
      <vt:lpstr>A125944146F_Data</vt:lpstr>
      <vt:lpstr>A125944146F_Latest</vt:lpstr>
      <vt:lpstr>A125944150W</vt:lpstr>
      <vt:lpstr>A125944150W_Data</vt:lpstr>
      <vt:lpstr>A125944150W_Latest</vt:lpstr>
      <vt:lpstr>A125944154F</vt:lpstr>
      <vt:lpstr>A125944154F_Data</vt:lpstr>
      <vt:lpstr>A125944154F_Latest</vt:lpstr>
      <vt:lpstr>A125944158R</vt:lpstr>
      <vt:lpstr>A125944158R_Data</vt:lpstr>
      <vt:lpstr>A125944158R_Latest</vt:lpstr>
      <vt:lpstr>A125944162F</vt:lpstr>
      <vt:lpstr>A125944162F_Data</vt:lpstr>
      <vt:lpstr>A125944162F_Latest</vt:lpstr>
      <vt:lpstr>A125944166R</vt:lpstr>
      <vt:lpstr>A125944166R_Data</vt:lpstr>
      <vt:lpstr>A125944166R_Latest</vt:lpstr>
      <vt:lpstr>A125944170F</vt:lpstr>
      <vt:lpstr>A125944170F_Data</vt:lpstr>
      <vt:lpstr>A125944170F_Latest</vt:lpstr>
      <vt:lpstr>A125944174R</vt:lpstr>
      <vt:lpstr>A125944174R_Data</vt:lpstr>
      <vt:lpstr>A125944174R_Latest</vt:lpstr>
      <vt:lpstr>A125944178X</vt:lpstr>
      <vt:lpstr>A125944178X_Data</vt:lpstr>
      <vt:lpstr>A125944178X_Latest</vt:lpstr>
      <vt:lpstr>A125944182R</vt:lpstr>
      <vt:lpstr>A125944182R_Data</vt:lpstr>
      <vt:lpstr>A125944182R_Latest</vt:lpstr>
      <vt:lpstr>A125944186X</vt:lpstr>
      <vt:lpstr>A125944186X_Data</vt:lpstr>
      <vt:lpstr>A125944186X_Latest</vt:lpstr>
      <vt:lpstr>A125944190R</vt:lpstr>
      <vt:lpstr>A125944190R_Data</vt:lpstr>
      <vt:lpstr>A125944190R_Latest</vt:lpstr>
      <vt:lpstr>A125944194X</vt:lpstr>
      <vt:lpstr>A125944194X_Data</vt:lpstr>
      <vt:lpstr>A125944194X_Latest</vt:lpstr>
      <vt:lpstr>A125944198J</vt:lpstr>
      <vt:lpstr>A125944198J_Data</vt:lpstr>
      <vt:lpstr>A125944198J_Latest</vt:lpstr>
      <vt:lpstr>A125944202L</vt:lpstr>
      <vt:lpstr>A125944202L_Data</vt:lpstr>
      <vt:lpstr>A125944202L_Latest</vt:lpstr>
      <vt:lpstr>A125944206W</vt:lpstr>
      <vt:lpstr>A125944206W_Data</vt:lpstr>
      <vt:lpstr>A125944206W_Latest</vt:lpstr>
      <vt:lpstr>A125944210L</vt:lpstr>
      <vt:lpstr>A125944210L_Data</vt:lpstr>
      <vt:lpstr>A125944210L_Latest</vt:lpstr>
      <vt:lpstr>A125944214W</vt:lpstr>
      <vt:lpstr>A125944214W_Data</vt:lpstr>
      <vt:lpstr>A125944214W_Latest</vt:lpstr>
      <vt:lpstr>A125944218F</vt:lpstr>
      <vt:lpstr>A125944218F_Data</vt:lpstr>
      <vt:lpstr>A125944218F_Latest</vt:lpstr>
      <vt:lpstr>A125944222W</vt:lpstr>
      <vt:lpstr>A125944222W_Data</vt:lpstr>
      <vt:lpstr>A125944222W_Latest</vt:lpstr>
      <vt:lpstr>A125944226F</vt:lpstr>
      <vt:lpstr>A125944226F_Data</vt:lpstr>
      <vt:lpstr>A125944226F_Latest</vt:lpstr>
      <vt:lpstr>A125944230W</vt:lpstr>
      <vt:lpstr>A125944230W_Data</vt:lpstr>
      <vt:lpstr>A125944230W_Latest</vt:lpstr>
      <vt:lpstr>A125944234F</vt:lpstr>
      <vt:lpstr>A125944234F_Data</vt:lpstr>
      <vt:lpstr>A125944234F_Latest</vt:lpstr>
      <vt:lpstr>A125944238R</vt:lpstr>
      <vt:lpstr>A125944238R_Data</vt:lpstr>
      <vt:lpstr>A125944238R_Latest</vt:lpstr>
      <vt:lpstr>A125944242F</vt:lpstr>
      <vt:lpstr>A125944242F_Data</vt:lpstr>
      <vt:lpstr>A125944242F_Latest</vt:lpstr>
      <vt:lpstr>A125944246R</vt:lpstr>
      <vt:lpstr>A125944246R_Data</vt:lpstr>
      <vt:lpstr>A125944246R_Latest</vt:lpstr>
      <vt:lpstr>A125944250F</vt:lpstr>
      <vt:lpstr>A125944250F_Data</vt:lpstr>
      <vt:lpstr>A125944250F_Latest</vt:lpstr>
      <vt:lpstr>A125944254R</vt:lpstr>
      <vt:lpstr>A125944254R_Data</vt:lpstr>
      <vt:lpstr>A125944254R_Latest</vt:lpstr>
      <vt:lpstr>A125944258X</vt:lpstr>
      <vt:lpstr>A125944258X_Data</vt:lpstr>
      <vt:lpstr>A125944258X_Latest</vt:lpstr>
      <vt:lpstr>A125944262R</vt:lpstr>
      <vt:lpstr>A125944262R_Data</vt:lpstr>
      <vt:lpstr>A125944262R_Latest</vt:lpstr>
      <vt:lpstr>A125944266X</vt:lpstr>
      <vt:lpstr>A125944266X_Data</vt:lpstr>
      <vt:lpstr>A125944266X_Latest</vt:lpstr>
      <vt:lpstr>A125944270R</vt:lpstr>
      <vt:lpstr>A125944270R_Data</vt:lpstr>
      <vt:lpstr>A125944270R_Latest</vt:lpstr>
      <vt:lpstr>A125944274X</vt:lpstr>
      <vt:lpstr>A125944274X_Data</vt:lpstr>
      <vt:lpstr>A125944274X_Latest</vt:lpstr>
      <vt:lpstr>A125944278J</vt:lpstr>
      <vt:lpstr>A125944278J_Data</vt:lpstr>
      <vt:lpstr>A125944278J_Latest</vt:lpstr>
      <vt:lpstr>A125944282X</vt:lpstr>
      <vt:lpstr>A125944282X_Data</vt:lpstr>
      <vt:lpstr>A125944282X_Latest</vt:lpstr>
      <vt:lpstr>A125944286J</vt:lpstr>
      <vt:lpstr>A125944286J_Data</vt:lpstr>
      <vt:lpstr>A125944286J_Latest</vt:lpstr>
      <vt:lpstr>A125944290X</vt:lpstr>
      <vt:lpstr>A125944290X_Data</vt:lpstr>
      <vt:lpstr>A125944290X_Latest</vt:lpstr>
      <vt:lpstr>A125944294J</vt:lpstr>
      <vt:lpstr>A125944294J_Data</vt:lpstr>
      <vt:lpstr>A125944294J_Latest</vt:lpstr>
      <vt:lpstr>A125944298T</vt:lpstr>
      <vt:lpstr>A125944298T_Data</vt:lpstr>
      <vt:lpstr>A125944298T_Latest</vt:lpstr>
      <vt:lpstr>A125944302W</vt:lpstr>
      <vt:lpstr>A125944302W_Data</vt:lpstr>
      <vt:lpstr>A125944302W_Latest</vt:lpstr>
      <vt:lpstr>A125944306F</vt:lpstr>
      <vt:lpstr>A125944306F_Data</vt:lpstr>
      <vt:lpstr>A125944306F_Latest</vt:lpstr>
      <vt:lpstr>A125944310W</vt:lpstr>
      <vt:lpstr>A125944310W_Data</vt:lpstr>
      <vt:lpstr>A125944310W_Latest</vt:lpstr>
      <vt:lpstr>A125944314F</vt:lpstr>
      <vt:lpstr>A125944314F_Data</vt:lpstr>
      <vt:lpstr>A125944314F_Latest</vt:lpstr>
      <vt:lpstr>A125944318R</vt:lpstr>
      <vt:lpstr>A125944318R_Data</vt:lpstr>
      <vt:lpstr>A125944318R_Latest</vt:lpstr>
      <vt:lpstr>A125944322F</vt:lpstr>
      <vt:lpstr>A125944322F_Data</vt:lpstr>
      <vt:lpstr>A125944322F_Latest</vt:lpstr>
      <vt:lpstr>A125944326R</vt:lpstr>
      <vt:lpstr>A125944326R_Data</vt:lpstr>
      <vt:lpstr>A125944326R_Latest</vt:lpstr>
      <vt:lpstr>A125944330F</vt:lpstr>
      <vt:lpstr>A125944330F_Data</vt:lpstr>
      <vt:lpstr>A125944330F_Latest</vt:lpstr>
      <vt:lpstr>A125944334R</vt:lpstr>
      <vt:lpstr>A125944334R_Data</vt:lpstr>
      <vt:lpstr>A125944334R_Latest</vt:lpstr>
      <vt:lpstr>A125944338X</vt:lpstr>
      <vt:lpstr>A125944338X_Data</vt:lpstr>
      <vt:lpstr>A125944338X_Latest</vt:lpstr>
      <vt:lpstr>A125944342R</vt:lpstr>
      <vt:lpstr>A125944342R_Data</vt:lpstr>
      <vt:lpstr>A125944342R_Latest</vt:lpstr>
      <vt:lpstr>A125944346X</vt:lpstr>
      <vt:lpstr>A125944346X_Data</vt:lpstr>
      <vt:lpstr>A125944346X_Latest</vt:lpstr>
      <vt:lpstr>A125944350R</vt:lpstr>
      <vt:lpstr>A125944350R_Data</vt:lpstr>
      <vt:lpstr>A125944350R_Latest</vt:lpstr>
      <vt:lpstr>A125944354X</vt:lpstr>
      <vt:lpstr>A125944354X_Data</vt:lpstr>
      <vt:lpstr>A125944354X_Latest</vt:lpstr>
      <vt:lpstr>A125944358J</vt:lpstr>
      <vt:lpstr>A125944358J_Data</vt:lpstr>
      <vt:lpstr>A125944358J_Latest</vt:lpstr>
      <vt:lpstr>A125944362X</vt:lpstr>
      <vt:lpstr>A125944362X_Data</vt:lpstr>
      <vt:lpstr>A125944362X_Latest</vt:lpstr>
      <vt:lpstr>A125944366J</vt:lpstr>
      <vt:lpstr>A125944366J_Data</vt:lpstr>
      <vt:lpstr>A125944366J_Latest</vt:lpstr>
      <vt:lpstr>A125944370X</vt:lpstr>
      <vt:lpstr>A125944370X_Data</vt:lpstr>
      <vt:lpstr>A125944370X_Latest</vt:lpstr>
      <vt:lpstr>A125944374J</vt:lpstr>
      <vt:lpstr>A125944374J_Data</vt:lpstr>
      <vt:lpstr>A125944374J_Latest</vt:lpstr>
      <vt:lpstr>A125944378T</vt:lpstr>
      <vt:lpstr>A125944378T_Data</vt:lpstr>
      <vt:lpstr>A125944378T_Latest</vt:lpstr>
      <vt:lpstr>A125944382J</vt:lpstr>
      <vt:lpstr>A125944382J_Data</vt:lpstr>
      <vt:lpstr>A125944382J_Latest</vt:lpstr>
      <vt:lpstr>A125944386T</vt:lpstr>
      <vt:lpstr>A125944386T_Data</vt:lpstr>
      <vt:lpstr>A125944386T_Latest</vt:lpstr>
      <vt:lpstr>A125944390J</vt:lpstr>
      <vt:lpstr>A125944390J_Data</vt:lpstr>
      <vt:lpstr>A125944390J_Latest</vt:lpstr>
      <vt:lpstr>A125944394T</vt:lpstr>
      <vt:lpstr>A125944394T_Data</vt:lpstr>
      <vt:lpstr>A125944394T_Latest</vt:lpstr>
      <vt:lpstr>A125944398A</vt:lpstr>
      <vt:lpstr>A125944398A_Data</vt:lpstr>
      <vt:lpstr>A125944398A_Latest</vt:lpstr>
      <vt:lpstr>A125944402F</vt:lpstr>
      <vt:lpstr>A125944402F_Data</vt:lpstr>
      <vt:lpstr>A125944402F_Latest</vt:lpstr>
      <vt:lpstr>A125944406R</vt:lpstr>
      <vt:lpstr>A125944406R_Data</vt:lpstr>
      <vt:lpstr>A125944406R_Latest</vt:lpstr>
      <vt:lpstr>A125944410F</vt:lpstr>
      <vt:lpstr>A125944410F_Data</vt:lpstr>
      <vt:lpstr>A125944410F_Latest</vt:lpstr>
      <vt:lpstr>A125944414R</vt:lpstr>
      <vt:lpstr>A125944414R_Data</vt:lpstr>
      <vt:lpstr>A125944414R_Latest</vt:lpstr>
      <vt:lpstr>A125944418X</vt:lpstr>
      <vt:lpstr>A125944418X_Data</vt:lpstr>
      <vt:lpstr>A125944418X_Latest</vt:lpstr>
      <vt:lpstr>A125944422R</vt:lpstr>
      <vt:lpstr>A125944422R_Data</vt:lpstr>
      <vt:lpstr>A125944422R_Latest</vt:lpstr>
      <vt:lpstr>A125944426X</vt:lpstr>
      <vt:lpstr>A125944426X_Data</vt:lpstr>
      <vt:lpstr>A125944426X_Latest</vt:lpstr>
      <vt:lpstr>A125944430R</vt:lpstr>
      <vt:lpstr>A125944430R_Data</vt:lpstr>
      <vt:lpstr>A125944430R_Latest</vt:lpstr>
      <vt:lpstr>A125944434X</vt:lpstr>
      <vt:lpstr>A125944434X_Data</vt:lpstr>
      <vt:lpstr>A125944434X_Latest</vt:lpstr>
      <vt:lpstr>A125944438J</vt:lpstr>
      <vt:lpstr>A125944438J_Data</vt:lpstr>
      <vt:lpstr>A125944438J_Latest</vt:lpstr>
      <vt:lpstr>A125944442X</vt:lpstr>
      <vt:lpstr>A125944442X_Data</vt:lpstr>
      <vt:lpstr>A125944442X_Latest</vt:lpstr>
      <vt:lpstr>A125944446J</vt:lpstr>
      <vt:lpstr>A125944446J_Data</vt:lpstr>
      <vt:lpstr>A125944446J_Latest</vt:lpstr>
      <vt:lpstr>A125944450X</vt:lpstr>
      <vt:lpstr>A125944450X_Data</vt:lpstr>
      <vt:lpstr>A125944450X_Latest</vt:lpstr>
      <vt:lpstr>A125944454J</vt:lpstr>
      <vt:lpstr>A125944454J_Data</vt:lpstr>
      <vt:lpstr>A125944454J_Latest</vt:lpstr>
      <vt:lpstr>A125944458T</vt:lpstr>
      <vt:lpstr>A125944458T_Data</vt:lpstr>
      <vt:lpstr>A125944458T_Latest</vt:lpstr>
      <vt:lpstr>A125944462J</vt:lpstr>
      <vt:lpstr>A125944462J_Data</vt:lpstr>
      <vt:lpstr>A125944462J_Latest</vt:lpstr>
      <vt:lpstr>A125944466T</vt:lpstr>
      <vt:lpstr>A125944466T_Data</vt:lpstr>
      <vt:lpstr>A125944466T_Latest</vt:lpstr>
      <vt:lpstr>A125944470J</vt:lpstr>
      <vt:lpstr>A125944470J_Data</vt:lpstr>
      <vt:lpstr>A125944470J_Latest</vt:lpstr>
      <vt:lpstr>A125944474T</vt:lpstr>
      <vt:lpstr>A125944474T_Data</vt:lpstr>
      <vt:lpstr>A125944474T_Latest</vt:lpstr>
      <vt:lpstr>A125944478A</vt:lpstr>
      <vt:lpstr>A125944478A_Data</vt:lpstr>
      <vt:lpstr>A125944478A_Latest</vt:lpstr>
      <vt:lpstr>A125944482T</vt:lpstr>
      <vt:lpstr>A125944482T_Data</vt:lpstr>
      <vt:lpstr>A125944482T_Latest</vt:lpstr>
      <vt:lpstr>A125944486A</vt:lpstr>
      <vt:lpstr>A125944486A_Data</vt:lpstr>
      <vt:lpstr>A125944486A_Latest</vt:lpstr>
      <vt:lpstr>A125944490T</vt:lpstr>
      <vt:lpstr>A125944490T_Data</vt:lpstr>
      <vt:lpstr>A125944490T_Latest</vt:lpstr>
      <vt:lpstr>A125944494A</vt:lpstr>
      <vt:lpstr>A125944494A_Data</vt:lpstr>
      <vt:lpstr>A125944494A_Latest</vt:lpstr>
      <vt:lpstr>A125944498K</vt:lpstr>
      <vt:lpstr>A125944498K_Data</vt:lpstr>
      <vt:lpstr>A125944498K_Latest</vt:lpstr>
      <vt:lpstr>A125944502R</vt:lpstr>
      <vt:lpstr>A125944502R_Data</vt:lpstr>
      <vt:lpstr>A125944502R_Latest</vt:lpstr>
      <vt:lpstr>A125944506X</vt:lpstr>
      <vt:lpstr>A125944506X_Data</vt:lpstr>
      <vt:lpstr>A125944506X_Latest</vt:lpstr>
      <vt:lpstr>A125944510R</vt:lpstr>
      <vt:lpstr>A125944510R_Data</vt:lpstr>
      <vt:lpstr>A125944510R_Latest</vt:lpstr>
      <vt:lpstr>A125944514X</vt:lpstr>
      <vt:lpstr>A125944514X_Data</vt:lpstr>
      <vt:lpstr>A125944514X_Latest</vt:lpstr>
      <vt:lpstr>A125944518J</vt:lpstr>
      <vt:lpstr>A125944518J_Data</vt:lpstr>
      <vt:lpstr>A125944518J_Latest</vt:lpstr>
      <vt:lpstr>A125944522X</vt:lpstr>
      <vt:lpstr>A125944522X_Data</vt:lpstr>
      <vt:lpstr>A125944522X_Latest</vt:lpstr>
      <vt:lpstr>A125944526J</vt:lpstr>
      <vt:lpstr>A125944526J_Data</vt:lpstr>
      <vt:lpstr>A125944526J_Latest</vt:lpstr>
      <vt:lpstr>A125944530X</vt:lpstr>
      <vt:lpstr>A125944530X_Data</vt:lpstr>
      <vt:lpstr>A125944530X_Latest</vt:lpstr>
      <vt:lpstr>A125944534J</vt:lpstr>
      <vt:lpstr>A125944534J_Data</vt:lpstr>
      <vt:lpstr>A125944534J_Latest</vt:lpstr>
      <vt:lpstr>A125944538T</vt:lpstr>
      <vt:lpstr>A125944538T_Data</vt:lpstr>
      <vt:lpstr>A125944538T_Latest</vt:lpstr>
      <vt:lpstr>A125944542J</vt:lpstr>
      <vt:lpstr>A125944542J_Data</vt:lpstr>
      <vt:lpstr>A125944542J_Latest</vt:lpstr>
      <vt:lpstr>A125944546T</vt:lpstr>
      <vt:lpstr>A125944546T_Data</vt:lpstr>
      <vt:lpstr>A125944546T_Latest</vt:lpstr>
      <vt:lpstr>A125944550J</vt:lpstr>
      <vt:lpstr>A125944550J_Data</vt:lpstr>
      <vt:lpstr>A125944550J_Latest</vt:lpstr>
      <vt:lpstr>A125944554T</vt:lpstr>
      <vt:lpstr>A125944554T_Data</vt:lpstr>
      <vt:lpstr>A125944554T_Latest</vt:lpstr>
      <vt:lpstr>A125944558A</vt:lpstr>
      <vt:lpstr>A125944558A_Data</vt:lpstr>
      <vt:lpstr>A125944558A_Latest</vt:lpstr>
      <vt:lpstr>A125944562T</vt:lpstr>
      <vt:lpstr>A125944562T_Data</vt:lpstr>
      <vt:lpstr>A125944562T_Latest</vt:lpstr>
      <vt:lpstr>A125944566A</vt:lpstr>
      <vt:lpstr>A125944566A_Data</vt:lpstr>
      <vt:lpstr>A125944566A_Latest</vt:lpstr>
      <vt:lpstr>A125944570T</vt:lpstr>
      <vt:lpstr>A125944570T_Data</vt:lpstr>
      <vt:lpstr>A125944570T_Latest</vt:lpstr>
      <vt:lpstr>A125944574A</vt:lpstr>
      <vt:lpstr>A125944574A_Data</vt:lpstr>
      <vt:lpstr>A125944574A_Latest</vt:lpstr>
      <vt:lpstr>A125944578K</vt:lpstr>
      <vt:lpstr>A125944578K_Data</vt:lpstr>
      <vt:lpstr>A125944578K_Latest</vt:lpstr>
      <vt:lpstr>A125944582A</vt:lpstr>
      <vt:lpstr>A125944582A_Data</vt:lpstr>
      <vt:lpstr>A125944582A_Latest</vt:lpstr>
      <vt:lpstr>A125944586K</vt:lpstr>
      <vt:lpstr>A125944586K_Data</vt:lpstr>
      <vt:lpstr>A125944586K_Latest</vt:lpstr>
      <vt:lpstr>A125944590A</vt:lpstr>
      <vt:lpstr>A125944590A_Data</vt:lpstr>
      <vt:lpstr>A125944590A_Latest</vt:lpstr>
      <vt:lpstr>A125944594K</vt:lpstr>
      <vt:lpstr>A125944594K_Data</vt:lpstr>
      <vt:lpstr>A125944594K_Latest</vt:lpstr>
      <vt:lpstr>A125944598V</vt:lpstr>
      <vt:lpstr>A125944598V_Data</vt:lpstr>
      <vt:lpstr>A125944598V_Latest</vt:lpstr>
      <vt:lpstr>A125944602X</vt:lpstr>
      <vt:lpstr>A125944602X_Data</vt:lpstr>
      <vt:lpstr>A125944602X_Latest</vt:lpstr>
      <vt:lpstr>A125944606J</vt:lpstr>
      <vt:lpstr>A125944606J_Data</vt:lpstr>
      <vt:lpstr>A125944606J_Latest</vt:lpstr>
      <vt:lpstr>A125944610X</vt:lpstr>
      <vt:lpstr>A125944610X_Data</vt:lpstr>
      <vt:lpstr>A125944610X_Latest</vt:lpstr>
      <vt:lpstr>A125944614J</vt:lpstr>
      <vt:lpstr>A125944614J_Data</vt:lpstr>
      <vt:lpstr>A125944614J_Latest</vt:lpstr>
      <vt:lpstr>A125944618T</vt:lpstr>
      <vt:lpstr>A125944618T_Data</vt:lpstr>
      <vt:lpstr>A125944618T_Latest</vt:lpstr>
      <vt:lpstr>A125944622J</vt:lpstr>
      <vt:lpstr>A125944622J_Data</vt:lpstr>
      <vt:lpstr>A125944622J_Latest</vt:lpstr>
      <vt:lpstr>A125944626T</vt:lpstr>
      <vt:lpstr>A125944626T_Data</vt:lpstr>
      <vt:lpstr>A125944626T_Latest</vt:lpstr>
      <vt:lpstr>A125944630J</vt:lpstr>
      <vt:lpstr>A125944630J_Data</vt:lpstr>
      <vt:lpstr>A125944630J_Latest</vt:lpstr>
      <vt:lpstr>A125944634T</vt:lpstr>
      <vt:lpstr>A125944634T_Data</vt:lpstr>
      <vt:lpstr>A125944634T_Latest</vt:lpstr>
      <vt:lpstr>A125944638A</vt:lpstr>
      <vt:lpstr>A125944638A_Data</vt:lpstr>
      <vt:lpstr>A125944638A_Latest</vt:lpstr>
      <vt:lpstr>A125944642T</vt:lpstr>
      <vt:lpstr>A125944642T_Data</vt:lpstr>
      <vt:lpstr>A125944642T_Latest</vt:lpstr>
      <vt:lpstr>A125944646A</vt:lpstr>
      <vt:lpstr>A125944646A_Data</vt:lpstr>
      <vt:lpstr>A125944646A_Latest</vt:lpstr>
      <vt:lpstr>A125944650T</vt:lpstr>
      <vt:lpstr>A125944650T_Data</vt:lpstr>
      <vt:lpstr>A125944650T_Latest</vt:lpstr>
      <vt:lpstr>A125944654A</vt:lpstr>
      <vt:lpstr>A125944654A_Data</vt:lpstr>
      <vt:lpstr>A125944654A_Latest</vt:lpstr>
      <vt:lpstr>A125944658K</vt:lpstr>
      <vt:lpstr>A125944658K_Data</vt:lpstr>
      <vt:lpstr>A125944658K_Latest</vt:lpstr>
      <vt:lpstr>A125944662A</vt:lpstr>
      <vt:lpstr>A125944662A_Data</vt:lpstr>
      <vt:lpstr>A125944662A_Latest</vt:lpstr>
      <vt:lpstr>A125944666K</vt:lpstr>
      <vt:lpstr>A125944666K_Data</vt:lpstr>
      <vt:lpstr>A125944666K_Latest</vt:lpstr>
      <vt:lpstr>A125944670A</vt:lpstr>
      <vt:lpstr>A125944670A_Data</vt:lpstr>
      <vt:lpstr>A125944670A_Latest</vt:lpstr>
      <vt:lpstr>A125944674K</vt:lpstr>
      <vt:lpstr>A125944674K_Data</vt:lpstr>
      <vt:lpstr>A125944674K_Latest</vt:lpstr>
      <vt:lpstr>A125944678V</vt:lpstr>
      <vt:lpstr>A125944678V_Data</vt:lpstr>
      <vt:lpstr>A125944678V_Latest</vt:lpstr>
      <vt:lpstr>A125944682K</vt:lpstr>
      <vt:lpstr>A125944682K_Data</vt:lpstr>
      <vt:lpstr>A125944682K_Latest</vt:lpstr>
      <vt:lpstr>A125944686V</vt:lpstr>
      <vt:lpstr>A125944686V_Data</vt:lpstr>
      <vt:lpstr>A125944686V_Latest</vt:lpstr>
      <vt:lpstr>A125944690K</vt:lpstr>
      <vt:lpstr>A125944690K_Data</vt:lpstr>
      <vt:lpstr>A125944690K_Latest</vt:lpstr>
      <vt:lpstr>A125944694V</vt:lpstr>
      <vt:lpstr>A125944694V_Data</vt:lpstr>
      <vt:lpstr>A125944694V_Latest</vt:lpstr>
      <vt:lpstr>A125944698C</vt:lpstr>
      <vt:lpstr>A125944698C_Data</vt:lpstr>
      <vt:lpstr>A125944698C_Latest</vt:lpstr>
      <vt:lpstr>A125944702J</vt:lpstr>
      <vt:lpstr>A125944702J_Data</vt:lpstr>
      <vt:lpstr>A125944702J_Latest</vt:lpstr>
      <vt:lpstr>A125944706T</vt:lpstr>
      <vt:lpstr>A125944706T_Data</vt:lpstr>
      <vt:lpstr>A125944706T_Latest</vt:lpstr>
      <vt:lpstr>A125944710J</vt:lpstr>
      <vt:lpstr>A125944710J_Data</vt:lpstr>
      <vt:lpstr>A125944710J_Latest</vt:lpstr>
      <vt:lpstr>A125944714T</vt:lpstr>
      <vt:lpstr>A125944714T_Data</vt:lpstr>
      <vt:lpstr>A125944714T_Latest</vt:lpstr>
      <vt:lpstr>A125944718A</vt:lpstr>
      <vt:lpstr>A125944718A_Data</vt:lpstr>
      <vt:lpstr>A125944718A_Latest</vt:lpstr>
      <vt:lpstr>A125944722T</vt:lpstr>
      <vt:lpstr>A125944722T_Data</vt:lpstr>
      <vt:lpstr>A125944722T_Latest</vt:lpstr>
      <vt:lpstr>A125944726A</vt:lpstr>
      <vt:lpstr>A125944726A_Data</vt:lpstr>
      <vt:lpstr>A125944726A_Latest</vt:lpstr>
      <vt:lpstr>A125944730T</vt:lpstr>
      <vt:lpstr>A125944730T_Data</vt:lpstr>
      <vt:lpstr>A125944730T_Latest</vt:lpstr>
      <vt:lpstr>A125944734A</vt:lpstr>
      <vt:lpstr>A125944734A_Data</vt:lpstr>
      <vt:lpstr>A125944734A_Latest</vt:lpstr>
      <vt:lpstr>A125944738K</vt:lpstr>
      <vt:lpstr>A125944738K_Data</vt:lpstr>
      <vt:lpstr>A125944738K_Latest</vt:lpstr>
      <vt:lpstr>A125944742A</vt:lpstr>
      <vt:lpstr>A125944742A_Data</vt:lpstr>
      <vt:lpstr>A125944742A_Latest</vt:lpstr>
      <vt:lpstr>A125944746K</vt:lpstr>
      <vt:lpstr>A125944746K_Data</vt:lpstr>
      <vt:lpstr>A125944746K_Latest</vt:lpstr>
      <vt:lpstr>A125944750A</vt:lpstr>
      <vt:lpstr>A125944750A_Data</vt:lpstr>
      <vt:lpstr>A125944750A_Latest</vt:lpstr>
      <vt:lpstr>A125944754K</vt:lpstr>
      <vt:lpstr>A125944754K_Data</vt:lpstr>
      <vt:lpstr>A125944754K_Latest</vt:lpstr>
      <vt:lpstr>A125944758V</vt:lpstr>
      <vt:lpstr>A125944758V_Data</vt:lpstr>
      <vt:lpstr>A125944758V_Latest</vt:lpstr>
      <vt:lpstr>A125944762K</vt:lpstr>
      <vt:lpstr>A125944762K_Data</vt:lpstr>
      <vt:lpstr>A125944762K_Latest</vt:lpstr>
      <vt:lpstr>A125944766V</vt:lpstr>
      <vt:lpstr>A125944766V_Data</vt:lpstr>
      <vt:lpstr>A125944766V_Latest</vt:lpstr>
      <vt:lpstr>A125944770K</vt:lpstr>
      <vt:lpstr>A125944770K_Data</vt:lpstr>
      <vt:lpstr>A125944770K_Latest</vt:lpstr>
      <vt:lpstr>A125944774V</vt:lpstr>
      <vt:lpstr>A125944774V_Data</vt:lpstr>
      <vt:lpstr>A125944774V_Latest</vt:lpstr>
      <vt:lpstr>A125944778C</vt:lpstr>
      <vt:lpstr>A125944778C_Data</vt:lpstr>
      <vt:lpstr>A125944778C_Latest</vt:lpstr>
      <vt:lpstr>A125944782V</vt:lpstr>
      <vt:lpstr>A125944782V_Data</vt:lpstr>
      <vt:lpstr>A125944782V_Latest</vt:lpstr>
      <vt:lpstr>A125944786C</vt:lpstr>
      <vt:lpstr>A125944786C_Data</vt:lpstr>
      <vt:lpstr>A125944786C_Latest</vt:lpstr>
      <vt:lpstr>A125944790V</vt:lpstr>
      <vt:lpstr>A125944790V_Data</vt:lpstr>
      <vt:lpstr>A125944790V_Latest</vt:lpstr>
      <vt:lpstr>A125944794C</vt:lpstr>
      <vt:lpstr>A125944794C_Data</vt:lpstr>
      <vt:lpstr>A125944794C_Latest</vt:lpstr>
      <vt:lpstr>A125944798L</vt:lpstr>
      <vt:lpstr>A125944798L_Data</vt:lpstr>
      <vt:lpstr>A125944798L_Latest</vt:lpstr>
      <vt:lpstr>A125944802T</vt:lpstr>
      <vt:lpstr>A125944802T_Data</vt:lpstr>
      <vt:lpstr>A125944802T_Latest</vt:lpstr>
      <vt:lpstr>A125944806A</vt:lpstr>
      <vt:lpstr>A125944806A_Data</vt:lpstr>
      <vt:lpstr>A125944806A_Latest</vt:lpstr>
      <vt:lpstr>A125944810T</vt:lpstr>
      <vt:lpstr>A125944810T_Data</vt:lpstr>
      <vt:lpstr>A125944810T_Latest</vt:lpstr>
      <vt:lpstr>A125944814A</vt:lpstr>
      <vt:lpstr>A125944814A_Data</vt:lpstr>
      <vt:lpstr>A125944814A_Latest</vt:lpstr>
      <vt:lpstr>A125944818K</vt:lpstr>
      <vt:lpstr>A125944818K_Data</vt:lpstr>
      <vt:lpstr>A125944818K_Latest</vt:lpstr>
      <vt:lpstr>A125944822A</vt:lpstr>
      <vt:lpstr>A125944822A_Data</vt:lpstr>
      <vt:lpstr>A125944822A_Latest</vt:lpstr>
      <vt:lpstr>A125944826K</vt:lpstr>
      <vt:lpstr>A125944826K_Data</vt:lpstr>
      <vt:lpstr>A125944826K_Latest</vt:lpstr>
      <vt:lpstr>A125944830A</vt:lpstr>
      <vt:lpstr>A125944830A_Data</vt:lpstr>
      <vt:lpstr>A125944830A_Latest</vt:lpstr>
      <vt:lpstr>A125944834K</vt:lpstr>
      <vt:lpstr>A125944834K_Data</vt:lpstr>
      <vt:lpstr>A125944834K_Latest</vt:lpstr>
      <vt:lpstr>A125944838V</vt:lpstr>
      <vt:lpstr>A125944838V_Data</vt:lpstr>
      <vt:lpstr>A125944838V_Latest</vt:lpstr>
      <vt:lpstr>A125944842K</vt:lpstr>
      <vt:lpstr>A125944842K_Data</vt:lpstr>
      <vt:lpstr>A125944842K_Latest</vt:lpstr>
      <vt:lpstr>A125944846V</vt:lpstr>
      <vt:lpstr>A125944846V_Data</vt:lpstr>
      <vt:lpstr>A125944846V_Latest</vt:lpstr>
      <vt:lpstr>A125944850K</vt:lpstr>
      <vt:lpstr>A125944850K_Data</vt:lpstr>
      <vt:lpstr>A125944850K_Latest</vt:lpstr>
      <vt:lpstr>A125944854V</vt:lpstr>
      <vt:lpstr>A125944854V_Data</vt:lpstr>
      <vt:lpstr>A125944854V_Latest</vt:lpstr>
      <vt:lpstr>A125944858C</vt:lpstr>
      <vt:lpstr>A125944858C_Data</vt:lpstr>
      <vt:lpstr>A125944858C_Latest</vt:lpstr>
      <vt:lpstr>A125944862V</vt:lpstr>
      <vt:lpstr>A125944862V_Data</vt:lpstr>
      <vt:lpstr>A125944862V_Latest</vt:lpstr>
      <vt:lpstr>A125944866C</vt:lpstr>
      <vt:lpstr>A125944866C_Data</vt:lpstr>
      <vt:lpstr>A125944866C_Latest</vt:lpstr>
      <vt:lpstr>A125944870V</vt:lpstr>
      <vt:lpstr>A125944870V_Data</vt:lpstr>
      <vt:lpstr>A125944870V_Latest</vt:lpstr>
      <vt:lpstr>A125944874C</vt:lpstr>
      <vt:lpstr>A125944874C_Data</vt:lpstr>
      <vt:lpstr>A125944874C_Latest</vt:lpstr>
      <vt:lpstr>A125945582V</vt:lpstr>
      <vt:lpstr>A125945582V_Data</vt:lpstr>
      <vt:lpstr>A125945582V_Latest</vt:lpstr>
      <vt:lpstr>A125945586C</vt:lpstr>
      <vt:lpstr>A125945586C_Data</vt:lpstr>
      <vt:lpstr>A125945586C_Latest</vt:lpstr>
      <vt:lpstr>A125945590V</vt:lpstr>
      <vt:lpstr>A125945590V_Data</vt:lpstr>
      <vt:lpstr>A125945590V_Latest</vt:lpstr>
      <vt:lpstr>A125945594C</vt:lpstr>
      <vt:lpstr>A125945594C_Data</vt:lpstr>
      <vt:lpstr>A125945594C_Latest</vt:lpstr>
      <vt:lpstr>A125945598L</vt:lpstr>
      <vt:lpstr>A125945598L_Data</vt:lpstr>
      <vt:lpstr>A125945598L_Latest</vt:lpstr>
      <vt:lpstr>A125945602T</vt:lpstr>
      <vt:lpstr>A125945602T_Data</vt:lpstr>
      <vt:lpstr>A125945602T_Latest</vt:lpstr>
      <vt:lpstr>A125945606A</vt:lpstr>
      <vt:lpstr>A125945606A_Data</vt:lpstr>
      <vt:lpstr>A125945606A_Latest</vt:lpstr>
      <vt:lpstr>A125945610T</vt:lpstr>
      <vt:lpstr>A125945610T_Data</vt:lpstr>
      <vt:lpstr>A125945610T_Latest</vt:lpstr>
      <vt:lpstr>A125945614A</vt:lpstr>
      <vt:lpstr>A125945614A_Data</vt:lpstr>
      <vt:lpstr>A125945614A_Latest</vt:lpstr>
      <vt:lpstr>A125945618K</vt:lpstr>
      <vt:lpstr>A125945618K_Data</vt:lpstr>
      <vt:lpstr>A125945618K_Latest</vt:lpstr>
      <vt:lpstr>A125945622A</vt:lpstr>
      <vt:lpstr>A125945622A_Data</vt:lpstr>
      <vt:lpstr>A125945622A_Latest</vt:lpstr>
      <vt:lpstr>A125945626K</vt:lpstr>
      <vt:lpstr>A125945626K_Data</vt:lpstr>
      <vt:lpstr>A125945626K_Latest</vt:lpstr>
      <vt:lpstr>A125945630A</vt:lpstr>
      <vt:lpstr>A125945630A_Data</vt:lpstr>
      <vt:lpstr>A125945630A_Latest</vt:lpstr>
      <vt:lpstr>A125945634K</vt:lpstr>
      <vt:lpstr>A125945634K_Data</vt:lpstr>
      <vt:lpstr>A125945634K_Latest</vt:lpstr>
      <vt:lpstr>A125945638V</vt:lpstr>
      <vt:lpstr>A125945638V_Data</vt:lpstr>
      <vt:lpstr>A125945638V_Latest</vt:lpstr>
      <vt:lpstr>A125945642K</vt:lpstr>
      <vt:lpstr>A125945642K_Data</vt:lpstr>
      <vt:lpstr>A125945642K_Latest</vt:lpstr>
      <vt:lpstr>A125945646V</vt:lpstr>
      <vt:lpstr>A125945646V_Data</vt:lpstr>
      <vt:lpstr>A125945646V_Latest</vt:lpstr>
      <vt:lpstr>A125945650K</vt:lpstr>
      <vt:lpstr>A125945650K_Data</vt:lpstr>
      <vt:lpstr>A125945650K_Latest</vt:lpstr>
      <vt:lpstr>A125945654V</vt:lpstr>
      <vt:lpstr>A125945654V_Data</vt:lpstr>
      <vt:lpstr>A125945654V_Latest</vt:lpstr>
      <vt:lpstr>A125945658C</vt:lpstr>
      <vt:lpstr>A125945658C_Data</vt:lpstr>
      <vt:lpstr>A125945658C_Latest</vt:lpstr>
      <vt:lpstr>A125945662V</vt:lpstr>
      <vt:lpstr>A125945662V_Data</vt:lpstr>
      <vt:lpstr>A125945662V_Latest</vt:lpstr>
      <vt:lpstr>A125945666C</vt:lpstr>
      <vt:lpstr>A125945666C_Data</vt:lpstr>
      <vt:lpstr>A125945666C_Latest</vt:lpstr>
      <vt:lpstr>A125946374V</vt:lpstr>
      <vt:lpstr>A125946374V_Data</vt:lpstr>
      <vt:lpstr>A125946374V_Latest</vt:lpstr>
      <vt:lpstr>A125946378C</vt:lpstr>
      <vt:lpstr>A125946378C_Data</vt:lpstr>
      <vt:lpstr>A125946378C_Latest</vt:lpstr>
      <vt:lpstr>A125946382V</vt:lpstr>
      <vt:lpstr>A125946382V_Data</vt:lpstr>
      <vt:lpstr>A125946382V_Latest</vt:lpstr>
      <vt:lpstr>A125946386C</vt:lpstr>
      <vt:lpstr>A125946386C_Data</vt:lpstr>
      <vt:lpstr>A125946386C_Latest</vt:lpstr>
      <vt:lpstr>A125946390V</vt:lpstr>
      <vt:lpstr>A125946390V_Data</vt:lpstr>
      <vt:lpstr>A125946390V_Latest</vt:lpstr>
      <vt:lpstr>A125946394C</vt:lpstr>
      <vt:lpstr>A125946394C_Data</vt:lpstr>
      <vt:lpstr>A125946394C_Latest</vt:lpstr>
      <vt:lpstr>A125946398L</vt:lpstr>
      <vt:lpstr>A125946398L_Data</vt:lpstr>
      <vt:lpstr>A125946398L_Latest</vt:lpstr>
      <vt:lpstr>A125946402T</vt:lpstr>
      <vt:lpstr>A125946402T_Data</vt:lpstr>
      <vt:lpstr>A125946402T_Latest</vt:lpstr>
      <vt:lpstr>A125946406A</vt:lpstr>
      <vt:lpstr>A125946406A_Data</vt:lpstr>
      <vt:lpstr>A125946406A_Latest</vt:lpstr>
      <vt:lpstr>A125946410T</vt:lpstr>
      <vt:lpstr>A125946410T_Data</vt:lpstr>
      <vt:lpstr>A125946410T_Latest</vt:lpstr>
      <vt:lpstr>A125946414A</vt:lpstr>
      <vt:lpstr>A125946414A_Data</vt:lpstr>
      <vt:lpstr>A125946414A_Latest</vt:lpstr>
      <vt:lpstr>A125946418K</vt:lpstr>
      <vt:lpstr>A125946418K_Data</vt:lpstr>
      <vt:lpstr>A125946418K_Latest</vt:lpstr>
      <vt:lpstr>A125946422A</vt:lpstr>
      <vt:lpstr>A125946422A_Data</vt:lpstr>
      <vt:lpstr>A125946422A_Latest</vt:lpstr>
      <vt:lpstr>A125946426K</vt:lpstr>
      <vt:lpstr>A125946426K_Data</vt:lpstr>
      <vt:lpstr>A125946426K_Latest</vt:lpstr>
      <vt:lpstr>A125946430A</vt:lpstr>
      <vt:lpstr>A125946430A_Data</vt:lpstr>
      <vt:lpstr>A125946430A_Latest</vt:lpstr>
      <vt:lpstr>A125946434K</vt:lpstr>
      <vt:lpstr>A125946434K_Data</vt:lpstr>
      <vt:lpstr>A125946434K_Latest</vt:lpstr>
      <vt:lpstr>A125946438V</vt:lpstr>
      <vt:lpstr>A125946438V_Data</vt:lpstr>
      <vt:lpstr>A125946438V_Latest</vt:lpstr>
      <vt:lpstr>A125946442K</vt:lpstr>
      <vt:lpstr>A125946442K_Data</vt:lpstr>
      <vt:lpstr>A125946442K_Latest</vt:lpstr>
      <vt:lpstr>A125946446V</vt:lpstr>
      <vt:lpstr>A125946446V_Data</vt:lpstr>
      <vt:lpstr>A125946446V_Latest</vt:lpstr>
      <vt:lpstr>A125946450K</vt:lpstr>
      <vt:lpstr>A125946450K_Data</vt:lpstr>
      <vt:lpstr>A125946450K_Latest</vt:lpstr>
      <vt:lpstr>A125946454V</vt:lpstr>
      <vt:lpstr>A125946454V_Data</vt:lpstr>
      <vt:lpstr>A125946454V_Latest</vt:lpstr>
      <vt:lpstr>A125946458C</vt:lpstr>
      <vt:lpstr>A125946458C_Data</vt:lpstr>
      <vt:lpstr>A125946458C_Latest</vt:lpstr>
      <vt:lpstr>A125947166V</vt:lpstr>
      <vt:lpstr>A125947166V_Data</vt:lpstr>
      <vt:lpstr>A125947166V_Latest</vt:lpstr>
      <vt:lpstr>A125947170K</vt:lpstr>
      <vt:lpstr>A125947170K_Data</vt:lpstr>
      <vt:lpstr>A125947170K_Latest</vt:lpstr>
      <vt:lpstr>A125947174V</vt:lpstr>
      <vt:lpstr>A125947174V_Data</vt:lpstr>
      <vt:lpstr>A125947174V_Latest</vt:lpstr>
      <vt:lpstr>A125947178C</vt:lpstr>
      <vt:lpstr>A125947178C_Data</vt:lpstr>
      <vt:lpstr>A125947178C_Latest</vt:lpstr>
      <vt:lpstr>A125947182V</vt:lpstr>
      <vt:lpstr>A125947182V_Data</vt:lpstr>
      <vt:lpstr>A125947182V_Latest</vt:lpstr>
      <vt:lpstr>A125947186C</vt:lpstr>
      <vt:lpstr>A125947186C_Data</vt:lpstr>
      <vt:lpstr>A125947186C_Latest</vt:lpstr>
      <vt:lpstr>A125947190V</vt:lpstr>
      <vt:lpstr>A125947190V_Data</vt:lpstr>
      <vt:lpstr>A125947190V_Latest</vt:lpstr>
      <vt:lpstr>A125947194C</vt:lpstr>
      <vt:lpstr>A125947194C_Data</vt:lpstr>
      <vt:lpstr>A125947194C_Latest</vt:lpstr>
      <vt:lpstr>A125947198L</vt:lpstr>
      <vt:lpstr>A125947198L_Data</vt:lpstr>
      <vt:lpstr>A125947198L_Latest</vt:lpstr>
      <vt:lpstr>A125947202T</vt:lpstr>
      <vt:lpstr>A125947202T_Data</vt:lpstr>
      <vt:lpstr>A125947202T_Latest</vt:lpstr>
      <vt:lpstr>A125947206A</vt:lpstr>
      <vt:lpstr>A125947206A_Data</vt:lpstr>
      <vt:lpstr>A125947206A_Latest</vt:lpstr>
      <vt:lpstr>A125947210T</vt:lpstr>
      <vt:lpstr>A125947210T_Data</vt:lpstr>
      <vt:lpstr>A125947210T_Latest</vt:lpstr>
      <vt:lpstr>A125947214A</vt:lpstr>
      <vt:lpstr>A125947214A_Data</vt:lpstr>
      <vt:lpstr>A125947214A_Latest</vt:lpstr>
      <vt:lpstr>A125947218K</vt:lpstr>
      <vt:lpstr>A125947218K_Data</vt:lpstr>
      <vt:lpstr>A125947218K_Latest</vt:lpstr>
      <vt:lpstr>A125947222A</vt:lpstr>
      <vt:lpstr>A125947222A_Data</vt:lpstr>
      <vt:lpstr>A125947222A_Latest</vt:lpstr>
      <vt:lpstr>A125947226K</vt:lpstr>
      <vt:lpstr>A125947226K_Data</vt:lpstr>
      <vt:lpstr>A125947226K_Latest</vt:lpstr>
      <vt:lpstr>A125947230A</vt:lpstr>
      <vt:lpstr>A125947230A_Data</vt:lpstr>
      <vt:lpstr>A125947230A_Latest</vt:lpstr>
      <vt:lpstr>A125947234K</vt:lpstr>
      <vt:lpstr>A125947234K_Data</vt:lpstr>
      <vt:lpstr>A125947234K_Latest</vt:lpstr>
      <vt:lpstr>A125947238V</vt:lpstr>
      <vt:lpstr>A125947238V_Data</vt:lpstr>
      <vt:lpstr>A125947238V_Latest</vt:lpstr>
      <vt:lpstr>A125947242K</vt:lpstr>
      <vt:lpstr>A125947242K_Data</vt:lpstr>
      <vt:lpstr>A125947242K_Latest</vt:lpstr>
      <vt:lpstr>A125947246V</vt:lpstr>
      <vt:lpstr>A125947246V_Data</vt:lpstr>
      <vt:lpstr>A125947246V_Latest</vt:lpstr>
      <vt:lpstr>A125947250K</vt:lpstr>
      <vt:lpstr>A125947250K_Data</vt:lpstr>
      <vt:lpstr>A125947250K_Latest</vt:lpstr>
      <vt:lpstr>A125947958T</vt:lpstr>
      <vt:lpstr>A125947958T_Data</vt:lpstr>
      <vt:lpstr>A125947958T_Latest</vt:lpstr>
      <vt:lpstr>A125947962J</vt:lpstr>
      <vt:lpstr>A125947962J_Data</vt:lpstr>
      <vt:lpstr>A125947962J_Latest</vt:lpstr>
      <vt:lpstr>A125947966T</vt:lpstr>
      <vt:lpstr>A125947966T_Data</vt:lpstr>
      <vt:lpstr>A125947966T_Latest</vt:lpstr>
      <vt:lpstr>A125947970J</vt:lpstr>
      <vt:lpstr>A125947970J_Data</vt:lpstr>
      <vt:lpstr>A125947970J_Latest</vt:lpstr>
      <vt:lpstr>A125947974T</vt:lpstr>
      <vt:lpstr>A125947974T_Data</vt:lpstr>
      <vt:lpstr>A125947974T_Latest</vt:lpstr>
      <vt:lpstr>A125947978A</vt:lpstr>
      <vt:lpstr>A125947978A_Data</vt:lpstr>
      <vt:lpstr>A125947978A_Latest</vt:lpstr>
      <vt:lpstr>A125947982T</vt:lpstr>
      <vt:lpstr>A125947982T_Data</vt:lpstr>
      <vt:lpstr>A125947982T_Latest</vt:lpstr>
      <vt:lpstr>A125947986A</vt:lpstr>
      <vt:lpstr>A125947986A_Data</vt:lpstr>
      <vt:lpstr>A125947986A_Latest</vt:lpstr>
      <vt:lpstr>A125947990T</vt:lpstr>
      <vt:lpstr>A125947990T_Data</vt:lpstr>
      <vt:lpstr>A125947990T_Latest</vt:lpstr>
      <vt:lpstr>A125947994A</vt:lpstr>
      <vt:lpstr>A125947994A_Data</vt:lpstr>
      <vt:lpstr>A125947994A_Latest</vt:lpstr>
      <vt:lpstr>A125947998K</vt:lpstr>
      <vt:lpstr>A125947998K_Data</vt:lpstr>
      <vt:lpstr>A125947998K_Latest</vt:lpstr>
      <vt:lpstr>A125948002T</vt:lpstr>
      <vt:lpstr>A125948002T_Data</vt:lpstr>
      <vt:lpstr>A125948002T_Latest</vt:lpstr>
      <vt:lpstr>A125948006A</vt:lpstr>
      <vt:lpstr>A125948006A_Data</vt:lpstr>
      <vt:lpstr>A125948006A_Latest</vt:lpstr>
      <vt:lpstr>A125948010T</vt:lpstr>
      <vt:lpstr>A125948010T_Data</vt:lpstr>
      <vt:lpstr>A125948010T_Latest</vt:lpstr>
      <vt:lpstr>A125948014A</vt:lpstr>
      <vt:lpstr>A125948014A_Data</vt:lpstr>
      <vt:lpstr>A125948014A_Latest</vt:lpstr>
      <vt:lpstr>A125948018K</vt:lpstr>
      <vt:lpstr>A125948018K_Data</vt:lpstr>
      <vt:lpstr>A125948018K_Latest</vt:lpstr>
      <vt:lpstr>A125948022A</vt:lpstr>
      <vt:lpstr>A125948022A_Data</vt:lpstr>
      <vt:lpstr>A125948022A_Latest</vt:lpstr>
      <vt:lpstr>A125948026K</vt:lpstr>
      <vt:lpstr>A125948026K_Data</vt:lpstr>
      <vt:lpstr>A125948026K_Latest</vt:lpstr>
      <vt:lpstr>A125948030A</vt:lpstr>
      <vt:lpstr>A125948030A_Data</vt:lpstr>
      <vt:lpstr>A125948030A_Latest</vt:lpstr>
      <vt:lpstr>A125948034K</vt:lpstr>
      <vt:lpstr>A125948034K_Data</vt:lpstr>
      <vt:lpstr>A125948034K_Latest</vt:lpstr>
      <vt:lpstr>A125948038V</vt:lpstr>
      <vt:lpstr>A125948038V_Data</vt:lpstr>
      <vt:lpstr>A125948038V_Latest</vt:lpstr>
      <vt:lpstr>A125948042K</vt:lpstr>
      <vt:lpstr>A125948042K_Data</vt:lpstr>
      <vt:lpstr>A125948042K_Latest</vt:lpstr>
      <vt:lpstr>A125948750X</vt:lpstr>
      <vt:lpstr>A125948750X_Data</vt:lpstr>
      <vt:lpstr>A125948750X_Latest</vt:lpstr>
      <vt:lpstr>A125948754J</vt:lpstr>
      <vt:lpstr>A125948754J_Data</vt:lpstr>
      <vt:lpstr>A125948754J_Latest</vt:lpstr>
      <vt:lpstr>A125948758T</vt:lpstr>
      <vt:lpstr>A125948758T_Data</vt:lpstr>
      <vt:lpstr>A125948758T_Latest</vt:lpstr>
      <vt:lpstr>A125948762J</vt:lpstr>
      <vt:lpstr>A125948762J_Data</vt:lpstr>
      <vt:lpstr>A125948762J_Latest</vt:lpstr>
      <vt:lpstr>A125948766T</vt:lpstr>
      <vt:lpstr>A125948766T_Data</vt:lpstr>
      <vt:lpstr>A125948766T_Latest</vt:lpstr>
      <vt:lpstr>A125948770J</vt:lpstr>
      <vt:lpstr>A125948770J_Data</vt:lpstr>
      <vt:lpstr>A125948770J_Latest</vt:lpstr>
      <vt:lpstr>A125948774T</vt:lpstr>
      <vt:lpstr>A125948774T_Data</vt:lpstr>
      <vt:lpstr>A125948774T_Latest</vt:lpstr>
      <vt:lpstr>A125948778A</vt:lpstr>
      <vt:lpstr>A125948778A_Data</vt:lpstr>
      <vt:lpstr>A125948778A_Latest</vt:lpstr>
      <vt:lpstr>A125948782T</vt:lpstr>
      <vt:lpstr>A125948782T_Data</vt:lpstr>
      <vt:lpstr>A125948782T_Latest</vt:lpstr>
      <vt:lpstr>A125948786A</vt:lpstr>
      <vt:lpstr>A125948786A_Data</vt:lpstr>
      <vt:lpstr>A125948786A_Latest</vt:lpstr>
      <vt:lpstr>A125948790T</vt:lpstr>
      <vt:lpstr>A125948790T_Data</vt:lpstr>
      <vt:lpstr>A125948790T_Latest</vt:lpstr>
      <vt:lpstr>A125948794A</vt:lpstr>
      <vt:lpstr>A125948794A_Data</vt:lpstr>
      <vt:lpstr>A125948794A_Latest</vt:lpstr>
      <vt:lpstr>A125948798K</vt:lpstr>
      <vt:lpstr>A125948798K_Data</vt:lpstr>
      <vt:lpstr>A125948798K_Latest</vt:lpstr>
      <vt:lpstr>A125948802R</vt:lpstr>
      <vt:lpstr>A125948802R_Data</vt:lpstr>
      <vt:lpstr>A125948802R_Latest</vt:lpstr>
      <vt:lpstr>A125948806X</vt:lpstr>
      <vt:lpstr>A125948806X_Data</vt:lpstr>
      <vt:lpstr>A125948806X_Latest</vt:lpstr>
      <vt:lpstr>A125948810R</vt:lpstr>
      <vt:lpstr>A125948810R_Data</vt:lpstr>
      <vt:lpstr>A125948810R_Latest</vt:lpstr>
      <vt:lpstr>A125948814X</vt:lpstr>
      <vt:lpstr>A125948814X_Data</vt:lpstr>
      <vt:lpstr>A125948814X_Latest</vt:lpstr>
      <vt:lpstr>A125948818J</vt:lpstr>
      <vt:lpstr>A125948818J_Data</vt:lpstr>
      <vt:lpstr>A125948818J_Latest</vt:lpstr>
      <vt:lpstr>A125948822X</vt:lpstr>
      <vt:lpstr>A125948822X_Data</vt:lpstr>
      <vt:lpstr>A125948822X_Latest</vt:lpstr>
      <vt:lpstr>A125948826J</vt:lpstr>
      <vt:lpstr>A125948826J_Data</vt:lpstr>
      <vt:lpstr>A125948826J_Latest</vt:lpstr>
      <vt:lpstr>A125948830X</vt:lpstr>
      <vt:lpstr>A125948830X_Data</vt:lpstr>
      <vt:lpstr>A125948830X_Latest</vt:lpstr>
      <vt:lpstr>A125948834J</vt:lpstr>
      <vt:lpstr>A125948834J_Data</vt:lpstr>
      <vt:lpstr>A125948834J_Latest</vt:lpstr>
      <vt:lpstr>A125948838T</vt:lpstr>
      <vt:lpstr>A125948838T_Data</vt:lpstr>
      <vt:lpstr>A125948838T_Latest</vt:lpstr>
      <vt:lpstr>A125948842J</vt:lpstr>
      <vt:lpstr>A125948842J_Data</vt:lpstr>
      <vt:lpstr>A125948842J_Latest</vt:lpstr>
      <vt:lpstr>A125948846T</vt:lpstr>
      <vt:lpstr>A125948846T_Data</vt:lpstr>
      <vt:lpstr>A125948846T_Latest</vt:lpstr>
      <vt:lpstr>A125948850J</vt:lpstr>
      <vt:lpstr>A125948850J_Data</vt:lpstr>
      <vt:lpstr>A125948850J_Latest</vt:lpstr>
      <vt:lpstr>A125948854T</vt:lpstr>
      <vt:lpstr>A125948854T_Data</vt:lpstr>
      <vt:lpstr>A125948854T_Latest</vt:lpstr>
      <vt:lpstr>A125948858A</vt:lpstr>
      <vt:lpstr>A125948858A_Data</vt:lpstr>
      <vt:lpstr>A125948858A_Latest</vt:lpstr>
      <vt:lpstr>A125948862T</vt:lpstr>
      <vt:lpstr>A125948862T_Data</vt:lpstr>
      <vt:lpstr>A125948862T_Latest</vt:lpstr>
      <vt:lpstr>A125948866A</vt:lpstr>
      <vt:lpstr>A125948866A_Data</vt:lpstr>
      <vt:lpstr>A125948866A_Latest</vt:lpstr>
      <vt:lpstr>A125948870T</vt:lpstr>
      <vt:lpstr>A125948870T_Data</vt:lpstr>
      <vt:lpstr>A125948870T_Latest</vt:lpstr>
      <vt:lpstr>A125948874A</vt:lpstr>
      <vt:lpstr>A125948874A_Data</vt:lpstr>
      <vt:lpstr>A125948874A_Latest</vt:lpstr>
      <vt:lpstr>A125948878K</vt:lpstr>
      <vt:lpstr>A125948878K_Data</vt:lpstr>
      <vt:lpstr>A125948878K_Latest</vt:lpstr>
      <vt:lpstr>A125948882A</vt:lpstr>
      <vt:lpstr>A125948882A_Data</vt:lpstr>
      <vt:lpstr>A125948882A_Latest</vt:lpstr>
      <vt:lpstr>A125948886K</vt:lpstr>
      <vt:lpstr>A125948886K_Data</vt:lpstr>
      <vt:lpstr>A125948886K_Latest</vt:lpstr>
      <vt:lpstr>A125948890A</vt:lpstr>
      <vt:lpstr>A125948890A_Data</vt:lpstr>
      <vt:lpstr>A125948890A_Latest</vt:lpstr>
      <vt:lpstr>A125948894K</vt:lpstr>
      <vt:lpstr>A125948894K_Data</vt:lpstr>
      <vt:lpstr>A125948894K_Latest</vt:lpstr>
      <vt:lpstr>A125948898V</vt:lpstr>
      <vt:lpstr>A125948898V_Data</vt:lpstr>
      <vt:lpstr>A125948898V_Latest</vt:lpstr>
      <vt:lpstr>A125948902X</vt:lpstr>
      <vt:lpstr>A125948902X_Data</vt:lpstr>
      <vt:lpstr>A125948902X_Latest</vt:lpstr>
      <vt:lpstr>A125948906J</vt:lpstr>
      <vt:lpstr>A125948906J_Data</vt:lpstr>
      <vt:lpstr>A125948906J_Latest</vt:lpstr>
      <vt:lpstr>A125948910X</vt:lpstr>
      <vt:lpstr>A125948910X_Data</vt:lpstr>
      <vt:lpstr>A125948910X_Latest</vt:lpstr>
      <vt:lpstr>A125948914J</vt:lpstr>
      <vt:lpstr>A125948914J_Data</vt:lpstr>
      <vt:lpstr>A125948914J_Latest</vt:lpstr>
      <vt:lpstr>A125948918T</vt:lpstr>
      <vt:lpstr>A125948918T_Data</vt:lpstr>
      <vt:lpstr>A125948918T_Latest</vt:lpstr>
      <vt:lpstr>A125948922J</vt:lpstr>
      <vt:lpstr>A125948922J_Data</vt:lpstr>
      <vt:lpstr>A125948922J_Latest</vt:lpstr>
      <vt:lpstr>A125948926T</vt:lpstr>
      <vt:lpstr>A125948926T_Data</vt:lpstr>
      <vt:lpstr>A125948926T_Latest</vt:lpstr>
      <vt:lpstr>A125948930J</vt:lpstr>
      <vt:lpstr>A125948930J_Data</vt:lpstr>
      <vt:lpstr>A125948930J_Latest</vt:lpstr>
      <vt:lpstr>A125948934T</vt:lpstr>
      <vt:lpstr>A125948934T_Data</vt:lpstr>
      <vt:lpstr>A125948934T_Latest</vt:lpstr>
      <vt:lpstr>A125948938A</vt:lpstr>
      <vt:lpstr>A125948938A_Data</vt:lpstr>
      <vt:lpstr>A125948938A_Latest</vt:lpstr>
      <vt:lpstr>A125948942T</vt:lpstr>
      <vt:lpstr>A125948942T_Data</vt:lpstr>
      <vt:lpstr>A125948942T_Latest</vt:lpstr>
      <vt:lpstr>A125948946A</vt:lpstr>
      <vt:lpstr>A125948946A_Data</vt:lpstr>
      <vt:lpstr>A125948946A_Latest</vt:lpstr>
      <vt:lpstr>A125948950T</vt:lpstr>
      <vt:lpstr>A125948950T_Data</vt:lpstr>
      <vt:lpstr>A125948950T_Latest</vt:lpstr>
      <vt:lpstr>A125948954A</vt:lpstr>
      <vt:lpstr>A125948954A_Data</vt:lpstr>
      <vt:lpstr>A125948954A_Latest</vt:lpstr>
      <vt:lpstr>A125948958K</vt:lpstr>
      <vt:lpstr>A125948958K_Data</vt:lpstr>
      <vt:lpstr>A125948958K_Latest</vt:lpstr>
      <vt:lpstr>A125948962A</vt:lpstr>
      <vt:lpstr>A125948962A_Data</vt:lpstr>
      <vt:lpstr>A125948962A_Latest</vt:lpstr>
      <vt:lpstr>A125948966K</vt:lpstr>
      <vt:lpstr>A125948966K_Data</vt:lpstr>
      <vt:lpstr>A125948966K_Latest</vt:lpstr>
      <vt:lpstr>A125948970A</vt:lpstr>
      <vt:lpstr>A125948970A_Data</vt:lpstr>
      <vt:lpstr>A125948970A_Latest</vt:lpstr>
      <vt:lpstr>A125948974K</vt:lpstr>
      <vt:lpstr>A125948974K_Data</vt:lpstr>
      <vt:lpstr>A125948974K_Latest</vt:lpstr>
      <vt:lpstr>A125948978V</vt:lpstr>
      <vt:lpstr>A125948978V_Data</vt:lpstr>
      <vt:lpstr>A125948978V_Latest</vt:lpstr>
      <vt:lpstr>A125948982K</vt:lpstr>
      <vt:lpstr>A125948982K_Data</vt:lpstr>
      <vt:lpstr>A125948982K_Latest</vt:lpstr>
      <vt:lpstr>A125948986V</vt:lpstr>
      <vt:lpstr>A125948986V_Data</vt:lpstr>
      <vt:lpstr>A125948986V_Latest</vt:lpstr>
      <vt:lpstr>A125948990K</vt:lpstr>
      <vt:lpstr>A125948990K_Data</vt:lpstr>
      <vt:lpstr>A125948990K_Latest</vt:lpstr>
      <vt:lpstr>A125948994V</vt:lpstr>
      <vt:lpstr>A125948994V_Data</vt:lpstr>
      <vt:lpstr>A125948994V_Latest</vt:lpstr>
      <vt:lpstr>A125948998C</vt:lpstr>
      <vt:lpstr>A125948998C_Data</vt:lpstr>
      <vt:lpstr>A125948998C_Latest</vt:lpstr>
      <vt:lpstr>A125949002K</vt:lpstr>
      <vt:lpstr>A125949002K_Data</vt:lpstr>
      <vt:lpstr>A125949002K_Latest</vt:lpstr>
      <vt:lpstr>A125949006V</vt:lpstr>
      <vt:lpstr>A125949006V_Data</vt:lpstr>
      <vt:lpstr>A125949006V_Latest</vt:lpstr>
      <vt:lpstr>A125949010K</vt:lpstr>
      <vt:lpstr>A125949010K_Data</vt:lpstr>
      <vt:lpstr>A125949010K_Latest</vt:lpstr>
      <vt:lpstr>A125949014V</vt:lpstr>
      <vt:lpstr>A125949014V_Data</vt:lpstr>
      <vt:lpstr>A125949014V_Latest</vt:lpstr>
      <vt:lpstr>A125949018C</vt:lpstr>
      <vt:lpstr>A125949018C_Data</vt:lpstr>
      <vt:lpstr>A125949018C_Latest</vt:lpstr>
      <vt:lpstr>A125949022V</vt:lpstr>
      <vt:lpstr>A125949022V_Data</vt:lpstr>
      <vt:lpstr>A125949022V_Latest</vt:lpstr>
      <vt:lpstr>A125949026C</vt:lpstr>
      <vt:lpstr>A125949026C_Data</vt:lpstr>
      <vt:lpstr>A125949026C_Latest</vt:lpstr>
      <vt:lpstr>A125949030V</vt:lpstr>
      <vt:lpstr>A125949030V_Data</vt:lpstr>
      <vt:lpstr>A125949030V_Latest</vt:lpstr>
      <vt:lpstr>A125949034C</vt:lpstr>
      <vt:lpstr>A125949034C_Data</vt:lpstr>
      <vt:lpstr>A125949034C_Latest</vt:lpstr>
      <vt:lpstr>A125949038L</vt:lpstr>
      <vt:lpstr>A125949038L_Data</vt:lpstr>
      <vt:lpstr>A125949038L_Latest</vt:lpstr>
      <vt:lpstr>A125949042C</vt:lpstr>
      <vt:lpstr>A125949042C_Data</vt:lpstr>
      <vt:lpstr>A125949042C_Latest</vt:lpstr>
      <vt:lpstr>A125949046L</vt:lpstr>
      <vt:lpstr>A125949046L_Data</vt:lpstr>
      <vt:lpstr>A125949046L_Latest</vt:lpstr>
      <vt:lpstr>A125949050C</vt:lpstr>
      <vt:lpstr>A125949050C_Data</vt:lpstr>
      <vt:lpstr>A125949050C_Latest</vt:lpstr>
      <vt:lpstr>A125949054L</vt:lpstr>
      <vt:lpstr>A125949054L_Data</vt:lpstr>
      <vt:lpstr>A125949054L_Latest</vt:lpstr>
      <vt:lpstr>A125949058W</vt:lpstr>
      <vt:lpstr>A125949058W_Data</vt:lpstr>
      <vt:lpstr>A125949058W_Latest</vt:lpstr>
      <vt:lpstr>A125949062L</vt:lpstr>
      <vt:lpstr>A125949062L_Data</vt:lpstr>
      <vt:lpstr>A125949062L_Latest</vt:lpstr>
      <vt:lpstr>A125949066W</vt:lpstr>
      <vt:lpstr>A125949066W_Data</vt:lpstr>
      <vt:lpstr>A125949066W_Latest</vt:lpstr>
      <vt:lpstr>A125949070L</vt:lpstr>
      <vt:lpstr>A125949070L_Data</vt:lpstr>
      <vt:lpstr>A125949070L_Latest</vt:lpstr>
      <vt:lpstr>A125949074W</vt:lpstr>
      <vt:lpstr>A125949074W_Data</vt:lpstr>
      <vt:lpstr>A125949074W_Latest</vt:lpstr>
      <vt:lpstr>A125949078F</vt:lpstr>
      <vt:lpstr>A125949078F_Data</vt:lpstr>
      <vt:lpstr>A125949078F_Latest</vt:lpstr>
      <vt:lpstr>A125949082W</vt:lpstr>
      <vt:lpstr>A125949082W_Data</vt:lpstr>
      <vt:lpstr>A125949082W_Latest</vt:lpstr>
      <vt:lpstr>A125949086F</vt:lpstr>
      <vt:lpstr>A125949086F_Data</vt:lpstr>
      <vt:lpstr>A125949086F_Latest</vt:lpstr>
      <vt:lpstr>A125949090W</vt:lpstr>
      <vt:lpstr>A125949090W_Data</vt:lpstr>
      <vt:lpstr>A125949090W_Latest</vt:lpstr>
      <vt:lpstr>A125949094F</vt:lpstr>
      <vt:lpstr>A125949094F_Data</vt:lpstr>
      <vt:lpstr>A125949094F_Latest</vt:lpstr>
      <vt:lpstr>A125949098R</vt:lpstr>
      <vt:lpstr>A125949098R_Data</vt:lpstr>
      <vt:lpstr>A125949098R_Latest</vt:lpstr>
      <vt:lpstr>A125949102V</vt:lpstr>
      <vt:lpstr>A125949102V_Data</vt:lpstr>
      <vt:lpstr>A125949102V_Latest</vt:lpstr>
      <vt:lpstr>A125949106C</vt:lpstr>
      <vt:lpstr>A125949106C_Data</vt:lpstr>
      <vt:lpstr>A125949106C_Latest</vt:lpstr>
      <vt:lpstr>A125949110V</vt:lpstr>
      <vt:lpstr>A125949110V_Data</vt:lpstr>
      <vt:lpstr>A125949110V_Latest</vt:lpstr>
      <vt:lpstr>A125949114C</vt:lpstr>
      <vt:lpstr>A125949114C_Data</vt:lpstr>
      <vt:lpstr>A125949114C_Latest</vt:lpstr>
      <vt:lpstr>A125949118L</vt:lpstr>
      <vt:lpstr>A125949118L_Data</vt:lpstr>
      <vt:lpstr>A125949118L_Latest</vt:lpstr>
      <vt:lpstr>A125949122C</vt:lpstr>
      <vt:lpstr>A125949122C_Data</vt:lpstr>
      <vt:lpstr>A125949122C_Latest</vt:lpstr>
      <vt:lpstr>A125949126L</vt:lpstr>
      <vt:lpstr>A125949126L_Data</vt:lpstr>
      <vt:lpstr>A125949126L_Latest</vt:lpstr>
      <vt:lpstr>A125949130C</vt:lpstr>
      <vt:lpstr>A125949130C_Data</vt:lpstr>
      <vt:lpstr>A125949130C_Latest</vt:lpstr>
      <vt:lpstr>A125949134L</vt:lpstr>
      <vt:lpstr>A125949134L_Data</vt:lpstr>
      <vt:lpstr>A125949134L_Latest</vt:lpstr>
      <vt:lpstr>A125949138W</vt:lpstr>
      <vt:lpstr>A125949138W_Data</vt:lpstr>
      <vt:lpstr>A125949138W_Latest</vt:lpstr>
      <vt:lpstr>A125949142L</vt:lpstr>
      <vt:lpstr>A125949142L_Data</vt:lpstr>
      <vt:lpstr>A125949142L_Latest</vt:lpstr>
      <vt:lpstr>A125949146W</vt:lpstr>
      <vt:lpstr>A125949146W_Data</vt:lpstr>
      <vt:lpstr>A125949146W_Latest</vt:lpstr>
      <vt:lpstr>A125949150L</vt:lpstr>
      <vt:lpstr>A125949150L_Data</vt:lpstr>
      <vt:lpstr>A125949150L_Latest</vt:lpstr>
      <vt:lpstr>A125949154W</vt:lpstr>
      <vt:lpstr>A125949154W_Data</vt:lpstr>
      <vt:lpstr>A125949154W_Latest</vt:lpstr>
      <vt:lpstr>A125949158F</vt:lpstr>
      <vt:lpstr>A125949158F_Data</vt:lpstr>
      <vt:lpstr>A125949158F_Latest</vt:lpstr>
      <vt:lpstr>A125949162W</vt:lpstr>
      <vt:lpstr>A125949162W_Data</vt:lpstr>
      <vt:lpstr>A125949162W_Latest</vt:lpstr>
      <vt:lpstr>A125949166F</vt:lpstr>
      <vt:lpstr>A125949166F_Data</vt:lpstr>
      <vt:lpstr>A125949166F_Latest</vt:lpstr>
      <vt:lpstr>A125949170W</vt:lpstr>
      <vt:lpstr>A125949170W_Data</vt:lpstr>
      <vt:lpstr>A125949170W_Latest</vt:lpstr>
      <vt:lpstr>A125949174F</vt:lpstr>
      <vt:lpstr>A125949174F_Data</vt:lpstr>
      <vt:lpstr>A125949174F_Latest</vt:lpstr>
      <vt:lpstr>A125949178R</vt:lpstr>
      <vt:lpstr>A125949178R_Data</vt:lpstr>
      <vt:lpstr>A125949178R_Latest</vt:lpstr>
      <vt:lpstr>A125949182F</vt:lpstr>
      <vt:lpstr>A125949182F_Data</vt:lpstr>
      <vt:lpstr>A125949182F_Latest</vt:lpstr>
      <vt:lpstr>A125949186R</vt:lpstr>
      <vt:lpstr>A125949186R_Data</vt:lpstr>
      <vt:lpstr>A125949186R_Latest</vt:lpstr>
      <vt:lpstr>A125949190F</vt:lpstr>
      <vt:lpstr>A125949190F_Data</vt:lpstr>
      <vt:lpstr>A125949190F_Latest</vt:lpstr>
      <vt:lpstr>A125949194R</vt:lpstr>
      <vt:lpstr>A125949194R_Data</vt:lpstr>
      <vt:lpstr>A125949194R_Latest</vt:lpstr>
      <vt:lpstr>A125949198X</vt:lpstr>
      <vt:lpstr>A125949198X_Data</vt:lpstr>
      <vt:lpstr>A125949198X_Latest</vt:lpstr>
      <vt:lpstr>A125949202C</vt:lpstr>
      <vt:lpstr>A125949202C_Data</vt:lpstr>
      <vt:lpstr>A125949202C_Latest</vt:lpstr>
      <vt:lpstr>A125949206L</vt:lpstr>
      <vt:lpstr>A125949206L_Data</vt:lpstr>
      <vt:lpstr>A125949206L_Latest</vt:lpstr>
      <vt:lpstr>A125949210C</vt:lpstr>
      <vt:lpstr>A125949210C_Data</vt:lpstr>
      <vt:lpstr>A125949210C_Latest</vt:lpstr>
      <vt:lpstr>A125949214L</vt:lpstr>
      <vt:lpstr>A125949214L_Data</vt:lpstr>
      <vt:lpstr>A125949214L_Latest</vt:lpstr>
      <vt:lpstr>A125949218W</vt:lpstr>
      <vt:lpstr>A125949218W_Data</vt:lpstr>
      <vt:lpstr>A125949218W_Latest</vt:lpstr>
      <vt:lpstr>A125949222L</vt:lpstr>
      <vt:lpstr>A125949222L_Data</vt:lpstr>
      <vt:lpstr>A125949222L_Latest</vt:lpstr>
      <vt:lpstr>A125949226W</vt:lpstr>
      <vt:lpstr>A125949226W_Data</vt:lpstr>
      <vt:lpstr>A125949226W_Latest</vt:lpstr>
      <vt:lpstr>A125949230L</vt:lpstr>
      <vt:lpstr>A125949230L_Data</vt:lpstr>
      <vt:lpstr>A125949230L_Latest</vt:lpstr>
      <vt:lpstr>A125949234W</vt:lpstr>
      <vt:lpstr>A125949234W_Data</vt:lpstr>
      <vt:lpstr>A125949234W_Latest</vt:lpstr>
      <vt:lpstr>A125949238F</vt:lpstr>
      <vt:lpstr>A125949238F_Data</vt:lpstr>
      <vt:lpstr>A125949238F_Latest</vt:lpstr>
      <vt:lpstr>A125949242W</vt:lpstr>
      <vt:lpstr>A125949242W_Data</vt:lpstr>
      <vt:lpstr>A125949242W_Latest</vt:lpstr>
      <vt:lpstr>A125949246F</vt:lpstr>
      <vt:lpstr>A125949246F_Data</vt:lpstr>
      <vt:lpstr>A125949246F_Latest</vt:lpstr>
      <vt:lpstr>A125949250W</vt:lpstr>
      <vt:lpstr>A125949250W_Data</vt:lpstr>
      <vt:lpstr>A125949250W_Latest</vt:lpstr>
      <vt:lpstr>A125949254F</vt:lpstr>
      <vt:lpstr>A125949254F_Data</vt:lpstr>
      <vt:lpstr>A125949254F_Latest</vt:lpstr>
      <vt:lpstr>A125949258R</vt:lpstr>
      <vt:lpstr>A125949258R_Data</vt:lpstr>
      <vt:lpstr>A125949258R_Latest</vt:lpstr>
      <vt:lpstr>A125949262F</vt:lpstr>
      <vt:lpstr>A125949262F_Data</vt:lpstr>
      <vt:lpstr>A125949262F_Latest</vt:lpstr>
      <vt:lpstr>A125949266R</vt:lpstr>
      <vt:lpstr>A125949266R_Data</vt:lpstr>
      <vt:lpstr>A125949266R_Latest</vt:lpstr>
      <vt:lpstr>A125949270F</vt:lpstr>
      <vt:lpstr>A125949270F_Data</vt:lpstr>
      <vt:lpstr>A125949270F_Latest</vt:lpstr>
      <vt:lpstr>A125949274R</vt:lpstr>
      <vt:lpstr>A125949274R_Data</vt:lpstr>
      <vt:lpstr>A125949274R_Latest</vt:lpstr>
      <vt:lpstr>A125949278X</vt:lpstr>
      <vt:lpstr>A125949278X_Data</vt:lpstr>
      <vt:lpstr>A125949278X_Latest</vt:lpstr>
      <vt:lpstr>A125949282R</vt:lpstr>
      <vt:lpstr>A125949282R_Data</vt:lpstr>
      <vt:lpstr>A125949282R_Latest</vt:lpstr>
      <vt:lpstr>A125949286X</vt:lpstr>
      <vt:lpstr>A125949286X_Data</vt:lpstr>
      <vt:lpstr>A125949286X_Latest</vt:lpstr>
      <vt:lpstr>A125949290R</vt:lpstr>
      <vt:lpstr>A125949290R_Data</vt:lpstr>
      <vt:lpstr>A125949290R_Latest</vt:lpstr>
      <vt:lpstr>A125949294X</vt:lpstr>
      <vt:lpstr>A125949294X_Data</vt:lpstr>
      <vt:lpstr>A125949294X_Latest</vt:lpstr>
      <vt:lpstr>A125949298J</vt:lpstr>
      <vt:lpstr>A125949298J_Data</vt:lpstr>
      <vt:lpstr>A125949298J_Latest</vt:lpstr>
      <vt:lpstr>A125949302L</vt:lpstr>
      <vt:lpstr>A125949302L_Data</vt:lpstr>
      <vt:lpstr>A125949302L_Latest</vt:lpstr>
      <vt:lpstr>A125949306W</vt:lpstr>
      <vt:lpstr>A125949306W_Data</vt:lpstr>
      <vt:lpstr>A125949306W_Latest</vt:lpstr>
      <vt:lpstr>A125949310L</vt:lpstr>
      <vt:lpstr>A125949310L_Data</vt:lpstr>
      <vt:lpstr>A125949310L_Latest</vt:lpstr>
      <vt:lpstr>A125949314W</vt:lpstr>
      <vt:lpstr>A125949314W_Data</vt:lpstr>
      <vt:lpstr>A125949314W_Latest</vt:lpstr>
      <vt:lpstr>A125949318F</vt:lpstr>
      <vt:lpstr>A125949318F_Data</vt:lpstr>
      <vt:lpstr>A125949318F_Latest</vt:lpstr>
      <vt:lpstr>A125949322W</vt:lpstr>
      <vt:lpstr>A125949322W_Data</vt:lpstr>
      <vt:lpstr>A125949322W_Latest</vt:lpstr>
      <vt:lpstr>A125949326F</vt:lpstr>
      <vt:lpstr>A125949326F_Data</vt:lpstr>
      <vt:lpstr>A125949326F_Latest</vt:lpstr>
      <vt:lpstr>A125949330W</vt:lpstr>
      <vt:lpstr>A125949330W_Data</vt:lpstr>
      <vt:lpstr>A125949330W_Latest</vt:lpstr>
      <vt:lpstr>A125949334F</vt:lpstr>
      <vt:lpstr>A125949334F_Data</vt:lpstr>
      <vt:lpstr>A125949334F_Latest</vt:lpstr>
      <vt:lpstr>A125949338R</vt:lpstr>
      <vt:lpstr>A125949338R_Data</vt:lpstr>
      <vt:lpstr>A125949338R_Latest</vt:lpstr>
      <vt:lpstr>A125949342F</vt:lpstr>
      <vt:lpstr>A125949342F_Data</vt:lpstr>
      <vt:lpstr>A125949342F_Latest</vt:lpstr>
      <vt:lpstr>A125949346R</vt:lpstr>
      <vt:lpstr>A125949346R_Data</vt:lpstr>
      <vt:lpstr>A125949346R_Latest</vt:lpstr>
      <vt:lpstr>A125949350F</vt:lpstr>
      <vt:lpstr>A125949350F_Data</vt:lpstr>
      <vt:lpstr>A125949350F_Latest</vt:lpstr>
      <vt:lpstr>A125949354R</vt:lpstr>
      <vt:lpstr>A125949354R_Data</vt:lpstr>
      <vt:lpstr>A125949354R_Latest</vt:lpstr>
      <vt:lpstr>A125949358X</vt:lpstr>
      <vt:lpstr>A125949358X_Data</vt:lpstr>
      <vt:lpstr>A125949358X_Latest</vt:lpstr>
      <vt:lpstr>A125949362R</vt:lpstr>
      <vt:lpstr>A125949362R_Data</vt:lpstr>
      <vt:lpstr>A125949362R_Latest</vt:lpstr>
      <vt:lpstr>A125949366X</vt:lpstr>
      <vt:lpstr>A125949366X_Data</vt:lpstr>
      <vt:lpstr>A125949366X_Latest</vt:lpstr>
      <vt:lpstr>A125949370R</vt:lpstr>
      <vt:lpstr>A125949370R_Data</vt:lpstr>
      <vt:lpstr>A125949370R_Latest</vt:lpstr>
      <vt:lpstr>A125949374X</vt:lpstr>
      <vt:lpstr>A125949374X_Data</vt:lpstr>
      <vt:lpstr>A125949374X_Latest</vt:lpstr>
      <vt:lpstr>A125949378J</vt:lpstr>
      <vt:lpstr>A125949378J_Data</vt:lpstr>
      <vt:lpstr>A125949378J_Latest</vt:lpstr>
      <vt:lpstr>A125949382X</vt:lpstr>
      <vt:lpstr>A125949382X_Data</vt:lpstr>
      <vt:lpstr>A125949382X_Latest</vt:lpstr>
      <vt:lpstr>A125949386J</vt:lpstr>
      <vt:lpstr>A125949386J_Data</vt:lpstr>
      <vt:lpstr>A125949386J_Latest</vt:lpstr>
      <vt:lpstr>A125949390X</vt:lpstr>
      <vt:lpstr>A125949390X_Data</vt:lpstr>
      <vt:lpstr>A125949390X_Latest</vt:lpstr>
      <vt:lpstr>A125949394J</vt:lpstr>
      <vt:lpstr>A125949394J_Data</vt:lpstr>
      <vt:lpstr>A125949394J_Latest</vt:lpstr>
      <vt:lpstr>A125949398T</vt:lpstr>
      <vt:lpstr>A125949398T_Data</vt:lpstr>
      <vt:lpstr>A125949398T_Latest</vt:lpstr>
      <vt:lpstr>A125949402W</vt:lpstr>
      <vt:lpstr>A125949402W_Data</vt:lpstr>
      <vt:lpstr>A125949402W_Latest</vt:lpstr>
      <vt:lpstr>A125949406F</vt:lpstr>
      <vt:lpstr>A125949406F_Data</vt:lpstr>
      <vt:lpstr>A125949406F_Latest</vt:lpstr>
      <vt:lpstr>A125949410W</vt:lpstr>
      <vt:lpstr>A125949410W_Data</vt:lpstr>
      <vt:lpstr>A125949410W_Latest</vt:lpstr>
      <vt:lpstr>A125949414F</vt:lpstr>
      <vt:lpstr>A125949414F_Data</vt:lpstr>
      <vt:lpstr>A125949414F_Latest</vt:lpstr>
      <vt:lpstr>A125949418R</vt:lpstr>
      <vt:lpstr>A125949418R_Data</vt:lpstr>
      <vt:lpstr>A125949418R_Latest</vt:lpstr>
      <vt:lpstr>A125949422F</vt:lpstr>
      <vt:lpstr>A125949422F_Data</vt:lpstr>
      <vt:lpstr>A125949422F_Latest</vt:lpstr>
      <vt:lpstr>A125949426R</vt:lpstr>
      <vt:lpstr>A125949426R_Data</vt:lpstr>
      <vt:lpstr>A125949426R_Latest</vt:lpstr>
      <vt:lpstr>A125949430F</vt:lpstr>
      <vt:lpstr>A125949430F_Data</vt:lpstr>
      <vt:lpstr>A125949430F_Latest</vt:lpstr>
      <vt:lpstr>A125949434R</vt:lpstr>
      <vt:lpstr>A125949434R_Data</vt:lpstr>
      <vt:lpstr>A125949434R_Latest</vt:lpstr>
      <vt:lpstr>A125949438X</vt:lpstr>
      <vt:lpstr>A125949438X_Data</vt:lpstr>
      <vt:lpstr>A125949438X_Latest</vt:lpstr>
      <vt:lpstr>A125949442R</vt:lpstr>
      <vt:lpstr>A125949442R_Data</vt:lpstr>
      <vt:lpstr>A125949442R_Latest</vt:lpstr>
      <vt:lpstr>A125949446X</vt:lpstr>
      <vt:lpstr>A125949446X_Data</vt:lpstr>
      <vt:lpstr>A125949446X_Latest</vt:lpstr>
      <vt:lpstr>A125949450R</vt:lpstr>
      <vt:lpstr>A125949450R_Data</vt:lpstr>
      <vt:lpstr>A125949450R_Latest</vt:lpstr>
      <vt:lpstr>A125949454X</vt:lpstr>
      <vt:lpstr>A125949454X_Data</vt:lpstr>
      <vt:lpstr>A125949454X_Latest</vt:lpstr>
      <vt:lpstr>A125949458J</vt:lpstr>
      <vt:lpstr>A125949458J_Data</vt:lpstr>
      <vt:lpstr>A125949458J_Latest</vt:lpstr>
      <vt:lpstr>A125949462X</vt:lpstr>
      <vt:lpstr>A125949462X_Data</vt:lpstr>
      <vt:lpstr>A125949462X_Latest</vt:lpstr>
      <vt:lpstr>A125949466J</vt:lpstr>
      <vt:lpstr>A125949466J_Data</vt:lpstr>
      <vt:lpstr>A125949466J_Latest</vt:lpstr>
      <vt:lpstr>A125949470X</vt:lpstr>
      <vt:lpstr>A125949470X_Data</vt:lpstr>
      <vt:lpstr>A125949470X_Latest</vt:lpstr>
      <vt:lpstr>A125949474J</vt:lpstr>
      <vt:lpstr>A125949474J_Data</vt:lpstr>
      <vt:lpstr>A125949474J_Latest</vt:lpstr>
      <vt:lpstr>A125949478T</vt:lpstr>
      <vt:lpstr>A125949478T_Data</vt:lpstr>
      <vt:lpstr>A125949478T_Latest</vt:lpstr>
      <vt:lpstr>A125949482J</vt:lpstr>
      <vt:lpstr>A125949482J_Data</vt:lpstr>
      <vt:lpstr>A125949482J_Latest</vt:lpstr>
      <vt:lpstr>A125949486T</vt:lpstr>
      <vt:lpstr>A125949486T_Data</vt:lpstr>
      <vt:lpstr>A125949486T_Latest</vt:lpstr>
      <vt:lpstr>A125949490J</vt:lpstr>
      <vt:lpstr>A125949490J_Data</vt:lpstr>
      <vt:lpstr>A125949490J_Latest</vt:lpstr>
      <vt:lpstr>A125949494T</vt:lpstr>
      <vt:lpstr>A125949494T_Data</vt:lpstr>
      <vt:lpstr>A125949494T_Latest</vt:lpstr>
      <vt:lpstr>A125949498A</vt:lpstr>
      <vt:lpstr>A125949498A_Data</vt:lpstr>
      <vt:lpstr>A125949498A_Latest</vt:lpstr>
      <vt:lpstr>A125949502F</vt:lpstr>
      <vt:lpstr>A125949502F_Data</vt:lpstr>
      <vt:lpstr>A125949502F_Latest</vt:lpstr>
      <vt:lpstr>A125949506R</vt:lpstr>
      <vt:lpstr>A125949506R_Data</vt:lpstr>
      <vt:lpstr>A125949506R_Latest</vt:lpstr>
      <vt:lpstr>A125949510F</vt:lpstr>
      <vt:lpstr>A125949510F_Data</vt:lpstr>
      <vt:lpstr>A125949510F_Latest</vt:lpstr>
      <vt:lpstr>A125949514R</vt:lpstr>
      <vt:lpstr>A125949514R_Data</vt:lpstr>
      <vt:lpstr>A125949514R_Latest</vt:lpstr>
      <vt:lpstr>A125949518X</vt:lpstr>
      <vt:lpstr>A125949518X_Data</vt:lpstr>
      <vt:lpstr>A125949518X_Latest</vt:lpstr>
      <vt:lpstr>A125949522R</vt:lpstr>
      <vt:lpstr>A125949522R_Data</vt:lpstr>
      <vt:lpstr>A125949522R_Latest</vt:lpstr>
      <vt:lpstr>A125949526X</vt:lpstr>
      <vt:lpstr>A125949526X_Data</vt:lpstr>
      <vt:lpstr>A125949526X_Latest</vt:lpstr>
      <vt:lpstr>A125949530R</vt:lpstr>
      <vt:lpstr>A125949530R_Data</vt:lpstr>
      <vt:lpstr>A125949530R_Latest</vt:lpstr>
      <vt:lpstr>A125949534X</vt:lpstr>
      <vt:lpstr>A125949534X_Data</vt:lpstr>
      <vt:lpstr>A125949534X_Latest</vt:lpstr>
      <vt:lpstr>A125949538J</vt:lpstr>
      <vt:lpstr>A125949538J_Data</vt:lpstr>
      <vt:lpstr>A125949538J_Latest</vt:lpstr>
      <vt:lpstr>A125949542X</vt:lpstr>
      <vt:lpstr>A125949542X_Data</vt:lpstr>
      <vt:lpstr>A125949542X_Latest</vt:lpstr>
      <vt:lpstr>A125949546J</vt:lpstr>
      <vt:lpstr>A125949546J_Data</vt:lpstr>
      <vt:lpstr>A125949546J_Latest</vt:lpstr>
      <vt:lpstr>A125949550X</vt:lpstr>
      <vt:lpstr>A125949550X_Data</vt:lpstr>
      <vt:lpstr>A125949550X_Latest</vt:lpstr>
      <vt:lpstr>A125949554J</vt:lpstr>
      <vt:lpstr>A125949554J_Data</vt:lpstr>
      <vt:lpstr>A125949554J_Latest</vt:lpstr>
      <vt:lpstr>A125949558T</vt:lpstr>
      <vt:lpstr>A125949558T_Data</vt:lpstr>
      <vt:lpstr>A125949558T_Latest</vt:lpstr>
      <vt:lpstr>A125949562J</vt:lpstr>
      <vt:lpstr>A125949562J_Data</vt:lpstr>
      <vt:lpstr>A125949562J_Latest</vt:lpstr>
      <vt:lpstr>A125949566T</vt:lpstr>
      <vt:lpstr>A125949566T_Data</vt:lpstr>
      <vt:lpstr>A125949566T_Latest</vt:lpstr>
      <vt:lpstr>A125949570J</vt:lpstr>
      <vt:lpstr>A125949570J_Data</vt:lpstr>
      <vt:lpstr>A125949570J_Latest</vt:lpstr>
      <vt:lpstr>A125949574T</vt:lpstr>
      <vt:lpstr>A125949574T_Data</vt:lpstr>
      <vt:lpstr>A125949574T_Latest</vt:lpstr>
      <vt:lpstr>A125949578A</vt:lpstr>
      <vt:lpstr>A125949578A_Data</vt:lpstr>
      <vt:lpstr>A125949578A_Latest</vt:lpstr>
      <vt:lpstr>A125949582T</vt:lpstr>
      <vt:lpstr>A125949582T_Data</vt:lpstr>
      <vt:lpstr>A125949582T_Latest</vt:lpstr>
      <vt:lpstr>A125949586A</vt:lpstr>
      <vt:lpstr>A125949586A_Data</vt:lpstr>
      <vt:lpstr>A125949586A_Latest</vt:lpstr>
      <vt:lpstr>A125949590T</vt:lpstr>
      <vt:lpstr>A125949590T_Data</vt:lpstr>
      <vt:lpstr>A125949590T_Latest</vt:lpstr>
      <vt:lpstr>A125949594A</vt:lpstr>
      <vt:lpstr>A125949594A_Data</vt:lpstr>
      <vt:lpstr>A125949594A_Latest</vt:lpstr>
      <vt:lpstr>A125949598K</vt:lpstr>
      <vt:lpstr>A125949598K_Data</vt:lpstr>
      <vt:lpstr>A125949598K_Latest</vt:lpstr>
      <vt:lpstr>A125949602R</vt:lpstr>
      <vt:lpstr>A125949602R_Data</vt:lpstr>
      <vt:lpstr>A125949602R_Latest</vt:lpstr>
      <vt:lpstr>A125949606X</vt:lpstr>
      <vt:lpstr>A125949606X_Data</vt:lpstr>
      <vt:lpstr>A125949606X_Latest</vt:lpstr>
      <vt:lpstr>A125949610R</vt:lpstr>
      <vt:lpstr>A125949610R_Data</vt:lpstr>
      <vt:lpstr>A125949610R_Latest</vt:lpstr>
      <vt:lpstr>A125949614X</vt:lpstr>
      <vt:lpstr>A125949614X_Data</vt:lpstr>
      <vt:lpstr>A125949614X_Latest</vt:lpstr>
      <vt:lpstr>A125949618J</vt:lpstr>
      <vt:lpstr>A125949618J_Data</vt:lpstr>
      <vt:lpstr>A125949618J_Latest</vt:lpstr>
      <vt:lpstr>A125949622X</vt:lpstr>
      <vt:lpstr>A125949622X_Data</vt:lpstr>
      <vt:lpstr>A125949622X_Latest</vt:lpstr>
      <vt:lpstr>A125949626J</vt:lpstr>
      <vt:lpstr>A125949626J_Data</vt:lpstr>
      <vt:lpstr>A125949626J_Latest</vt:lpstr>
      <vt:lpstr>A125950334C</vt:lpstr>
      <vt:lpstr>A125950334C_Data</vt:lpstr>
      <vt:lpstr>A125950334C_Latest</vt:lpstr>
      <vt:lpstr>A125950338L</vt:lpstr>
      <vt:lpstr>A125950338L_Data</vt:lpstr>
      <vt:lpstr>A125950338L_Latest</vt:lpstr>
      <vt:lpstr>A125950342C</vt:lpstr>
      <vt:lpstr>A125950342C_Data</vt:lpstr>
      <vt:lpstr>A125950342C_Latest</vt:lpstr>
      <vt:lpstr>A125950346L</vt:lpstr>
      <vt:lpstr>A125950346L_Data</vt:lpstr>
      <vt:lpstr>A125950346L_Latest</vt:lpstr>
      <vt:lpstr>A125950350C</vt:lpstr>
      <vt:lpstr>A125950350C_Data</vt:lpstr>
      <vt:lpstr>A125950350C_Latest</vt:lpstr>
      <vt:lpstr>A125950354L</vt:lpstr>
      <vt:lpstr>A125950354L_Data</vt:lpstr>
      <vt:lpstr>A125950354L_Latest</vt:lpstr>
      <vt:lpstr>A125950358W</vt:lpstr>
      <vt:lpstr>A125950358W_Data</vt:lpstr>
      <vt:lpstr>A125950358W_Latest</vt:lpstr>
      <vt:lpstr>A125950362L</vt:lpstr>
      <vt:lpstr>A125950362L_Data</vt:lpstr>
      <vt:lpstr>A125950362L_Latest</vt:lpstr>
      <vt:lpstr>A125950366W</vt:lpstr>
      <vt:lpstr>A125950366W_Data</vt:lpstr>
      <vt:lpstr>A125950366W_Latest</vt:lpstr>
      <vt:lpstr>A125950370L</vt:lpstr>
      <vt:lpstr>A125950370L_Data</vt:lpstr>
      <vt:lpstr>A125950370L_Latest</vt:lpstr>
      <vt:lpstr>A125950374W</vt:lpstr>
      <vt:lpstr>A125950374W_Data</vt:lpstr>
      <vt:lpstr>A125950374W_Latest</vt:lpstr>
      <vt:lpstr>A125950378F</vt:lpstr>
      <vt:lpstr>A125950378F_Data</vt:lpstr>
      <vt:lpstr>A125950378F_Latest</vt:lpstr>
      <vt:lpstr>A125950382W</vt:lpstr>
      <vt:lpstr>A125950382W_Data</vt:lpstr>
      <vt:lpstr>A125950382W_Latest</vt:lpstr>
      <vt:lpstr>A125950386F</vt:lpstr>
      <vt:lpstr>A125950386F_Data</vt:lpstr>
      <vt:lpstr>A125950386F_Latest</vt:lpstr>
      <vt:lpstr>A125950390W</vt:lpstr>
      <vt:lpstr>A125950390W_Data</vt:lpstr>
      <vt:lpstr>A125950390W_Latest</vt:lpstr>
      <vt:lpstr>A125950394F</vt:lpstr>
      <vt:lpstr>A125950394F_Data</vt:lpstr>
      <vt:lpstr>A125950394F_Latest</vt:lpstr>
      <vt:lpstr>A125950398R</vt:lpstr>
      <vt:lpstr>A125950398R_Data</vt:lpstr>
      <vt:lpstr>A125950398R_Latest</vt:lpstr>
      <vt:lpstr>A125950402V</vt:lpstr>
      <vt:lpstr>A125950402V_Data</vt:lpstr>
      <vt:lpstr>A125950402V_Latest</vt:lpstr>
      <vt:lpstr>A125950406C</vt:lpstr>
      <vt:lpstr>A125950406C_Data</vt:lpstr>
      <vt:lpstr>A125950406C_Latest</vt:lpstr>
      <vt:lpstr>A125950410V</vt:lpstr>
      <vt:lpstr>A125950410V_Data</vt:lpstr>
      <vt:lpstr>A125950410V_Latest</vt:lpstr>
      <vt:lpstr>A125950414C</vt:lpstr>
      <vt:lpstr>A125950414C_Data</vt:lpstr>
      <vt:lpstr>A125950414C_Latest</vt:lpstr>
      <vt:lpstr>A125950418L</vt:lpstr>
      <vt:lpstr>A125950418L_Data</vt:lpstr>
      <vt:lpstr>A125950418L_Latest</vt:lpstr>
      <vt:lpstr>A125951126C</vt:lpstr>
      <vt:lpstr>A125951126C_Data</vt:lpstr>
      <vt:lpstr>A125951126C_Latest</vt:lpstr>
      <vt:lpstr>A125951130V</vt:lpstr>
      <vt:lpstr>A125951130V_Data</vt:lpstr>
      <vt:lpstr>A125951130V_Latest</vt:lpstr>
      <vt:lpstr>A125951134C</vt:lpstr>
      <vt:lpstr>A125951134C_Data</vt:lpstr>
      <vt:lpstr>A125951134C_Latest</vt:lpstr>
      <vt:lpstr>A125951138L</vt:lpstr>
      <vt:lpstr>A125951138L_Data</vt:lpstr>
      <vt:lpstr>A125951138L_Latest</vt:lpstr>
      <vt:lpstr>A125951142C</vt:lpstr>
      <vt:lpstr>A125951142C_Data</vt:lpstr>
      <vt:lpstr>A125951142C_Latest</vt:lpstr>
      <vt:lpstr>A125951146L</vt:lpstr>
      <vt:lpstr>A125951146L_Data</vt:lpstr>
      <vt:lpstr>A125951146L_Latest</vt:lpstr>
      <vt:lpstr>A125951150C</vt:lpstr>
      <vt:lpstr>A125951150C_Data</vt:lpstr>
      <vt:lpstr>A125951150C_Latest</vt:lpstr>
      <vt:lpstr>A125951154L</vt:lpstr>
      <vt:lpstr>A125951154L_Data</vt:lpstr>
      <vt:lpstr>A125951154L_Latest</vt:lpstr>
      <vt:lpstr>A125951158W</vt:lpstr>
      <vt:lpstr>A125951158W_Data</vt:lpstr>
      <vt:lpstr>A125951158W_Latest</vt:lpstr>
      <vt:lpstr>A125951162L</vt:lpstr>
      <vt:lpstr>A125951162L_Data</vt:lpstr>
      <vt:lpstr>A125951162L_Latest</vt:lpstr>
      <vt:lpstr>A125951166W</vt:lpstr>
      <vt:lpstr>A125951166W_Data</vt:lpstr>
      <vt:lpstr>A125951166W_Latest</vt:lpstr>
      <vt:lpstr>A125951170L</vt:lpstr>
      <vt:lpstr>A125951170L_Data</vt:lpstr>
      <vt:lpstr>A125951170L_Latest</vt:lpstr>
      <vt:lpstr>A125951174W</vt:lpstr>
      <vt:lpstr>A125951174W_Data</vt:lpstr>
      <vt:lpstr>A125951174W_Latest</vt:lpstr>
      <vt:lpstr>A125951178F</vt:lpstr>
      <vt:lpstr>A125951178F_Data</vt:lpstr>
      <vt:lpstr>A125951178F_Latest</vt:lpstr>
      <vt:lpstr>A125951182W</vt:lpstr>
      <vt:lpstr>A125951182W_Data</vt:lpstr>
      <vt:lpstr>A125951182W_Latest</vt:lpstr>
      <vt:lpstr>A125951186F</vt:lpstr>
      <vt:lpstr>A125951186F_Data</vt:lpstr>
      <vt:lpstr>A125951186F_Latest</vt:lpstr>
      <vt:lpstr>A125951190W</vt:lpstr>
      <vt:lpstr>A125951190W_Data</vt:lpstr>
      <vt:lpstr>A125951190W_Latest</vt:lpstr>
      <vt:lpstr>A125951194F</vt:lpstr>
      <vt:lpstr>A125951194F_Data</vt:lpstr>
      <vt:lpstr>A125951194F_Latest</vt:lpstr>
      <vt:lpstr>A125951198R</vt:lpstr>
      <vt:lpstr>A125951198R_Data</vt:lpstr>
      <vt:lpstr>A125951198R_Latest</vt:lpstr>
      <vt:lpstr>A125951202V</vt:lpstr>
      <vt:lpstr>A125951202V_Data</vt:lpstr>
      <vt:lpstr>A125951202V_Latest</vt:lpstr>
      <vt:lpstr>A125951206C</vt:lpstr>
      <vt:lpstr>A125951206C_Data</vt:lpstr>
      <vt:lpstr>A125951206C_Latest</vt:lpstr>
      <vt:lpstr>A125951210V</vt:lpstr>
      <vt:lpstr>A125951210V_Data</vt:lpstr>
      <vt:lpstr>A125951210V_Latest</vt:lpstr>
      <vt:lpstr>A125951918A</vt:lpstr>
      <vt:lpstr>A125951918A_Data</vt:lpstr>
      <vt:lpstr>A125951918A_Latest</vt:lpstr>
      <vt:lpstr>A125951922T</vt:lpstr>
      <vt:lpstr>A125951922T_Data</vt:lpstr>
      <vt:lpstr>A125951922T_Latest</vt:lpstr>
      <vt:lpstr>A125951926A</vt:lpstr>
      <vt:lpstr>A125951926A_Data</vt:lpstr>
      <vt:lpstr>A125951926A_Latest</vt:lpstr>
      <vt:lpstr>A125951930T</vt:lpstr>
      <vt:lpstr>A125951930T_Data</vt:lpstr>
      <vt:lpstr>A125951930T_Latest</vt:lpstr>
      <vt:lpstr>A125951934A</vt:lpstr>
      <vt:lpstr>A125951934A_Data</vt:lpstr>
      <vt:lpstr>A125951934A_Latest</vt:lpstr>
      <vt:lpstr>A125951938K</vt:lpstr>
      <vt:lpstr>A125951938K_Data</vt:lpstr>
      <vt:lpstr>A125951938K_Latest</vt:lpstr>
      <vt:lpstr>A125951942A</vt:lpstr>
      <vt:lpstr>A125951942A_Data</vt:lpstr>
      <vt:lpstr>A125951942A_Latest</vt:lpstr>
      <vt:lpstr>A125951946K</vt:lpstr>
      <vt:lpstr>A125951946K_Data</vt:lpstr>
      <vt:lpstr>A125951946K_Latest</vt:lpstr>
      <vt:lpstr>A125951950A</vt:lpstr>
      <vt:lpstr>A125951950A_Data</vt:lpstr>
      <vt:lpstr>A125951950A_Latest</vt:lpstr>
      <vt:lpstr>A125951954K</vt:lpstr>
      <vt:lpstr>A125951954K_Data</vt:lpstr>
      <vt:lpstr>A125951954K_Latest</vt:lpstr>
      <vt:lpstr>A125951958V</vt:lpstr>
      <vt:lpstr>A125951958V_Data</vt:lpstr>
      <vt:lpstr>A125951958V_Latest</vt:lpstr>
      <vt:lpstr>A125951962K</vt:lpstr>
      <vt:lpstr>A125951962K_Data</vt:lpstr>
      <vt:lpstr>A125951962K_Latest</vt:lpstr>
      <vt:lpstr>A125951966V</vt:lpstr>
      <vt:lpstr>A125951966V_Data</vt:lpstr>
      <vt:lpstr>A125951966V_Latest</vt:lpstr>
      <vt:lpstr>A125951970K</vt:lpstr>
      <vt:lpstr>A125951970K_Data</vt:lpstr>
      <vt:lpstr>A125951970K_Latest</vt:lpstr>
      <vt:lpstr>A125951974V</vt:lpstr>
      <vt:lpstr>A125951974V_Data</vt:lpstr>
      <vt:lpstr>A125951974V_Latest</vt:lpstr>
      <vt:lpstr>A125951978C</vt:lpstr>
      <vt:lpstr>A125951978C_Data</vt:lpstr>
      <vt:lpstr>A125951978C_Latest</vt:lpstr>
      <vt:lpstr>A125951982V</vt:lpstr>
      <vt:lpstr>A125951982V_Data</vt:lpstr>
      <vt:lpstr>A125951982V_Latest</vt:lpstr>
      <vt:lpstr>A125951986C</vt:lpstr>
      <vt:lpstr>A125951986C_Data</vt:lpstr>
      <vt:lpstr>A125951986C_Latest</vt:lpstr>
      <vt:lpstr>A125951990V</vt:lpstr>
      <vt:lpstr>A125951990V_Data</vt:lpstr>
      <vt:lpstr>A125951990V_Latest</vt:lpstr>
      <vt:lpstr>A125951994C</vt:lpstr>
      <vt:lpstr>A125951994C_Data</vt:lpstr>
      <vt:lpstr>A125951994C_Latest</vt:lpstr>
      <vt:lpstr>A125951998L</vt:lpstr>
      <vt:lpstr>A125951998L_Data</vt:lpstr>
      <vt:lpstr>A125951998L_Latest</vt:lpstr>
      <vt:lpstr>A125952002V</vt:lpstr>
      <vt:lpstr>A125952002V_Data</vt:lpstr>
      <vt:lpstr>A125952002V_Latest</vt:lpstr>
      <vt:lpstr>A125952710J</vt:lpstr>
      <vt:lpstr>A125952710J_Data</vt:lpstr>
      <vt:lpstr>A125952710J_Latest</vt:lpstr>
      <vt:lpstr>A125952714T</vt:lpstr>
      <vt:lpstr>A125952714T_Data</vt:lpstr>
      <vt:lpstr>A125952714T_Latest</vt:lpstr>
      <vt:lpstr>A125952718A</vt:lpstr>
      <vt:lpstr>A125952718A_Data</vt:lpstr>
      <vt:lpstr>A125952718A_Latest</vt:lpstr>
      <vt:lpstr>A125952722T</vt:lpstr>
      <vt:lpstr>A125952722T_Data</vt:lpstr>
      <vt:lpstr>A125952722T_Latest</vt:lpstr>
      <vt:lpstr>A125952726A</vt:lpstr>
      <vt:lpstr>A125952726A_Data</vt:lpstr>
      <vt:lpstr>A125952726A_Latest</vt:lpstr>
      <vt:lpstr>A125952730T</vt:lpstr>
      <vt:lpstr>A125952730T_Data</vt:lpstr>
      <vt:lpstr>A125952730T_Latest</vt:lpstr>
      <vt:lpstr>A125952734A</vt:lpstr>
      <vt:lpstr>A125952734A_Data</vt:lpstr>
      <vt:lpstr>A125952734A_Latest</vt:lpstr>
      <vt:lpstr>A125952738K</vt:lpstr>
      <vt:lpstr>A125952738K_Data</vt:lpstr>
      <vt:lpstr>A125952738K_Latest</vt:lpstr>
      <vt:lpstr>A125952742A</vt:lpstr>
      <vt:lpstr>A125952742A_Data</vt:lpstr>
      <vt:lpstr>A125952742A_Latest</vt:lpstr>
      <vt:lpstr>A125952746K</vt:lpstr>
      <vt:lpstr>A125952746K_Data</vt:lpstr>
      <vt:lpstr>A125952746K_Latest</vt:lpstr>
      <vt:lpstr>A125952750A</vt:lpstr>
      <vt:lpstr>A125952750A_Data</vt:lpstr>
      <vt:lpstr>A125952750A_Latest</vt:lpstr>
      <vt:lpstr>A125952754K</vt:lpstr>
      <vt:lpstr>A125952754K_Data</vt:lpstr>
      <vt:lpstr>A125952754K_Latest</vt:lpstr>
      <vt:lpstr>A125952758V</vt:lpstr>
      <vt:lpstr>A125952758V_Data</vt:lpstr>
      <vt:lpstr>A125952758V_Latest</vt:lpstr>
      <vt:lpstr>A125952762K</vt:lpstr>
      <vt:lpstr>A125952762K_Data</vt:lpstr>
      <vt:lpstr>A125952762K_Latest</vt:lpstr>
      <vt:lpstr>A125952766V</vt:lpstr>
      <vt:lpstr>A125952766V_Data</vt:lpstr>
      <vt:lpstr>A125952766V_Latest</vt:lpstr>
      <vt:lpstr>A125952770K</vt:lpstr>
      <vt:lpstr>A125952770K_Data</vt:lpstr>
      <vt:lpstr>A125952770K_Latest</vt:lpstr>
      <vt:lpstr>A125952774V</vt:lpstr>
      <vt:lpstr>A125952774V_Data</vt:lpstr>
      <vt:lpstr>A125952774V_Latest</vt:lpstr>
      <vt:lpstr>A125952778C</vt:lpstr>
      <vt:lpstr>A125952778C_Data</vt:lpstr>
      <vt:lpstr>A125952778C_Latest</vt:lpstr>
      <vt:lpstr>A125952782V</vt:lpstr>
      <vt:lpstr>A125952782V_Data</vt:lpstr>
      <vt:lpstr>A125952782V_Latest</vt:lpstr>
      <vt:lpstr>A125952786C</vt:lpstr>
      <vt:lpstr>A125952786C_Data</vt:lpstr>
      <vt:lpstr>A125952786C_Latest</vt:lpstr>
      <vt:lpstr>A125952790V</vt:lpstr>
      <vt:lpstr>A125952790V_Data</vt:lpstr>
      <vt:lpstr>A125952790V_Latest</vt:lpstr>
      <vt:lpstr>A125952794C</vt:lpstr>
      <vt:lpstr>A125952794C_Data</vt:lpstr>
      <vt:lpstr>A125952794C_Latest</vt:lpstr>
      <vt:lpstr>A125953502J</vt:lpstr>
      <vt:lpstr>A125953502J_Data</vt:lpstr>
      <vt:lpstr>A125953502J_Latest</vt:lpstr>
      <vt:lpstr>A125953506T</vt:lpstr>
      <vt:lpstr>A125953506T_Data</vt:lpstr>
      <vt:lpstr>A125953506T_Latest</vt:lpstr>
      <vt:lpstr>A125953510J</vt:lpstr>
      <vt:lpstr>A125953510J_Data</vt:lpstr>
      <vt:lpstr>A125953510J_Latest</vt:lpstr>
      <vt:lpstr>A125953514T</vt:lpstr>
      <vt:lpstr>A125953514T_Data</vt:lpstr>
      <vt:lpstr>A125953514T_Latest</vt:lpstr>
      <vt:lpstr>A125953518A</vt:lpstr>
      <vt:lpstr>A125953518A_Data</vt:lpstr>
      <vt:lpstr>A125953518A_Latest</vt:lpstr>
      <vt:lpstr>A125953522T</vt:lpstr>
      <vt:lpstr>A125953522T_Data</vt:lpstr>
      <vt:lpstr>A125953522T_Latest</vt:lpstr>
      <vt:lpstr>A125953526A</vt:lpstr>
      <vt:lpstr>A125953526A_Data</vt:lpstr>
      <vt:lpstr>A125953526A_Latest</vt:lpstr>
      <vt:lpstr>A125953530T</vt:lpstr>
      <vt:lpstr>A125953530T_Data</vt:lpstr>
      <vt:lpstr>A125953530T_Latest</vt:lpstr>
      <vt:lpstr>A125953534A</vt:lpstr>
      <vt:lpstr>A125953534A_Data</vt:lpstr>
      <vt:lpstr>A125953534A_Latest</vt:lpstr>
      <vt:lpstr>A125953538K</vt:lpstr>
      <vt:lpstr>A125953538K_Data</vt:lpstr>
      <vt:lpstr>A125953538K_Latest</vt:lpstr>
      <vt:lpstr>A125953542A</vt:lpstr>
      <vt:lpstr>A125953542A_Data</vt:lpstr>
      <vt:lpstr>A125953542A_Latest</vt:lpstr>
      <vt:lpstr>A125953546K</vt:lpstr>
      <vt:lpstr>A125953546K_Data</vt:lpstr>
      <vt:lpstr>A125953546K_Latest</vt:lpstr>
      <vt:lpstr>A125953550A</vt:lpstr>
      <vt:lpstr>A125953550A_Data</vt:lpstr>
      <vt:lpstr>A125953550A_Latest</vt:lpstr>
      <vt:lpstr>A125953554K</vt:lpstr>
      <vt:lpstr>A125953554K_Data</vt:lpstr>
      <vt:lpstr>A125953554K_Latest</vt:lpstr>
      <vt:lpstr>A125953558V</vt:lpstr>
      <vt:lpstr>A125953558V_Data</vt:lpstr>
      <vt:lpstr>A125953558V_Latest</vt:lpstr>
      <vt:lpstr>A125953562K</vt:lpstr>
      <vt:lpstr>A125953562K_Data</vt:lpstr>
      <vt:lpstr>A125953562K_Latest</vt:lpstr>
      <vt:lpstr>A125953566V</vt:lpstr>
      <vt:lpstr>A125953566V_Data</vt:lpstr>
      <vt:lpstr>A125953566V_Latest</vt:lpstr>
      <vt:lpstr>A125953570K</vt:lpstr>
      <vt:lpstr>A125953570K_Data</vt:lpstr>
      <vt:lpstr>A125953570K_Latest</vt:lpstr>
      <vt:lpstr>A125953574V</vt:lpstr>
      <vt:lpstr>A125953574V_Data</vt:lpstr>
      <vt:lpstr>A125953574V_Latest</vt:lpstr>
      <vt:lpstr>A125953578C</vt:lpstr>
      <vt:lpstr>A125953578C_Data</vt:lpstr>
      <vt:lpstr>A125953578C_Latest</vt:lpstr>
      <vt:lpstr>A125953582V</vt:lpstr>
      <vt:lpstr>A125953582V_Data</vt:lpstr>
      <vt:lpstr>A125953582V_Latest</vt:lpstr>
      <vt:lpstr>A125953586C</vt:lpstr>
      <vt:lpstr>A125953586C_Data</vt:lpstr>
      <vt:lpstr>A125953586C_Latest</vt:lpstr>
      <vt:lpstr>A125953590V</vt:lpstr>
      <vt:lpstr>A125953590V_Data</vt:lpstr>
      <vt:lpstr>A125953590V_Latest</vt:lpstr>
      <vt:lpstr>A125953594C</vt:lpstr>
      <vt:lpstr>A125953594C_Data</vt:lpstr>
      <vt:lpstr>A125953594C_Latest</vt:lpstr>
      <vt:lpstr>A125953598L</vt:lpstr>
      <vt:lpstr>A125953598L_Data</vt:lpstr>
      <vt:lpstr>A125953598L_Latest</vt:lpstr>
      <vt:lpstr>A125953602T</vt:lpstr>
      <vt:lpstr>A125953602T_Data</vt:lpstr>
      <vt:lpstr>A125953602T_Latest</vt:lpstr>
      <vt:lpstr>A125953606A</vt:lpstr>
      <vt:lpstr>A125953606A_Data</vt:lpstr>
      <vt:lpstr>A125953606A_Latest</vt:lpstr>
      <vt:lpstr>A125953610T</vt:lpstr>
      <vt:lpstr>A125953610T_Data</vt:lpstr>
      <vt:lpstr>A125953610T_Latest</vt:lpstr>
      <vt:lpstr>A125953614A</vt:lpstr>
      <vt:lpstr>A125953614A_Data</vt:lpstr>
      <vt:lpstr>A125953614A_Latest</vt:lpstr>
      <vt:lpstr>A125953618K</vt:lpstr>
      <vt:lpstr>A125953618K_Data</vt:lpstr>
      <vt:lpstr>A125953618K_Latest</vt:lpstr>
      <vt:lpstr>A125953622A</vt:lpstr>
      <vt:lpstr>A125953622A_Data</vt:lpstr>
      <vt:lpstr>A125953622A_Latest</vt:lpstr>
      <vt:lpstr>A125953626K</vt:lpstr>
      <vt:lpstr>A125953626K_Data</vt:lpstr>
      <vt:lpstr>A125953626K_Latest</vt:lpstr>
      <vt:lpstr>A125953630A</vt:lpstr>
      <vt:lpstr>A125953630A_Data</vt:lpstr>
      <vt:lpstr>A125953630A_Latest</vt:lpstr>
      <vt:lpstr>A125953634K</vt:lpstr>
      <vt:lpstr>A125953634K_Data</vt:lpstr>
      <vt:lpstr>A125953634K_Latest</vt:lpstr>
      <vt:lpstr>A125953638V</vt:lpstr>
      <vt:lpstr>A125953638V_Data</vt:lpstr>
      <vt:lpstr>A125953638V_Latest</vt:lpstr>
      <vt:lpstr>A125953642K</vt:lpstr>
      <vt:lpstr>A125953642K_Data</vt:lpstr>
      <vt:lpstr>A125953642K_Latest</vt:lpstr>
      <vt:lpstr>A125953646V</vt:lpstr>
      <vt:lpstr>A125953646V_Data</vt:lpstr>
      <vt:lpstr>A125953646V_Latest</vt:lpstr>
      <vt:lpstr>A125953650K</vt:lpstr>
      <vt:lpstr>A125953650K_Data</vt:lpstr>
      <vt:lpstr>A125953650K_Latest</vt:lpstr>
      <vt:lpstr>A125953654V</vt:lpstr>
      <vt:lpstr>A125953654V_Data</vt:lpstr>
      <vt:lpstr>A125953654V_Latest</vt:lpstr>
      <vt:lpstr>A125953658C</vt:lpstr>
      <vt:lpstr>A125953658C_Data</vt:lpstr>
      <vt:lpstr>A125953658C_Latest</vt:lpstr>
      <vt:lpstr>A125953662V</vt:lpstr>
      <vt:lpstr>A125953662V_Data</vt:lpstr>
      <vt:lpstr>A125953662V_Latest</vt:lpstr>
      <vt:lpstr>A125953666C</vt:lpstr>
      <vt:lpstr>A125953666C_Data</vt:lpstr>
      <vt:lpstr>A125953666C_Latest</vt:lpstr>
      <vt:lpstr>A125953670V</vt:lpstr>
      <vt:lpstr>A125953670V_Data</vt:lpstr>
      <vt:lpstr>A125953670V_Latest</vt:lpstr>
      <vt:lpstr>A125953674C</vt:lpstr>
      <vt:lpstr>A125953674C_Data</vt:lpstr>
      <vt:lpstr>A125953674C_Latest</vt:lpstr>
      <vt:lpstr>A125953678L</vt:lpstr>
      <vt:lpstr>A125953678L_Data</vt:lpstr>
      <vt:lpstr>A125953678L_Latest</vt:lpstr>
      <vt:lpstr>A125953682C</vt:lpstr>
      <vt:lpstr>A125953682C_Data</vt:lpstr>
      <vt:lpstr>A125953682C_Latest</vt:lpstr>
      <vt:lpstr>A125953686L</vt:lpstr>
      <vt:lpstr>A125953686L_Data</vt:lpstr>
      <vt:lpstr>A125953686L_Latest</vt:lpstr>
      <vt:lpstr>A125953690C</vt:lpstr>
      <vt:lpstr>A125953690C_Data</vt:lpstr>
      <vt:lpstr>A125953690C_Latest</vt:lpstr>
      <vt:lpstr>A125953694L</vt:lpstr>
      <vt:lpstr>A125953694L_Data</vt:lpstr>
      <vt:lpstr>A125953694L_Latest</vt:lpstr>
      <vt:lpstr>A125953698W</vt:lpstr>
      <vt:lpstr>A125953698W_Data</vt:lpstr>
      <vt:lpstr>A125953698W_Latest</vt:lpstr>
      <vt:lpstr>A125953702A</vt:lpstr>
      <vt:lpstr>A125953702A_Data</vt:lpstr>
      <vt:lpstr>A125953702A_Latest</vt:lpstr>
      <vt:lpstr>A125953706K</vt:lpstr>
      <vt:lpstr>A125953706K_Data</vt:lpstr>
      <vt:lpstr>A125953706K_Latest</vt:lpstr>
      <vt:lpstr>A125953710A</vt:lpstr>
      <vt:lpstr>A125953710A_Data</vt:lpstr>
      <vt:lpstr>A125953710A_Latest</vt:lpstr>
      <vt:lpstr>A125953714K</vt:lpstr>
      <vt:lpstr>A125953714K_Data</vt:lpstr>
      <vt:lpstr>A125953714K_Latest</vt:lpstr>
      <vt:lpstr>A125953718V</vt:lpstr>
      <vt:lpstr>A125953718V_Data</vt:lpstr>
      <vt:lpstr>A125953718V_Latest</vt:lpstr>
      <vt:lpstr>A125953722K</vt:lpstr>
      <vt:lpstr>A125953722K_Data</vt:lpstr>
      <vt:lpstr>A125953722K_Latest</vt:lpstr>
      <vt:lpstr>A125953726V</vt:lpstr>
      <vt:lpstr>A125953726V_Data</vt:lpstr>
      <vt:lpstr>A125953726V_Latest</vt:lpstr>
      <vt:lpstr>A125953730K</vt:lpstr>
      <vt:lpstr>A125953730K_Data</vt:lpstr>
      <vt:lpstr>A125953730K_Latest</vt:lpstr>
      <vt:lpstr>A125953734V</vt:lpstr>
      <vt:lpstr>A125953734V_Data</vt:lpstr>
      <vt:lpstr>A125953734V_Latest</vt:lpstr>
      <vt:lpstr>A125953738C</vt:lpstr>
      <vt:lpstr>A125953738C_Data</vt:lpstr>
      <vt:lpstr>A125953738C_Latest</vt:lpstr>
      <vt:lpstr>A125953742V</vt:lpstr>
      <vt:lpstr>A125953742V_Data</vt:lpstr>
      <vt:lpstr>A125953742V_Latest</vt:lpstr>
      <vt:lpstr>A125953746C</vt:lpstr>
      <vt:lpstr>A125953746C_Data</vt:lpstr>
      <vt:lpstr>A125953746C_Latest</vt:lpstr>
      <vt:lpstr>A125953750V</vt:lpstr>
      <vt:lpstr>A125953750V_Data</vt:lpstr>
      <vt:lpstr>A125953750V_Latest</vt:lpstr>
      <vt:lpstr>A125953754C</vt:lpstr>
      <vt:lpstr>A125953754C_Data</vt:lpstr>
      <vt:lpstr>A125953754C_Latest</vt:lpstr>
      <vt:lpstr>A125953758L</vt:lpstr>
      <vt:lpstr>A125953758L_Data</vt:lpstr>
      <vt:lpstr>A125953758L_Latest</vt:lpstr>
      <vt:lpstr>A125953762C</vt:lpstr>
      <vt:lpstr>A125953762C_Data</vt:lpstr>
      <vt:lpstr>A125953762C_Latest</vt:lpstr>
      <vt:lpstr>A125953766L</vt:lpstr>
      <vt:lpstr>A125953766L_Data</vt:lpstr>
      <vt:lpstr>A125953766L_Latest</vt:lpstr>
      <vt:lpstr>A125953770C</vt:lpstr>
      <vt:lpstr>A125953770C_Data</vt:lpstr>
      <vt:lpstr>A125953770C_Latest</vt:lpstr>
      <vt:lpstr>A125953774L</vt:lpstr>
      <vt:lpstr>A125953774L_Data</vt:lpstr>
      <vt:lpstr>A125953774L_Latest</vt:lpstr>
      <vt:lpstr>A125953778W</vt:lpstr>
      <vt:lpstr>A125953778W_Data</vt:lpstr>
      <vt:lpstr>A125953778W_Latest</vt:lpstr>
      <vt:lpstr>A125953782L</vt:lpstr>
      <vt:lpstr>A125953782L_Data</vt:lpstr>
      <vt:lpstr>A125953782L_Latest</vt:lpstr>
      <vt:lpstr>A125953786W</vt:lpstr>
      <vt:lpstr>A125953786W_Data</vt:lpstr>
      <vt:lpstr>A125953786W_Latest</vt:lpstr>
      <vt:lpstr>A125953790L</vt:lpstr>
      <vt:lpstr>A125953790L_Data</vt:lpstr>
      <vt:lpstr>A125953790L_Latest</vt:lpstr>
      <vt:lpstr>A125953794W</vt:lpstr>
      <vt:lpstr>A125953794W_Data</vt:lpstr>
      <vt:lpstr>A125953794W_Latest</vt:lpstr>
      <vt:lpstr>A125953798F</vt:lpstr>
      <vt:lpstr>A125953798F_Data</vt:lpstr>
      <vt:lpstr>A125953798F_Latest</vt:lpstr>
      <vt:lpstr>A125953802K</vt:lpstr>
      <vt:lpstr>A125953802K_Data</vt:lpstr>
      <vt:lpstr>A125953802K_Latest</vt:lpstr>
      <vt:lpstr>A125953806V</vt:lpstr>
      <vt:lpstr>A125953806V_Data</vt:lpstr>
      <vt:lpstr>A125953806V_Latest</vt:lpstr>
      <vt:lpstr>A125953810K</vt:lpstr>
      <vt:lpstr>A125953810K_Data</vt:lpstr>
      <vt:lpstr>A125953810K_Latest</vt:lpstr>
      <vt:lpstr>A125953814V</vt:lpstr>
      <vt:lpstr>A125953814V_Data</vt:lpstr>
      <vt:lpstr>A125953814V_Latest</vt:lpstr>
      <vt:lpstr>A125953818C</vt:lpstr>
      <vt:lpstr>A125953818C_Data</vt:lpstr>
      <vt:lpstr>A125953818C_Latest</vt:lpstr>
      <vt:lpstr>A125953822V</vt:lpstr>
      <vt:lpstr>A125953822V_Data</vt:lpstr>
      <vt:lpstr>A125953822V_Latest</vt:lpstr>
      <vt:lpstr>A125953826C</vt:lpstr>
      <vt:lpstr>A125953826C_Data</vt:lpstr>
      <vt:lpstr>A125953826C_Latest</vt:lpstr>
      <vt:lpstr>A125953830V</vt:lpstr>
      <vt:lpstr>A125953830V_Data</vt:lpstr>
      <vt:lpstr>A125953830V_Latest</vt:lpstr>
      <vt:lpstr>A125953834C</vt:lpstr>
      <vt:lpstr>A125953834C_Data</vt:lpstr>
      <vt:lpstr>A125953834C_Latest</vt:lpstr>
      <vt:lpstr>A125953838L</vt:lpstr>
      <vt:lpstr>A125953838L_Data</vt:lpstr>
      <vt:lpstr>A125953838L_Latest</vt:lpstr>
      <vt:lpstr>A125953842C</vt:lpstr>
      <vt:lpstr>A125953842C_Data</vt:lpstr>
      <vt:lpstr>A125953842C_Latest</vt:lpstr>
      <vt:lpstr>A125953846L</vt:lpstr>
      <vt:lpstr>A125953846L_Data</vt:lpstr>
      <vt:lpstr>A125953846L_Latest</vt:lpstr>
      <vt:lpstr>A125953850C</vt:lpstr>
      <vt:lpstr>A125953850C_Data</vt:lpstr>
      <vt:lpstr>A125953850C_Latest</vt:lpstr>
      <vt:lpstr>A125953854L</vt:lpstr>
      <vt:lpstr>A125953854L_Data</vt:lpstr>
      <vt:lpstr>A125953854L_Latest</vt:lpstr>
      <vt:lpstr>A125953858W</vt:lpstr>
      <vt:lpstr>A125953858W_Data</vt:lpstr>
      <vt:lpstr>A125953858W_Latest</vt:lpstr>
      <vt:lpstr>A125953862L</vt:lpstr>
      <vt:lpstr>A125953862L_Data</vt:lpstr>
      <vt:lpstr>A125953862L_Latest</vt:lpstr>
      <vt:lpstr>A125953866W</vt:lpstr>
      <vt:lpstr>A125953866W_Data</vt:lpstr>
      <vt:lpstr>A125953866W_Latest</vt:lpstr>
      <vt:lpstr>A125953870L</vt:lpstr>
      <vt:lpstr>A125953870L_Data</vt:lpstr>
      <vt:lpstr>A125953870L_Latest</vt:lpstr>
      <vt:lpstr>A125953874W</vt:lpstr>
      <vt:lpstr>A125953874W_Data</vt:lpstr>
      <vt:lpstr>A125953874W_Latest</vt:lpstr>
      <vt:lpstr>A125953878F</vt:lpstr>
      <vt:lpstr>A125953878F_Data</vt:lpstr>
      <vt:lpstr>A125953878F_Latest</vt:lpstr>
      <vt:lpstr>A125953882W</vt:lpstr>
      <vt:lpstr>A125953882W_Data</vt:lpstr>
      <vt:lpstr>A125953882W_Latest</vt:lpstr>
      <vt:lpstr>A125953886F</vt:lpstr>
      <vt:lpstr>A125953886F_Data</vt:lpstr>
      <vt:lpstr>A125953886F_Latest</vt:lpstr>
      <vt:lpstr>A125953890W</vt:lpstr>
      <vt:lpstr>A125953890W_Data</vt:lpstr>
      <vt:lpstr>A125953890W_Latest</vt:lpstr>
      <vt:lpstr>A125953894F</vt:lpstr>
      <vt:lpstr>A125953894F_Data</vt:lpstr>
      <vt:lpstr>A125953894F_Latest</vt:lpstr>
      <vt:lpstr>A125953898R</vt:lpstr>
      <vt:lpstr>A125953898R_Data</vt:lpstr>
      <vt:lpstr>A125953898R_Latest</vt:lpstr>
      <vt:lpstr>A125953902V</vt:lpstr>
      <vt:lpstr>A125953902V_Data</vt:lpstr>
      <vt:lpstr>A125953902V_Latest</vt:lpstr>
      <vt:lpstr>A125953906C</vt:lpstr>
      <vt:lpstr>A125953906C_Data</vt:lpstr>
      <vt:lpstr>A125953906C_Latest</vt:lpstr>
      <vt:lpstr>A125953910V</vt:lpstr>
      <vt:lpstr>A125953910V_Data</vt:lpstr>
      <vt:lpstr>A125953910V_Latest</vt:lpstr>
      <vt:lpstr>A125953914C</vt:lpstr>
      <vt:lpstr>A125953914C_Data</vt:lpstr>
      <vt:lpstr>A125953914C_Latest</vt:lpstr>
      <vt:lpstr>A125953918L</vt:lpstr>
      <vt:lpstr>A125953918L_Data</vt:lpstr>
      <vt:lpstr>A125953918L_Latest</vt:lpstr>
      <vt:lpstr>A125953922C</vt:lpstr>
      <vt:lpstr>A125953922C_Data</vt:lpstr>
      <vt:lpstr>A125953922C_Latest</vt:lpstr>
      <vt:lpstr>A125953926L</vt:lpstr>
      <vt:lpstr>A125953926L_Data</vt:lpstr>
      <vt:lpstr>A125953926L_Latest</vt:lpstr>
      <vt:lpstr>A125953930C</vt:lpstr>
      <vt:lpstr>A125953930C_Data</vt:lpstr>
      <vt:lpstr>A125953930C_Latest</vt:lpstr>
      <vt:lpstr>A125953934L</vt:lpstr>
      <vt:lpstr>A125953934L_Data</vt:lpstr>
      <vt:lpstr>A125953934L_Latest</vt:lpstr>
      <vt:lpstr>A125953938W</vt:lpstr>
      <vt:lpstr>A125953938W_Data</vt:lpstr>
      <vt:lpstr>A125953938W_Latest</vt:lpstr>
      <vt:lpstr>A125953942L</vt:lpstr>
      <vt:lpstr>A125953942L_Data</vt:lpstr>
      <vt:lpstr>A125953942L_Latest</vt:lpstr>
      <vt:lpstr>A125953946W</vt:lpstr>
      <vt:lpstr>A125953946W_Data</vt:lpstr>
      <vt:lpstr>A125953946W_Latest</vt:lpstr>
      <vt:lpstr>A125953950L</vt:lpstr>
      <vt:lpstr>A125953950L_Data</vt:lpstr>
      <vt:lpstr>A125953950L_Latest</vt:lpstr>
      <vt:lpstr>A125953954W</vt:lpstr>
      <vt:lpstr>A125953954W_Data</vt:lpstr>
      <vt:lpstr>A125953954W_Latest</vt:lpstr>
      <vt:lpstr>A125953958F</vt:lpstr>
      <vt:lpstr>A125953958F_Data</vt:lpstr>
      <vt:lpstr>A125953958F_Latest</vt:lpstr>
      <vt:lpstr>A125953962W</vt:lpstr>
      <vt:lpstr>A125953962W_Data</vt:lpstr>
      <vt:lpstr>A125953962W_Latest</vt:lpstr>
      <vt:lpstr>A125953966F</vt:lpstr>
      <vt:lpstr>A125953966F_Data</vt:lpstr>
      <vt:lpstr>A125953966F_Latest</vt:lpstr>
      <vt:lpstr>A125953970W</vt:lpstr>
      <vt:lpstr>A125953970W_Data</vt:lpstr>
      <vt:lpstr>A125953970W_Latest</vt:lpstr>
      <vt:lpstr>A125953974F</vt:lpstr>
      <vt:lpstr>A125953974F_Data</vt:lpstr>
      <vt:lpstr>A125953974F_Latest</vt:lpstr>
      <vt:lpstr>A125953978R</vt:lpstr>
      <vt:lpstr>A125953978R_Data</vt:lpstr>
      <vt:lpstr>A125953978R_Latest</vt:lpstr>
      <vt:lpstr>A125953982F</vt:lpstr>
      <vt:lpstr>A125953982F_Data</vt:lpstr>
      <vt:lpstr>A125953982F_Latest</vt:lpstr>
      <vt:lpstr>A125953986R</vt:lpstr>
      <vt:lpstr>A125953986R_Data</vt:lpstr>
      <vt:lpstr>A125953986R_Latest</vt:lpstr>
      <vt:lpstr>A125953990F</vt:lpstr>
      <vt:lpstr>A125953990F_Data</vt:lpstr>
      <vt:lpstr>A125953990F_Latest</vt:lpstr>
      <vt:lpstr>A125953994R</vt:lpstr>
      <vt:lpstr>A125953994R_Data</vt:lpstr>
      <vt:lpstr>A125953994R_Latest</vt:lpstr>
      <vt:lpstr>A125953998X</vt:lpstr>
      <vt:lpstr>A125953998X_Data</vt:lpstr>
      <vt:lpstr>A125953998X_Latest</vt:lpstr>
      <vt:lpstr>A125954002F</vt:lpstr>
      <vt:lpstr>A125954002F_Data</vt:lpstr>
      <vt:lpstr>A125954002F_Latest</vt:lpstr>
      <vt:lpstr>A125954006R</vt:lpstr>
      <vt:lpstr>A125954006R_Data</vt:lpstr>
      <vt:lpstr>A125954006R_Latest</vt:lpstr>
      <vt:lpstr>A125954010F</vt:lpstr>
      <vt:lpstr>A125954010F_Data</vt:lpstr>
      <vt:lpstr>A125954010F_Latest</vt:lpstr>
      <vt:lpstr>A125954014R</vt:lpstr>
      <vt:lpstr>A125954014R_Data</vt:lpstr>
      <vt:lpstr>A125954014R_Latest</vt:lpstr>
      <vt:lpstr>A125954018X</vt:lpstr>
      <vt:lpstr>A125954018X_Data</vt:lpstr>
      <vt:lpstr>A125954018X_Latest</vt:lpstr>
      <vt:lpstr>A125954022R</vt:lpstr>
      <vt:lpstr>A125954022R_Data</vt:lpstr>
      <vt:lpstr>A125954022R_Latest</vt:lpstr>
      <vt:lpstr>A125954026X</vt:lpstr>
      <vt:lpstr>A125954026X_Data</vt:lpstr>
      <vt:lpstr>A125954026X_Latest</vt:lpstr>
      <vt:lpstr>A125954030R</vt:lpstr>
      <vt:lpstr>A125954030R_Data</vt:lpstr>
      <vt:lpstr>A125954030R_Latest</vt:lpstr>
      <vt:lpstr>A125954034X</vt:lpstr>
      <vt:lpstr>A125954034X_Data</vt:lpstr>
      <vt:lpstr>A125954034X_Latest</vt:lpstr>
      <vt:lpstr>A125954038J</vt:lpstr>
      <vt:lpstr>A125954038J_Data</vt:lpstr>
      <vt:lpstr>A125954038J_Latest</vt:lpstr>
      <vt:lpstr>A125954042X</vt:lpstr>
      <vt:lpstr>A125954042X_Data</vt:lpstr>
      <vt:lpstr>A125954042X_Latest</vt:lpstr>
      <vt:lpstr>A125954046J</vt:lpstr>
      <vt:lpstr>A125954046J_Data</vt:lpstr>
      <vt:lpstr>A125954046J_Latest</vt:lpstr>
      <vt:lpstr>A125954050X</vt:lpstr>
      <vt:lpstr>A125954050X_Data</vt:lpstr>
      <vt:lpstr>A125954050X_Latest</vt:lpstr>
      <vt:lpstr>A125954054J</vt:lpstr>
      <vt:lpstr>A125954054J_Data</vt:lpstr>
      <vt:lpstr>A125954054J_Latest</vt:lpstr>
      <vt:lpstr>A125954058T</vt:lpstr>
      <vt:lpstr>A125954058T_Data</vt:lpstr>
      <vt:lpstr>A125954058T_Latest</vt:lpstr>
      <vt:lpstr>A125954062J</vt:lpstr>
      <vt:lpstr>A125954062J_Data</vt:lpstr>
      <vt:lpstr>A125954062J_Latest</vt:lpstr>
      <vt:lpstr>A125954066T</vt:lpstr>
      <vt:lpstr>A125954066T_Data</vt:lpstr>
      <vt:lpstr>A125954066T_Latest</vt:lpstr>
      <vt:lpstr>A125954070J</vt:lpstr>
      <vt:lpstr>A125954070J_Data</vt:lpstr>
      <vt:lpstr>A125954070J_Latest</vt:lpstr>
      <vt:lpstr>A125954074T</vt:lpstr>
      <vt:lpstr>A125954074T_Data</vt:lpstr>
      <vt:lpstr>A125954074T_Latest</vt:lpstr>
      <vt:lpstr>A125954078A</vt:lpstr>
      <vt:lpstr>A125954078A_Data</vt:lpstr>
      <vt:lpstr>A125954078A_Latest</vt:lpstr>
      <vt:lpstr>A125954082T</vt:lpstr>
      <vt:lpstr>A125954082T_Data</vt:lpstr>
      <vt:lpstr>A125954082T_Latest</vt:lpstr>
      <vt:lpstr>A125954086A</vt:lpstr>
      <vt:lpstr>A125954086A_Data</vt:lpstr>
      <vt:lpstr>A125954086A_Latest</vt:lpstr>
      <vt:lpstr>A125954090T</vt:lpstr>
      <vt:lpstr>A125954090T_Data</vt:lpstr>
      <vt:lpstr>A125954090T_Latest</vt:lpstr>
      <vt:lpstr>A125954094A</vt:lpstr>
      <vt:lpstr>A125954094A_Data</vt:lpstr>
      <vt:lpstr>A125954094A_Latest</vt:lpstr>
      <vt:lpstr>A125954098K</vt:lpstr>
      <vt:lpstr>A125954098K_Data</vt:lpstr>
      <vt:lpstr>A125954098K_Latest</vt:lpstr>
      <vt:lpstr>A125954102R</vt:lpstr>
      <vt:lpstr>A125954102R_Data</vt:lpstr>
      <vt:lpstr>A125954102R_Latest</vt:lpstr>
      <vt:lpstr>A125954106X</vt:lpstr>
      <vt:lpstr>A125954106X_Data</vt:lpstr>
      <vt:lpstr>A125954106X_Latest</vt:lpstr>
      <vt:lpstr>A125954110R</vt:lpstr>
      <vt:lpstr>A125954110R_Data</vt:lpstr>
      <vt:lpstr>A125954110R_Latest</vt:lpstr>
      <vt:lpstr>A125954114X</vt:lpstr>
      <vt:lpstr>A125954114X_Data</vt:lpstr>
      <vt:lpstr>A125954114X_Latest</vt:lpstr>
      <vt:lpstr>A125954118J</vt:lpstr>
      <vt:lpstr>A125954118J_Data</vt:lpstr>
      <vt:lpstr>A125954118J_Latest</vt:lpstr>
      <vt:lpstr>A125954122X</vt:lpstr>
      <vt:lpstr>A125954122X_Data</vt:lpstr>
      <vt:lpstr>A125954122X_Latest</vt:lpstr>
      <vt:lpstr>A125954126J</vt:lpstr>
      <vt:lpstr>A125954126J_Data</vt:lpstr>
      <vt:lpstr>A125954126J_Latest</vt:lpstr>
      <vt:lpstr>A125954130X</vt:lpstr>
      <vt:lpstr>A125954130X_Data</vt:lpstr>
      <vt:lpstr>A125954130X_Latest</vt:lpstr>
      <vt:lpstr>A125954134J</vt:lpstr>
      <vt:lpstr>A125954134J_Data</vt:lpstr>
      <vt:lpstr>A125954134J_Latest</vt:lpstr>
      <vt:lpstr>A125954138T</vt:lpstr>
      <vt:lpstr>A125954138T_Data</vt:lpstr>
      <vt:lpstr>A125954138T_Latest</vt:lpstr>
      <vt:lpstr>A125954142J</vt:lpstr>
      <vt:lpstr>A125954142J_Data</vt:lpstr>
      <vt:lpstr>A125954142J_Latest</vt:lpstr>
      <vt:lpstr>A125954146T</vt:lpstr>
      <vt:lpstr>A125954146T_Data</vt:lpstr>
      <vt:lpstr>A125954146T_Latest</vt:lpstr>
      <vt:lpstr>A125954150J</vt:lpstr>
      <vt:lpstr>A125954150J_Data</vt:lpstr>
      <vt:lpstr>A125954150J_Latest</vt:lpstr>
      <vt:lpstr>A125954154T</vt:lpstr>
      <vt:lpstr>A125954154T_Data</vt:lpstr>
      <vt:lpstr>A125954154T_Latest</vt:lpstr>
      <vt:lpstr>A125954158A</vt:lpstr>
      <vt:lpstr>A125954158A_Data</vt:lpstr>
      <vt:lpstr>A125954158A_Latest</vt:lpstr>
      <vt:lpstr>A125954162T</vt:lpstr>
      <vt:lpstr>A125954162T_Data</vt:lpstr>
      <vt:lpstr>A125954162T_Latest</vt:lpstr>
      <vt:lpstr>A125954166A</vt:lpstr>
      <vt:lpstr>A125954166A_Data</vt:lpstr>
      <vt:lpstr>A125954166A_Latest</vt:lpstr>
      <vt:lpstr>A125954170T</vt:lpstr>
      <vt:lpstr>A125954170T_Data</vt:lpstr>
      <vt:lpstr>A125954170T_Latest</vt:lpstr>
      <vt:lpstr>A125954174A</vt:lpstr>
      <vt:lpstr>A125954174A_Data</vt:lpstr>
      <vt:lpstr>A125954174A_Latest</vt:lpstr>
      <vt:lpstr>A125954178K</vt:lpstr>
      <vt:lpstr>A125954178K_Data</vt:lpstr>
      <vt:lpstr>A125954178K_Latest</vt:lpstr>
      <vt:lpstr>A125954182A</vt:lpstr>
      <vt:lpstr>A125954182A_Data</vt:lpstr>
      <vt:lpstr>A125954182A_Latest</vt:lpstr>
      <vt:lpstr>A125954186K</vt:lpstr>
      <vt:lpstr>A125954186K_Data</vt:lpstr>
      <vt:lpstr>A125954186K_Latest</vt:lpstr>
      <vt:lpstr>A125954190A</vt:lpstr>
      <vt:lpstr>A125954190A_Data</vt:lpstr>
      <vt:lpstr>A125954190A_Latest</vt:lpstr>
      <vt:lpstr>A125954194K</vt:lpstr>
      <vt:lpstr>A125954194K_Data</vt:lpstr>
      <vt:lpstr>A125954194K_Latest</vt:lpstr>
      <vt:lpstr>A125954198V</vt:lpstr>
      <vt:lpstr>A125954198V_Data</vt:lpstr>
      <vt:lpstr>A125954198V_Latest</vt:lpstr>
      <vt:lpstr>A125954202X</vt:lpstr>
      <vt:lpstr>A125954202X_Data</vt:lpstr>
      <vt:lpstr>A125954202X_Latest</vt:lpstr>
      <vt:lpstr>A125954206J</vt:lpstr>
      <vt:lpstr>A125954206J_Data</vt:lpstr>
      <vt:lpstr>A125954206J_Latest</vt:lpstr>
      <vt:lpstr>A125954210X</vt:lpstr>
      <vt:lpstr>A125954210X_Data</vt:lpstr>
      <vt:lpstr>A125954210X_Latest</vt:lpstr>
      <vt:lpstr>A125954214J</vt:lpstr>
      <vt:lpstr>A125954214J_Data</vt:lpstr>
      <vt:lpstr>A125954214J_Latest</vt:lpstr>
      <vt:lpstr>A125954218T</vt:lpstr>
      <vt:lpstr>A125954218T_Data</vt:lpstr>
      <vt:lpstr>A125954218T_Latest</vt:lpstr>
      <vt:lpstr>A125954222J</vt:lpstr>
      <vt:lpstr>A125954222J_Data</vt:lpstr>
      <vt:lpstr>A125954222J_Latest</vt:lpstr>
      <vt:lpstr>A125954226T</vt:lpstr>
      <vt:lpstr>A125954226T_Data</vt:lpstr>
      <vt:lpstr>A125954226T_Latest</vt:lpstr>
      <vt:lpstr>A125954230J</vt:lpstr>
      <vt:lpstr>A125954230J_Data</vt:lpstr>
      <vt:lpstr>A125954230J_Latest</vt:lpstr>
      <vt:lpstr>A125954234T</vt:lpstr>
      <vt:lpstr>A125954234T_Data</vt:lpstr>
      <vt:lpstr>A125954234T_Latest</vt:lpstr>
      <vt:lpstr>A125954238A</vt:lpstr>
      <vt:lpstr>A125954238A_Data</vt:lpstr>
      <vt:lpstr>A125954238A_Latest</vt:lpstr>
      <vt:lpstr>A125954242T</vt:lpstr>
      <vt:lpstr>A125954242T_Data</vt:lpstr>
      <vt:lpstr>A125954242T_Latest</vt:lpstr>
      <vt:lpstr>A125954246A</vt:lpstr>
      <vt:lpstr>A125954246A_Data</vt:lpstr>
      <vt:lpstr>A125954246A_Latest</vt:lpstr>
      <vt:lpstr>A125954250T</vt:lpstr>
      <vt:lpstr>A125954250T_Data</vt:lpstr>
      <vt:lpstr>A125954250T_Latest</vt:lpstr>
      <vt:lpstr>A125954254A</vt:lpstr>
      <vt:lpstr>A125954254A_Data</vt:lpstr>
      <vt:lpstr>A125954254A_Latest</vt:lpstr>
      <vt:lpstr>A125954258K</vt:lpstr>
      <vt:lpstr>A125954258K_Data</vt:lpstr>
      <vt:lpstr>A125954258K_Latest</vt:lpstr>
      <vt:lpstr>A125954262A</vt:lpstr>
      <vt:lpstr>A125954262A_Data</vt:lpstr>
      <vt:lpstr>A125954262A_Latest</vt:lpstr>
      <vt:lpstr>A125954266K</vt:lpstr>
      <vt:lpstr>A125954266K_Data</vt:lpstr>
      <vt:lpstr>A125954266K_Latest</vt:lpstr>
      <vt:lpstr>A125954270A</vt:lpstr>
      <vt:lpstr>A125954270A_Data</vt:lpstr>
      <vt:lpstr>A125954270A_Latest</vt:lpstr>
      <vt:lpstr>A125954274K</vt:lpstr>
      <vt:lpstr>A125954274K_Data</vt:lpstr>
      <vt:lpstr>A125954274K_Latest</vt:lpstr>
      <vt:lpstr>A125954278V</vt:lpstr>
      <vt:lpstr>A125954278V_Data</vt:lpstr>
      <vt:lpstr>A125954278V_Latest</vt:lpstr>
      <vt:lpstr>A125954282K</vt:lpstr>
      <vt:lpstr>A125954282K_Data</vt:lpstr>
      <vt:lpstr>A125954282K_Latest</vt:lpstr>
      <vt:lpstr>A125954286V</vt:lpstr>
      <vt:lpstr>A125954286V_Data</vt:lpstr>
      <vt:lpstr>A125954286V_Latest</vt:lpstr>
      <vt:lpstr>A125954290K</vt:lpstr>
      <vt:lpstr>A125954290K_Data</vt:lpstr>
      <vt:lpstr>A125954290K_Latest</vt:lpstr>
      <vt:lpstr>A125954294V</vt:lpstr>
      <vt:lpstr>A125954294V_Data</vt:lpstr>
      <vt:lpstr>A125954294V_Latest</vt:lpstr>
      <vt:lpstr>A125954298C</vt:lpstr>
      <vt:lpstr>A125954298C_Data</vt:lpstr>
      <vt:lpstr>A125954298C_Latest</vt:lpstr>
      <vt:lpstr>A125954302J</vt:lpstr>
      <vt:lpstr>A125954302J_Data</vt:lpstr>
      <vt:lpstr>A125954302J_Latest</vt:lpstr>
      <vt:lpstr>A125954306T</vt:lpstr>
      <vt:lpstr>A125954306T_Data</vt:lpstr>
      <vt:lpstr>A125954306T_Latest</vt:lpstr>
      <vt:lpstr>A125954310J</vt:lpstr>
      <vt:lpstr>A125954310J_Data</vt:lpstr>
      <vt:lpstr>A125954310J_Latest</vt:lpstr>
      <vt:lpstr>A125954314T</vt:lpstr>
      <vt:lpstr>A125954314T_Data</vt:lpstr>
      <vt:lpstr>A125954314T_Latest</vt:lpstr>
      <vt:lpstr>A125954318A</vt:lpstr>
      <vt:lpstr>A125954318A_Data</vt:lpstr>
      <vt:lpstr>A125954318A_Latest</vt:lpstr>
      <vt:lpstr>A125954322T</vt:lpstr>
      <vt:lpstr>A125954322T_Data</vt:lpstr>
      <vt:lpstr>A125954322T_Latest</vt:lpstr>
      <vt:lpstr>A125954326A</vt:lpstr>
      <vt:lpstr>A125954326A_Data</vt:lpstr>
      <vt:lpstr>A125954326A_Latest</vt:lpstr>
      <vt:lpstr>A125954330T</vt:lpstr>
      <vt:lpstr>A125954330T_Data</vt:lpstr>
      <vt:lpstr>A125954330T_Latest</vt:lpstr>
      <vt:lpstr>A125954334A</vt:lpstr>
      <vt:lpstr>A125954334A_Data</vt:lpstr>
      <vt:lpstr>A125954334A_Latest</vt:lpstr>
      <vt:lpstr>A125954338K</vt:lpstr>
      <vt:lpstr>A125954338K_Data</vt:lpstr>
      <vt:lpstr>A125954338K_Latest</vt:lpstr>
      <vt:lpstr>A125954342A</vt:lpstr>
      <vt:lpstr>A125954342A_Data</vt:lpstr>
      <vt:lpstr>A125954342A_Latest</vt:lpstr>
      <vt:lpstr>A125954346K</vt:lpstr>
      <vt:lpstr>A125954346K_Data</vt:lpstr>
      <vt:lpstr>A125954346K_Latest</vt:lpstr>
      <vt:lpstr>A125954350A</vt:lpstr>
      <vt:lpstr>A125954350A_Data</vt:lpstr>
      <vt:lpstr>A125954350A_Latest</vt:lpstr>
      <vt:lpstr>A125954354K</vt:lpstr>
      <vt:lpstr>A125954354K_Data</vt:lpstr>
      <vt:lpstr>A125954354K_Latest</vt:lpstr>
      <vt:lpstr>A125954358V</vt:lpstr>
      <vt:lpstr>A125954358V_Data</vt:lpstr>
      <vt:lpstr>A125954358V_Latest</vt:lpstr>
      <vt:lpstr>A125954362K</vt:lpstr>
      <vt:lpstr>A125954362K_Data</vt:lpstr>
      <vt:lpstr>A125954362K_Latest</vt:lpstr>
      <vt:lpstr>A125954366V</vt:lpstr>
      <vt:lpstr>A125954366V_Data</vt:lpstr>
      <vt:lpstr>A125954366V_Latest</vt:lpstr>
      <vt:lpstr>A125954370K</vt:lpstr>
      <vt:lpstr>A125954370K_Data</vt:lpstr>
      <vt:lpstr>A125954370K_Latest</vt:lpstr>
      <vt:lpstr>A125954374V</vt:lpstr>
      <vt:lpstr>A125954374V_Data</vt:lpstr>
      <vt:lpstr>A125954374V_Latest</vt:lpstr>
      <vt:lpstr>A125954378C</vt:lpstr>
      <vt:lpstr>A125954378C_Data</vt:lpstr>
      <vt:lpstr>A125954378C_Latest</vt:lpstr>
      <vt:lpstr>A125955086V</vt:lpstr>
      <vt:lpstr>A125955086V_Data</vt:lpstr>
      <vt:lpstr>A125955086V_Latest</vt:lpstr>
      <vt:lpstr>A125955090K</vt:lpstr>
      <vt:lpstr>A125955090K_Data</vt:lpstr>
      <vt:lpstr>A125955090K_Latest</vt:lpstr>
      <vt:lpstr>A125955094V</vt:lpstr>
      <vt:lpstr>A125955094V_Data</vt:lpstr>
      <vt:lpstr>A125955094V_Latest</vt:lpstr>
      <vt:lpstr>A125955098C</vt:lpstr>
      <vt:lpstr>A125955098C_Data</vt:lpstr>
      <vt:lpstr>A125955098C_Latest</vt:lpstr>
      <vt:lpstr>A125955102J</vt:lpstr>
      <vt:lpstr>A125955102J_Data</vt:lpstr>
      <vt:lpstr>A125955102J_Latest</vt:lpstr>
      <vt:lpstr>A125955106T</vt:lpstr>
      <vt:lpstr>A125955106T_Data</vt:lpstr>
      <vt:lpstr>A125955106T_Latest</vt:lpstr>
      <vt:lpstr>A125955110J</vt:lpstr>
      <vt:lpstr>A125955110J_Data</vt:lpstr>
      <vt:lpstr>A125955110J_Latest</vt:lpstr>
      <vt:lpstr>A125955114T</vt:lpstr>
      <vt:lpstr>A125955114T_Data</vt:lpstr>
      <vt:lpstr>A125955114T_Latest</vt:lpstr>
      <vt:lpstr>A125955118A</vt:lpstr>
      <vt:lpstr>A125955118A_Data</vt:lpstr>
      <vt:lpstr>A125955118A_Latest</vt:lpstr>
      <vt:lpstr>A125955122T</vt:lpstr>
      <vt:lpstr>A125955122T_Data</vt:lpstr>
      <vt:lpstr>A125955122T_Latest</vt:lpstr>
      <vt:lpstr>A125955126A</vt:lpstr>
      <vt:lpstr>A125955126A_Data</vt:lpstr>
      <vt:lpstr>A125955126A_Latest</vt:lpstr>
      <vt:lpstr>A125955130T</vt:lpstr>
      <vt:lpstr>A125955130T_Data</vt:lpstr>
      <vt:lpstr>A125955130T_Latest</vt:lpstr>
      <vt:lpstr>A125955134A</vt:lpstr>
      <vt:lpstr>A125955134A_Data</vt:lpstr>
      <vt:lpstr>A125955134A_Latest</vt:lpstr>
      <vt:lpstr>A125955138K</vt:lpstr>
      <vt:lpstr>A125955138K_Data</vt:lpstr>
      <vt:lpstr>A125955138K_Latest</vt:lpstr>
      <vt:lpstr>A125955142A</vt:lpstr>
      <vt:lpstr>A125955142A_Data</vt:lpstr>
      <vt:lpstr>A125955142A_Latest</vt:lpstr>
      <vt:lpstr>A125955146K</vt:lpstr>
      <vt:lpstr>A125955146K_Data</vt:lpstr>
      <vt:lpstr>A125955146K_Latest</vt:lpstr>
      <vt:lpstr>A125955150A</vt:lpstr>
      <vt:lpstr>A125955150A_Data</vt:lpstr>
      <vt:lpstr>A125955150A_Latest</vt:lpstr>
      <vt:lpstr>A125955154K</vt:lpstr>
      <vt:lpstr>A125955154K_Data</vt:lpstr>
      <vt:lpstr>A125955154K_Latest</vt:lpstr>
      <vt:lpstr>A125955158V</vt:lpstr>
      <vt:lpstr>A125955158V_Data</vt:lpstr>
      <vt:lpstr>A125955158V_Latest</vt:lpstr>
      <vt:lpstr>A125955162K</vt:lpstr>
      <vt:lpstr>A125955162K_Data</vt:lpstr>
      <vt:lpstr>A125955162K_Latest</vt:lpstr>
      <vt:lpstr>A125955166V</vt:lpstr>
      <vt:lpstr>A125955166V_Data</vt:lpstr>
      <vt:lpstr>A125955166V_Latest</vt:lpstr>
      <vt:lpstr>A125955170K</vt:lpstr>
      <vt:lpstr>A125955170K_Data</vt:lpstr>
      <vt:lpstr>A125955170K_Latest</vt:lpstr>
      <vt:lpstr>A125955878T</vt:lpstr>
      <vt:lpstr>A125955878T_Data</vt:lpstr>
      <vt:lpstr>A125955878T_Latest</vt:lpstr>
      <vt:lpstr>A125955882J</vt:lpstr>
      <vt:lpstr>A125955882J_Data</vt:lpstr>
      <vt:lpstr>A125955882J_Latest</vt:lpstr>
      <vt:lpstr>A125955886T</vt:lpstr>
      <vt:lpstr>A125955886T_Data</vt:lpstr>
      <vt:lpstr>A125955886T_Latest</vt:lpstr>
      <vt:lpstr>A125955890J</vt:lpstr>
      <vt:lpstr>A125955890J_Data</vt:lpstr>
      <vt:lpstr>A125955890J_Latest</vt:lpstr>
      <vt:lpstr>A125955894T</vt:lpstr>
      <vt:lpstr>A125955894T_Data</vt:lpstr>
      <vt:lpstr>A125955894T_Latest</vt:lpstr>
      <vt:lpstr>A125955898A</vt:lpstr>
      <vt:lpstr>A125955898A_Data</vt:lpstr>
      <vt:lpstr>A125955898A_Latest</vt:lpstr>
      <vt:lpstr>A125955902F</vt:lpstr>
      <vt:lpstr>A125955902F_Data</vt:lpstr>
      <vt:lpstr>A125955902F_Latest</vt:lpstr>
      <vt:lpstr>A125955906R</vt:lpstr>
      <vt:lpstr>A125955906R_Data</vt:lpstr>
      <vt:lpstr>A125955906R_Latest</vt:lpstr>
      <vt:lpstr>A125955910F</vt:lpstr>
      <vt:lpstr>A125955910F_Data</vt:lpstr>
      <vt:lpstr>A125955910F_Latest</vt:lpstr>
      <vt:lpstr>A125955914R</vt:lpstr>
      <vt:lpstr>A125955914R_Data</vt:lpstr>
      <vt:lpstr>A125955914R_Latest</vt:lpstr>
      <vt:lpstr>A125955918X</vt:lpstr>
      <vt:lpstr>A125955918X_Data</vt:lpstr>
      <vt:lpstr>A125955918X_Latest</vt:lpstr>
      <vt:lpstr>A125955922R</vt:lpstr>
      <vt:lpstr>A125955922R_Data</vt:lpstr>
      <vt:lpstr>A125955922R_Latest</vt:lpstr>
      <vt:lpstr>A125955926X</vt:lpstr>
      <vt:lpstr>A125955926X_Data</vt:lpstr>
      <vt:lpstr>A125955926X_Latest</vt:lpstr>
      <vt:lpstr>A125955930R</vt:lpstr>
      <vt:lpstr>A125955930R_Data</vt:lpstr>
      <vt:lpstr>A125955930R_Latest</vt:lpstr>
      <vt:lpstr>A125955934X</vt:lpstr>
      <vt:lpstr>A125955934X_Data</vt:lpstr>
      <vt:lpstr>A125955934X_Latest</vt:lpstr>
      <vt:lpstr>A125955938J</vt:lpstr>
      <vt:lpstr>A125955938J_Data</vt:lpstr>
      <vt:lpstr>A125955938J_Latest</vt:lpstr>
      <vt:lpstr>A125955942X</vt:lpstr>
      <vt:lpstr>A125955942X_Data</vt:lpstr>
      <vt:lpstr>A125955942X_Latest</vt:lpstr>
      <vt:lpstr>A125955946J</vt:lpstr>
      <vt:lpstr>A125955946J_Data</vt:lpstr>
      <vt:lpstr>A125955946J_Latest</vt:lpstr>
      <vt:lpstr>A125955950X</vt:lpstr>
      <vt:lpstr>A125955950X_Data</vt:lpstr>
      <vt:lpstr>A125955950X_Latest</vt:lpstr>
      <vt:lpstr>A125955954J</vt:lpstr>
      <vt:lpstr>A125955954J_Data</vt:lpstr>
      <vt:lpstr>A125955954J_Latest</vt:lpstr>
      <vt:lpstr>A125955958T</vt:lpstr>
      <vt:lpstr>A125955958T_Data</vt:lpstr>
      <vt:lpstr>A125955958T_Latest</vt:lpstr>
      <vt:lpstr>A125955962J</vt:lpstr>
      <vt:lpstr>A125955962J_Data</vt:lpstr>
      <vt:lpstr>A125955962J_Latest</vt:lpstr>
      <vt:lpstr>A125956670X</vt:lpstr>
      <vt:lpstr>A125956670X_Data</vt:lpstr>
      <vt:lpstr>A125956670X_Latest</vt:lpstr>
      <vt:lpstr>A125956674J</vt:lpstr>
      <vt:lpstr>A125956674J_Data</vt:lpstr>
      <vt:lpstr>A125956674J_Latest</vt:lpstr>
      <vt:lpstr>A125956678T</vt:lpstr>
      <vt:lpstr>A125956678T_Data</vt:lpstr>
      <vt:lpstr>A125956678T_Latest</vt:lpstr>
      <vt:lpstr>A125956682J</vt:lpstr>
      <vt:lpstr>A125956682J_Data</vt:lpstr>
      <vt:lpstr>A125956682J_Latest</vt:lpstr>
      <vt:lpstr>A125956686T</vt:lpstr>
      <vt:lpstr>A125956686T_Data</vt:lpstr>
      <vt:lpstr>A125956686T_Latest</vt:lpstr>
      <vt:lpstr>A125956690J</vt:lpstr>
      <vt:lpstr>A125956690J_Data</vt:lpstr>
      <vt:lpstr>A125956690J_Latest</vt:lpstr>
      <vt:lpstr>A125956694T</vt:lpstr>
      <vt:lpstr>A125956694T_Data</vt:lpstr>
      <vt:lpstr>A125956694T_Latest</vt:lpstr>
      <vt:lpstr>A125956698A</vt:lpstr>
      <vt:lpstr>A125956698A_Data</vt:lpstr>
      <vt:lpstr>A125956698A_Latest</vt:lpstr>
      <vt:lpstr>A125956702F</vt:lpstr>
      <vt:lpstr>A125956702F_Data</vt:lpstr>
      <vt:lpstr>A125956702F_Latest</vt:lpstr>
      <vt:lpstr>A125956706R</vt:lpstr>
      <vt:lpstr>A125956706R_Data</vt:lpstr>
      <vt:lpstr>A125956706R_Latest</vt:lpstr>
      <vt:lpstr>A125956710F</vt:lpstr>
      <vt:lpstr>A125956710F_Data</vt:lpstr>
      <vt:lpstr>A125956710F_Latest</vt:lpstr>
      <vt:lpstr>A125956714R</vt:lpstr>
      <vt:lpstr>A125956714R_Data</vt:lpstr>
      <vt:lpstr>A125956714R_Latest</vt:lpstr>
      <vt:lpstr>A125956718X</vt:lpstr>
      <vt:lpstr>A125956718X_Data</vt:lpstr>
      <vt:lpstr>A125956718X_Latest</vt:lpstr>
      <vt:lpstr>A125956722R</vt:lpstr>
      <vt:lpstr>A125956722R_Data</vt:lpstr>
      <vt:lpstr>A125956722R_Latest</vt:lpstr>
      <vt:lpstr>A125956726X</vt:lpstr>
      <vt:lpstr>A125956726X_Data</vt:lpstr>
      <vt:lpstr>A125956726X_Latest</vt:lpstr>
      <vt:lpstr>A125956730R</vt:lpstr>
      <vt:lpstr>A125956730R_Data</vt:lpstr>
      <vt:lpstr>A125956730R_Latest</vt:lpstr>
      <vt:lpstr>A125956734X</vt:lpstr>
      <vt:lpstr>A125956734X_Data</vt:lpstr>
      <vt:lpstr>A125956734X_Latest</vt:lpstr>
      <vt:lpstr>A125956738J</vt:lpstr>
      <vt:lpstr>A125956738J_Data</vt:lpstr>
      <vt:lpstr>A125956738J_Latest</vt:lpstr>
      <vt:lpstr>A125956742X</vt:lpstr>
      <vt:lpstr>A125956742X_Data</vt:lpstr>
      <vt:lpstr>A125956742X_Latest</vt:lpstr>
      <vt:lpstr>A125956746J</vt:lpstr>
      <vt:lpstr>A125956746J_Data</vt:lpstr>
      <vt:lpstr>A125956746J_Latest</vt:lpstr>
      <vt:lpstr>A125956750X</vt:lpstr>
      <vt:lpstr>A125956750X_Data</vt:lpstr>
      <vt:lpstr>A125956750X_Latest</vt:lpstr>
      <vt:lpstr>A125956754J</vt:lpstr>
      <vt:lpstr>A125956754J_Data</vt:lpstr>
      <vt:lpstr>A125956754J_Latest</vt:lpstr>
      <vt:lpstr>A125957462X</vt:lpstr>
      <vt:lpstr>A125957462X_Data</vt:lpstr>
      <vt:lpstr>A125957462X_Latest</vt:lpstr>
      <vt:lpstr>A125957466J</vt:lpstr>
      <vt:lpstr>A125957466J_Data</vt:lpstr>
      <vt:lpstr>A125957466J_Latest</vt:lpstr>
      <vt:lpstr>A125957470X</vt:lpstr>
      <vt:lpstr>A125957470X_Data</vt:lpstr>
      <vt:lpstr>A125957470X_Latest</vt:lpstr>
      <vt:lpstr>A125957474J</vt:lpstr>
      <vt:lpstr>A125957474J_Data</vt:lpstr>
      <vt:lpstr>A125957474J_Latest</vt:lpstr>
      <vt:lpstr>A125957478T</vt:lpstr>
      <vt:lpstr>A125957478T_Data</vt:lpstr>
      <vt:lpstr>A125957478T_Latest</vt:lpstr>
      <vt:lpstr>A125957482J</vt:lpstr>
      <vt:lpstr>A125957482J_Data</vt:lpstr>
      <vt:lpstr>A125957482J_Latest</vt:lpstr>
      <vt:lpstr>A125957486T</vt:lpstr>
      <vt:lpstr>A125957486T_Data</vt:lpstr>
      <vt:lpstr>A125957486T_Latest</vt:lpstr>
      <vt:lpstr>A125957490J</vt:lpstr>
      <vt:lpstr>A125957490J_Data</vt:lpstr>
      <vt:lpstr>A125957490J_Latest</vt:lpstr>
      <vt:lpstr>A125957494T</vt:lpstr>
      <vt:lpstr>A125957494T_Data</vt:lpstr>
      <vt:lpstr>A125957494T_Latest</vt:lpstr>
      <vt:lpstr>A125957498A</vt:lpstr>
      <vt:lpstr>A125957498A_Data</vt:lpstr>
      <vt:lpstr>A125957498A_Latest</vt:lpstr>
      <vt:lpstr>A125957502F</vt:lpstr>
      <vt:lpstr>A125957502F_Data</vt:lpstr>
      <vt:lpstr>A125957502F_Latest</vt:lpstr>
      <vt:lpstr>A125957506R</vt:lpstr>
      <vt:lpstr>A125957506R_Data</vt:lpstr>
      <vt:lpstr>A125957506R_Latest</vt:lpstr>
      <vt:lpstr>A125957510F</vt:lpstr>
      <vt:lpstr>A125957510F_Data</vt:lpstr>
      <vt:lpstr>A125957510F_Latest</vt:lpstr>
      <vt:lpstr>A125957514R</vt:lpstr>
      <vt:lpstr>A125957514R_Data</vt:lpstr>
      <vt:lpstr>A125957514R_Latest</vt:lpstr>
      <vt:lpstr>A125957518X</vt:lpstr>
      <vt:lpstr>A125957518X_Data</vt:lpstr>
      <vt:lpstr>A125957518X_Latest</vt:lpstr>
      <vt:lpstr>A125957522R</vt:lpstr>
      <vt:lpstr>A125957522R_Data</vt:lpstr>
      <vt:lpstr>A125957522R_Latest</vt:lpstr>
      <vt:lpstr>A125957526X</vt:lpstr>
      <vt:lpstr>A125957526X_Data</vt:lpstr>
      <vt:lpstr>A125957526X_Latest</vt:lpstr>
      <vt:lpstr>A125957530R</vt:lpstr>
      <vt:lpstr>A125957530R_Data</vt:lpstr>
      <vt:lpstr>A125957530R_Latest</vt:lpstr>
      <vt:lpstr>A125957534X</vt:lpstr>
      <vt:lpstr>A125957534X_Data</vt:lpstr>
      <vt:lpstr>A125957534X_Latest</vt:lpstr>
      <vt:lpstr>A125957538J</vt:lpstr>
      <vt:lpstr>A125957538J_Data</vt:lpstr>
      <vt:lpstr>A125957538J_Latest</vt:lpstr>
      <vt:lpstr>A125957542X</vt:lpstr>
      <vt:lpstr>A125957542X_Data</vt:lpstr>
      <vt:lpstr>A125957542X_Latest</vt:lpstr>
      <vt:lpstr>A125957546J</vt:lpstr>
      <vt:lpstr>A125957546J_Data</vt:lpstr>
      <vt:lpstr>A125957546J_Latest</vt:lpstr>
      <vt:lpstr>Date_Range</vt:lpstr>
      <vt:lpstr>Date_Range_Data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Sam Smith</cp:lastModifiedBy>
  <dcterms:created xsi:type="dcterms:W3CDTF">2022-03-30T09:52:53Z</dcterms:created>
  <dcterms:modified xsi:type="dcterms:W3CDTF">2022-04-14T00:17:11Z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2022-03-30T10:55:19Z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c7f74a9c-7360-4ca0-88d7-57dff411b3bf</vt:lpwstr>
  </property>
  <property fmtid="{D5CDD505-2E9C-101B-9397-08002B2CF9AE}" pid="8" name="MSIP_Label_c8e5a7ee-c283-40b0-98eb-fa437df4c031_ContentBits">
    <vt:lpwstr>0</vt:lpwstr>
  </property>
</Properties>
</file>