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Table_outputs\2022\Final\"/>
    </mc:Choice>
  </mc:AlternateContent>
  <xr:revisionPtr revIDLastSave="0" documentId="13_ncr:1_{67CF9D4A-EA71-44F0-8783-032D55FAB946}" xr6:coauthVersionLast="47" xr6:coauthVersionMax="47" xr10:uidLastSave="{00000000-0000-0000-0000-000000000000}"/>
  <bookViews>
    <workbookView xWindow="57480" yWindow="-120" windowWidth="38640" windowHeight="21240" xr2:uid="{00000000-000D-0000-FFFF-FFFF00000000}"/>
  </bookViews>
  <sheets>
    <sheet name="Contents" sheetId="4" r:id="rId1"/>
    <sheet name="Table 9.1" sheetId="5" r:id="rId2"/>
    <sheet name="Table 9.2" sheetId="6" r:id="rId3"/>
    <sheet name="Index" sheetId="3" r:id="rId4"/>
    <sheet name="Data1" sheetId="1" r:id="rId5"/>
  </sheets>
  <definedNames>
    <definedName name="_xlnm._FilterDatabase" localSheetId="4" hidden="1">Data1!$B$10:$B$38</definedName>
    <definedName name="A124854178T">#REF!,#REF!</definedName>
    <definedName name="A124854178T_Data">#REF!</definedName>
    <definedName name="A124854178T_Latest">#REF!</definedName>
    <definedName name="A124854182J">#REF!,#REF!</definedName>
    <definedName name="A124854182J_Data">#REF!</definedName>
    <definedName name="A124854182J_Latest">#REF!</definedName>
    <definedName name="A124854186T">#REF!,#REF!</definedName>
    <definedName name="A124854186T_Data">#REF!</definedName>
    <definedName name="A124854186T_Latest">#REF!</definedName>
    <definedName name="A124854190J">#REF!,#REF!</definedName>
    <definedName name="A124854190J_Data">#REF!</definedName>
    <definedName name="A124854190J_Latest">#REF!</definedName>
    <definedName name="A124854194T">#REF!,#REF!</definedName>
    <definedName name="A124854194T_Data">#REF!</definedName>
    <definedName name="A124854194T_Latest">#REF!</definedName>
    <definedName name="A124854198A">#REF!,#REF!</definedName>
    <definedName name="A124854198A_Data">#REF!</definedName>
    <definedName name="A124854198A_Latest">#REF!</definedName>
    <definedName name="A124854202F">#REF!,#REF!</definedName>
    <definedName name="A124854202F_Data">#REF!</definedName>
    <definedName name="A124854202F_Latest">#REF!</definedName>
    <definedName name="A124854206R">#REF!,#REF!</definedName>
    <definedName name="A124854206R_Data">#REF!</definedName>
    <definedName name="A124854206R_Latest">#REF!</definedName>
    <definedName name="A124854210F">#REF!,#REF!</definedName>
    <definedName name="A124854210F_Data">#REF!</definedName>
    <definedName name="A124854210F_Latest">#REF!</definedName>
    <definedName name="A124854214R">#REF!,#REF!</definedName>
    <definedName name="A124854214R_Data">#REF!</definedName>
    <definedName name="A124854214R_Latest">#REF!</definedName>
    <definedName name="A124854218X">#REF!,#REF!</definedName>
    <definedName name="A124854218X_Data">#REF!</definedName>
    <definedName name="A124854218X_Latest">#REF!</definedName>
    <definedName name="A124854222R">#REF!,#REF!</definedName>
    <definedName name="A124854222R_Data">#REF!</definedName>
    <definedName name="A124854222R_Latest">#REF!</definedName>
    <definedName name="A124854226X">#REF!,#REF!</definedName>
    <definedName name="A124854226X_Data">#REF!</definedName>
    <definedName name="A124854226X_Latest">#REF!</definedName>
    <definedName name="A124854230R">#REF!,#REF!</definedName>
    <definedName name="A124854230R_Data">#REF!</definedName>
    <definedName name="A124854230R_Latest">#REF!</definedName>
    <definedName name="A124854234X">#REF!,#REF!</definedName>
    <definedName name="A124854234X_Data">#REF!</definedName>
    <definedName name="A124854234X_Latest">#REF!</definedName>
    <definedName name="A124854238J">#REF!,#REF!</definedName>
    <definedName name="A124854238J_Data">#REF!</definedName>
    <definedName name="A124854238J_Latest">#REF!</definedName>
    <definedName name="A124854242X">#REF!,#REF!</definedName>
    <definedName name="A124854242X_Data">#REF!</definedName>
    <definedName name="A124854242X_Latest">#REF!</definedName>
    <definedName name="A124854246J">#REF!,#REF!</definedName>
    <definedName name="A124854246J_Data">#REF!</definedName>
    <definedName name="A124854246J_Latest">#REF!</definedName>
    <definedName name="A124854250X">#REF!,#REF!</definedName>
    <definedName name="A124854250X_Data">#REF!</definedName>
    <definedName name="A124854250X_Latest">#REF!</definedName>
    <definedName name="A124854254J">#REF!,#REF!</definedName>
    <definedName name="A124854254J_Data">#REF!</definedName>
    <definedName name="A124854254J_Latest">#REF!</definedName>
    <definedName name="A124854258T">#REF!,#REF!</definedName>
    <definedName name="A124854258T_Data">#REF!</definedName>
    <definedName name="A124854258T_Latest">#REF!</definedName>
    <definedName name="A124854262J">#REF!,#REF!</definedName>
    <definedName name="A124854262J_Data">#REF!</definedName>
    <definedName name="A124854262J_Latest">#REF!</definedName>
    <definedName name="A124854266T">#REF!,#REF!</definedName>
    <definedName name="A124854266T_Data">#REF!</definedName>
    <definedName name="A124854266T_Latest">#REF!</definedName>
    <definedName name="A124854270J">#REF!,#REF!</definedName>
    <definedName name="A124854270J_Data">#REF!</definedName>
    <definedName name="A124854270J_Latest">#REF!</definedName>
    <definedName name="A124854274T">#REF!,#REF!</definedName>
    <definedName name="A124854274T_Data">#REF!</definedName>
    <definedName name="A124854274T_Latest">#REF!</definedName>
    <definedName name="A124854278A">#REF!,#REF!</definedName>
    <definedName name="A124854278A_Data">#REF!</definedName>
    <definedName name="A124854278A_Latest">#REF!</definedName>
    <definedName name="A124854538K">#REF!,#REF!</definedName>
    <definedName name="A124854538K_Data">#REF!</definedName>
    <definedName name="A124854538K_Latest">#REF!</definedName>
    <definedName name="A124854542A">#REF!,#REF!</definedName>
    <definedName name="A124854542A_Data">#REF!</definedName>
    <definedName name="A124854542A_Latest">#REF!</definedName>
    <definedName name="A124854546K">#REF!,#REF!</definedName>
    <definedName name="A124854546K_Data">#REF!</definedName>
    <definedName name="A124854546K_Latest">#REF!</definedName>
    <definedName name="A124854550A">#REF!,#REF!</definedName>
    <definedName name="A124854550A_Data">#REF!</definedName>
    <definedName name="A124854550A_Latest">#REF!</definedName>
    <definedName name="A124854554K">#REF!,#REF!</definedName>
    <definedName name="A124854554K_Data">#REF!</definedName>
    <definedName name="A124854554K_Latest">#REF!</definedName>
    <definedName name="A124854558V">#REF!,#REF!</definedName>
    <definedName name="A124854558V_Data">#REF!</definedName>
    <definedName name="A124854558V_Latest">#REF!</definedName>
    <definedName name="A124854562K">#REF!,#REF!</definedName>
    <definedName name="A124854562K_Data">#REF!</definedName>
    <definedName name="A124854562K_Latest">#REF!</definedName>
    <definedName name="A124854566V">#REF!,#REF!</definedName>
    <definedName name="A124854566V_Data">#REF!</definedName>
    <definedName name="A124854566V_Latest">#REF!</definedName>
    <definedName name="A124854570K">#REF!,#REF!</definedName>
    <definedName name="A124854570K_Data">#REF!</definedName>
    <definedName name="A124854570K_Latest">#REF!</definedName>
    <definedName name="A124854574V">#REF!,#REF!</definedName>
    <definedName name="A124854574V_Data">#REF!</definedName>
    <definedName name="A124854574V_Latest">#REF!</definedName>
    <definedName name="A124854578C">#REF!,#REF!</definedName>
    <definedName name="A124854578C_Data">#REF!</definedName>
    <definedName name="A124854578C_Latest">#REF!</definedName>
    <definedName name="A124854582V">#REF!,#REF!</definedName>
    <definedName name="A124854582V_Data">#REF!</definedName>
    <definedName name="A124854582V_Latest">#REF!</definedName>
    <definedName name="A124854586C">#REF!,#REF!</definedName>
    <definedName name="A124854586C_Data">#REF!</definedName>
    <definedName name="A124854586C_Latest">#REF!</definedName>
    <definedName name="A124854590V">#REF!,#REF!</definedName>
    <definedName name="A124854590V_Data">#REF!</definedName>
    <definedName name="A124854590V_Latest">#REF!</definedName>
    <definedName name="A124854594C">#REF!,#REF!</definedName>
    <definedName name="A124854594C_Data">#REF!</definedName>
    <definedName name="A124854594C_Latest">#REF!</definedName>
    <definedName name="A124854598L">#REF!,#REF!</definedName>
    <definedName name="A124854598L_Data">#REF!</definedName>
    <definedName name="A124854598L_Latest">#REF!</definedName>
    <definedName name="A124854602T">#REF!,#REF!</definedName>
    <definedName name="A124854602T_Data">#REF!</definedName>
    <definedName name="A124854602T_Latest">#REF!</definedName>
    <definedName name="A124854606A">#REF!,#REF!</definedName>
    <definedName name="A124854606A_Data">#REF!</definedName>
    <definedName name="A124854606A_Latest">#REF!</definedName>
    <definedName name="A124854610T">#REF!,#REF!</definedName>
    <definedName name="A124854610T_Data">#REF!</definedName>
    <definedName name="A124854610T_Latest">#REF!</definedName>
    <definedName name="A124854614A">#REF!,#REF!</definedName>
    <definedName name="A124854614A_Data">#REF!</definedName>
    <definedName name="A124854614A_Latest">#REF!</definedName>
    <definedName name="A124854618K">#REF!,#REF!</definedName>
    <definedName name="A124854618K_Data">#REF!</definedName>
    <definedName name="A124854618K_Latest">#REF!</definedName>
    <definedName name="A124854622A">#REF!,#REF!</definedName>
    <definedName name="A124854622A_Data">#REF!</definedName>
    <definedName name="A124854622A_Latest">#REF!</definedName>
    <definedName name="A124854626K">#REF!,#REF!</definedName>
    <definedName name="A124854626K_Data">#REF!</definedName>
    <definedName name="A124854626K_Latest">#REF!</definedName>
    <definedName name="A124854630A">#REF!,#REF!</definedName>
    <definedName name="A124854630A_Data">#REF!</definedName>
    <definedName name="A124854630A_Latest">#REF!</definedName>
    <definedName name="A124854634K">#REF!,#REF!</definedName>
    <definedName name="A124854634K_Data">#REF!</definedName>
    <definedName name="A124854634K_Latest">#REF!</definedName>
    <definedName name="A124854638V">#REF!,#REF!</definedName>
    <definedName name="A124854638V_Data">#REF!</definedName>
    <definedName name="A124854638V_Latest">#REF!</definedName>
    <definedName name="A124854642K">#REF!,#REF!</definedName>
    <definedName name="A124854642K_Data">#REF!</definedName>
    <definedName name="A124854642K_Latest">#REF!</definedName>
    <definedName name="A124854646V">#REF!,#REF!</definedName>
    <definedName name="A124854646V_Data">#REF!</definedName>
    <definedName name="A124854646V_Latest">#REF!</definedName>
    <definedName name="A124854650K">#REF!,#REF!</definedName>
    <definedName name="A124854650K_Data">#REF!</definedName>
    <definedName name="A124854650K_Latest">#REF!</definedName>
    <definedName name="A124854654V">#REF!,#REF!</definedName>
    <definedName name="A124854654V_Data">#REF!</definedName>
    <definedName name="A124854654V_Latest">#REF!</definedName>
    <definedName name="A124854658C">#REF!,#REF!</definedName>
    <definedName name="A124854658C_Data">#REF!</definedName>
    <definedName name="A124854658C_Latest">#REF!</definedName>
    <definedName name="A124854662V">#REF!,#REF!</definedName>
    <definedName name="A124854662V_Data">#REF!</definedName>
    <definedName name="A124854662V_Latest">#REF!</definedName>
    <definedName name="A124854666C">#REF!,#REF!</definedName>
    <definedName name="A124854666C_Data">#REF!</definedName>
    <definedName name="A124854666C_Latest">#REF!</definedName>
    <definedName name="A124854670V">#REF!,#REF!</definedName>
    <definedName name="A124854670V_Data">#REF!</definedName>
    <definedName name="A124854670V_Latest">#REF!</definedName>
    <definedName name="A124854674C">#REF!,#REF!</definedName>
    <definedName name="A124854674C_Data">#REF!</definedName>
    <definedName name="A124854674C_Latest">#REF!</definedName>
    <definedName name="A124854678L">#REF!,#REF!</definedName>
    <definedName name="A124854678L_Data">#REF!</definedName>
    <definedName name="A124854678L_Latest">#REF!</definedName>
    <definedName name="A124859682V">Data1!$CC$1:$CC$10,Data1!$CC$11:$CC$38</definedName>
    <definedName name="A124859682V_Data">Data1!$CC$11:$CC$38</definedName>
    <definedName name="A124859682V_Latest">Data1!$CC$38</definedName>
    <definedName name="A124859686C">Data1!$C$1:$C$10,Data1!$C$11:$C$38</definedName>
    <definedName name="A124859686C_Data">Data1!$C$11:$C$38</definedName>
    <definedName name="A124859686C_Latest">Data1!$C$38</definedName>
    <definedName name="A124859690V">Data1!$EK$1:$EK$10,Data1!$EK$11:$EK$38</definedName>
    <definedName name="A124859690V_Data">Data1!$EK$11:$EK$38</definedName>
    <definedName name="A124859690V_Latest">Data1!$EK$38</definedName>
    <definedName name="A124859694C">Data1!$FI$1:$FI$10,Data1!$FI$11:$FI$38</definedName>
    <definedName name="A124859694C_Data">Data1!$FI$11:$FI$38</definedName>
    <definedName name="A124859694C_Latest">Data1!$FI$38</definedName>
    <definedName name="A124859698L">Data1!$GG$1:$GG$10,Data1!$GG$11:$GG$38</definedName>
    <definedName name="A124859698L_Data">Data1!$GG$11:$GG$38</definedName>
    <definedName name="A124859698L_Latest">Data1!$GG$38</definedName>
    <definedName name="A124859702T">Data1!$CI$1:$CI$10,Data1!$CI$11:$CI$38</definedName>
    <definedName name="A124859702T_Data">Data1!$CI$11:$CI$38</definedName>
    <definedName name="A124859702T_Latest">Data1!$CI$38</definedName>
    <definedName name="A124859706A">Data1!$CU$1:$CU$10,Data1!$CU$11:$CU$38</definedName>
    <definedName name="A124859706A_Data">Data1!$CU$11:$CU$38</definedName>
    <definedName name="A124859706A_Latest">Data1!$CU$38</definedName>
    <definedName name="A124859710T">Data1!$GS$1:$GS$10,Data1!$GS$11:$GS$38</definedName>
    <definedName name="A124859710T_Data">Data1!$GS$11:$GS$38</definedName>
    <definedName name="A124859710T_Latest">Data1!$GS$38</definedName>
    <definedName name="A124859714A">Data1!$GA$1:$GA$10,Data1!$GA$11:$GA$38</definedName>
    <definedName name="A124859714A_Data">Data1!$GA$11:$GA$38</definedName>
    <definedName name="A124859714A_Latest">Data1!$GA$38</definedName>
    <definedName name="A124859718K">Data1!$DS$1:$DS$10,Data1!$DS$11:$DS$38</definedName>
    <definedName name="A124859718K_Data">Data1!$DS$11:$DS$38</definedName>
    <definedName name="A124859718K_Latest">Data1!$DS$38</definedName>
    <definedName name="A124859722A">Data1!$AY$1:$AY$10,Data1!$AY$11:$AY$38</definedName>
    <definedName name="A124859722A_Data">Data1!$AY$11:$AY$38</definedName>
    <definedName name="A124859722A_Latest">Data1!$AY$38</definedName>
    <definedName name="A124859726K">Data1!$BW$1:$BW$10,Data1!$BW$11:$BW$38</definedName>
    <definedName name="A124859726K_Data">Data1!$BW$11:$BW$38</definedName>
    <definedName name="A124859726K_Latest">Data1!$BW$38</definedName>
    <definedName name="A124859730A">Data1!$EQ$1:$EQ$10,Data1!$EQ$11:$EQ$38</definedName>
    <definedName name="A124859730A_Data">Data1!$EQ$11:$EQ$38</definedName>
    <definedName name="A124859730A_Latest">Data1!$EQ$38</definedName>
    <definedName name="A124859734K">Data1!$GM$1:$GM$10,Data1!$GM$11:$GM$38</definedName>
    <definedName name="A124859734K_Data">Data1!$GM$11:$GM$38</definedName>
    <definedName name="A124859734K_Latest">Data1!$GM$38</definedName>
    <definedName name="A124859738V">Data1!$GY$1:$GY$10,Data1!$GY$11:$GY$38</definedName>
    <definedName name="A124859738V_Data">Data1!$GY$11:$GY$38</definedName>
    <definedName name="A124859738V_Latest">Data1!$GY$38</definedName>
    <definedName name="A124859742K">Data1!$HE$1:$HE$10,Data1!$HE$11:$HE$38</definedName>
    <definedName name="A124859742K_Data">Data1!$HE$11:$HE$38</definedName>
    <definedName name="A124859742K_Latest">Data1!$HE$38</definedName>
    <definedName name="A124859746V">Data1!$O$1:$O$10,Data1!$O$11:$O$38</definedName>
    <definedName name="A124859746V_Data">Data1!$O$11:$O$38</definedName>
    <definedName name="A124859746V_Latest">Data1!$O$38</definedName>
    <definedName name="A124859750K">Data1!$AG$1:$AG$10,Data1!$AG$11:$AG$38</definedName>
    <definedName name="A124859750K_Data">Data1!$AG$11:$AG$38</definedName>
    <definedName name="A124859750K_Latest">Data1!$AG$38</definedName>
    <definedName name="A124859754V">Data1!$AM$1:$AM$10,Data1!$AM$11:$AM$38</definedName>
    <definedName name="A124859754V_Data">Data1!$AM$11:$AM$38</definedName>
    <definedName name="A124859754V_Latest">Data1!$AM$38</definedName>
    <definedName name="A124859758C">Data1!$CO$1:$CO$10,Data1!$CO$11:$CO$38</definedName>
    <definedName name="A124859758C_Data">Data1!$CO$11:$CO$38</definedName>
    <definedName name="A124859758C_Latest">Data1!$CO$38</definedName>
    <definedName name="A124859762V">Data1!$DA$1:$DA$10,Data1!$DA$11:$DA$38</definedName>
    <definedName name="A124859762V_Data">Data1!$DA$11:$DA$38</definedName>
    <definedName name="A124859762V_Latest">Data1!$DA$38</definedName>
    <definedName name="A124859766C">Data1!$DG$1:$DG$10,Data1!$DG$11:$DG$38</definedName>
    <definedName name="A124859766C_Data">Data1!$DG$11:$DG$38</definedName>
    <definedName name="A124859766C_Latest">Data1!$DG$38</definedName>
    <definedName name="A124859770V">Data1!$EW$1:$EW$10,Data1!$EW$11:$EW$38</definedName>
    <definedName name="A124859770V_Data">Data1!$EW$11:$EW$38</definedName>
    <definedName name="A124859770V_Latest">Data1!$EW$38</definedName>
    <definedName name="A124859774C">Data1!$AS$1:$AS$10,Data1!$AS$11:$AS$38</definedName>
    <definedName name="A124859774C_Data">Data1!$AS$11:$AS$38</definedName>
    <definedName name="A124859774C_Latest">Data1!$AS$38</definedName>
    <definedName name="A124859778L">Data1!$BK$1:$BK$10,Data1!$BK$11:$BK$38</definedName>
    <definedName name="A124859778L_Data">Data1!$BK$11:$BK$38</definedName>
    <definedName name="A124859778L_Latest">Data1!$BK$38</definedName>
    <definedName name="A124859782C">Data1!$FO$1:$FO$10,Data1!$FO$11:$FO$38</definedName>
    <definedName name="A124859782C_Data">Data1!$FO$11:$FO$38</definedName>
    <definedName name="A124859782C_Latest">Data1!$FO$38</definedName>
    <definedName name="A124859786L">Data1!$FU$1:$FU$10,Data1!$FU$11:$FU$38</definedName>
    <definedName name="A124859786L_Data">Data1!$FU$11:$FU$38</definedName>
    <definedName name="A124859786L_Latest">Data1!$FU$38</definedName>
    <definedName name="A124859790C">Data1!$I$1:$I$10,Data1!$I$11:$I$38</definedName>
    <definedName name="A124859790C_Data">Data1!$I$11:$I$38</definedName>
    <definedName name="A124859790C_Latest">Data1!$I$38</definedName>
    <definedName name="A124859794L">Data1!$U$1:$U$10,Data1!$U$11:$U$38</definedName>
    <definedName name="A124859794L_Data">Data1!$U$11:$U$38</definedName>
    <definedName name="A124859794L_Latest">Data1!$U$38</definedName>
    <definedName name="A124859798W">Data1!$AA$1:$AA$10,Data1!$AA$11:$AA$38</definedName>
    <definedName name="A124859798W_Data">Data1!$AA$11:$AA$38</definedName>
    <definedName name="A124859798W_Latest">Data1!$AA$38</definedName>
    <definedName name="A124859802A">Data1!$BE$1:$BE$10,Data1!$BE$11:$BE$38</definedName>
    <definedName name="A124859802A_Data">Data1!$BE$11:$BE$38</definedName>
    <definedName name="A124859802A_Latest">Data1!$BE$38</definedName>
    <definedName name="A124859806K">Data1!$DY$1:$DY$10,Data1!$DY$11:$DY$38</definedName>
    <definedName name="A124859806K_Data">Data1!$DY$11:$DY$38</definedName>
    <definedName name="A124859806K_Latest">Data1!$DY$38</definedName>
    <definedName name="A124859810A">Data1!$EE$1:$EE$10,Data1!$EE$11:$EE$38</definedName>
    <definedName name="A124859810A_Data">Data1!$EE$11:$EE$38</definedName>
    <definedName name="A124859810A_Latest">Data1!$EE$38</definedName>
    <definedName name="A124859814K">Data1!$BQ$1:$BQ$10,Data1!$BQ$11:$BQ$38</definedName>
    <definedName name="A124859814K_Data">Data1!$BQ$11:$BQ$38</definedName>
    <definedName name="A124859814K_Latest">Data1!$BQ$38</definedName>
    <definedName name="A124859818V">Data1!$DM$1:$DM$10,Data1!$DM$11:$DM$38</definedName>
    <definedName name="A124859818V_Data">Data1!$DM$11:$DM$38</definedName>
    <definedName name="A124859818V_Latest">Data1!$DM$38</definedName>
    <definedName name="A124859822K">Data1!$FC$1:$FC$10,Data1!$FC$11:$FC$38</definedName>
    <definedName name="A124859822K_Data">Data1!$FC$11:$FC$38</definedName>
    <definedName name="A124859822K_Latest">Data1!$FC$38</definedName>
    <definedName name="A124859826V">Data1!$CF$1:$CF$10,Data1!$CF$11:$CF$38</definedName>
    <definedName name="A124859826V_Data">Data1!$CF$11:$CF$38</definedName>
    <definedName name="A124859826V_Latest">Data1!$CF$38</definedName>
    <definedName name="A124859830K">Data1!$F$1:$F$10,Data1!$F$11:$F$38</definedName>
    <definedName name="A124859830K_Data">Data1!$F$11:$F$38</definedName>
    <definedName name="A124859830K_Latest">Data1!$F$38</definedName>
    <definedName name="A124859834V">Data1!$EN$1:$EN$10,Data1!$EN$11:$EN$38</definedName>
    <definedName name="A124859834V_Data">Data1!$EN$11:$EN$38</definedName>
    <definedName name="A124859834V_Latest">Data1!$EN$38</definedName>
    <definedName name="A124859838C">Data1!$FL$1:$FL$10,Data1!$FL$11:$FL$38</definedName>
    <definedName name="A124859838C_Data">Data1!$FL$11:$FL$38</definedName>
    <definedName name="A124859838C_Latest">Data1!$FL$38</definedName>
    <definedName name="A124859842V">Data1!$GJ$1:$GJ$10,Data1!$GJ$11:$GJ$38</definedName>
    <definedName name="A124859842V_Data">Data1!$GJ$11:$GJ$38</definedName>
    <definedName name="A124859842V_Latest">Data1!$GJ$38</definedName>
    <definedName name="A124859846C">Data1!$CL$1:$CL$10,Data1!$CL$11:$CL$38</definedName>
    <definedName name="A124859846C_Data">Data1!$CL$11:$CL$38</definedName>
    <definedName name="A124859846C_Latest">Data1!$CL$38</definedName>
    <definedName name="A124859850V">Data1!$CX$1:$CX$10,Data1!$CX$11:$CX$38</definedName>
    <definedName name="A124859850V_Data">Data1!$CX$11:$CX$38</definedName>
    <definedName name="A124859850V_Latest">Data1!$CX$38</definedName>
    <definedName name="A124859854C">Data1!$GV$1:$GV$10,Data1!$GV$11:$GV$38</definedName>
    <definedName name="A124859854C_Data">Data1!$GV$11:$GV$38</definedName>
    <definedName name="A124859854C_Latest">Data1!$GV$38</definedName>
    <definedName name="A124859858L">Data1!$GD$1:$GD$10,Data1!$GD$11:$GD$38</definedName>
    <definedName name="A124859858L_Data">Data1!$GD$11:$GD$38</definedName>
    <definedName name="A124859858L_Latest">Data1!$GD$38</definedName>
    <definedName name="A124859862C">Data1!$DV$1:$DV$10,Data1!$DV$11:$DV$38</definedName>
    <definedName name="A124859862C_Data">Data1!$DV$11:$DV$38</definedName>
    <definedName name="A124859862C_Latest">Data1!$DV$38</definedName>
    <definedName name="A124859866L">Data1!$BB$1:$BB$10,Data1!$BB$11:$BB$38</definedName>
    <definedName name="A124859866L_Data">Data1!$BB$11:$BB$38</definedName>
    <definedName name="A124859866L_Latest">Data1!$BB$38</definedName>
    <definedName name="A124859870C">Data1!$BZ$1:$BZ$10,Data1!$BZ$11:$BZ$38</definedName>
    <definedName name="A124859870C_Data">Data1!$BZ$11:$BZ$38</definedName>
    <definedName name="A124859870C_Latest">Data1!$BZ$38</definedName>
    <definedName name="A124859874L">Data1!$ET$1:$ET$10,Data1!$ET$11:$ET$38</definedName>
    <definedName name="A124859874L_Data">Data1!$ET$11:$ET$38</definedName>
    <definedName name="A124859874L_Latest">Data1!$ET$38</definedName>
    <definedName name="A124859878W">Data1!$GP$1:$GP$10,Data1!$GP$11:$GP$38</definedName>
    <definedName name="A124859878W_Data">Data1!$GP$11:$GP$38</definedName>
    <definedName name="A124859878W_Latest">Data1!$GP$38</definedName>
    <definedName name="A124859882L">Data1!$HB$1:$HB$10,Data1!$HB$11:$HB$38</definedName>
    <definedName name="A124859882L_Data">Data1!$HB$11:$HB$38</definedName>
    <definedName name="A124859882L_Latest">Data1!$HB$38</definedName>
    <definedName name="A124859886W">Data1!$HH$1:$HH$10,Data1!$HH$11:$HH$38</definedName>
    <definedName name="A124859886W_Data">Data1!$HH$11:$HH$38</definedName>
    <definedName name="A124859886W_Latest">Data1!$HH$38</definedName>
    <definedName name="A124859890L">Data1!$R$1:$R$10,Data1!$R$11:$R$38</definedName>
    <definedName name="A124859890L_Data">Data1!$R$11:$R$38</definedName>
    <definedName name="A124859890L_Latest">Data1!$R$38</definedName>
    <definedName name="A124859894W">Data1!$AJ$1:$AJ$10,Data1!$AJ$11:$AJ$38</definedName>
    <definedName name="A124859894W_Data">Data1!$AJ$11:$AJ$38</definedName>
    <definedName name="A124859894W_Latest">Data1!$AJ$38</definedName>
    <definedName name="A124859898F">Data1!$AP$1:$AP$10,Data1!$AP$11:$AP$38</definedName>
    <definedName name="A124859898F_Data">Data1!$AP$11:$AP$38</definedName>
    <definedName name="A124859898F_Latest">Data1!$AP$38</definedName>
    <definedName name="A124859902K">Data1!$CR$1:$CR$10,Data1!$CR$11:$CR$38</definedName>
    <definedName name="A124859902K_Data">Data1!$CR$11:$CR$38</definedName>
    <definedName name="A124859902K_Latest">Data1!$CR$38</definedName>
    <definedName name="A124859906V">Data1!$DD$1:$DD$10,Data1!$DD$11:$DD$38</definedName>
    <definedName name="A124859906V_Data">Data1!$DD$11:$DD$38</definedName>
    <definedName name="A124859906V_Latest">Data1!$DD$38</definedName>
    <definedName name="A124859910K">Data1!$DJ$1:$DJ$10,Data1!$DJ$11:$DJ$38</definedName>
    <definedName name="A124859910K_Data">Data1!$DJ$11:$DJ$38</definedName>
    <definedName name="A124859910K_Latest">Data1!$DJ$38</definedName>
    <definedName name="A124859914V">Data1!$EZ$1:$EZ$10,Data1!$EZ$11:$EZ$38</definedName>
    <definedName name="A124859914V_Data">Data1!$EZ$11:$EZ$38</definedName>
    <definedName name="A124859914V_Latest">Data1!$EZ$38</definedName>
    <definedName name="A124859918C">Data1!$AV$1:$AV$10,Data1!$AV$11:$AV$38</definedName>
    <definedName name="A124859918C_Data">Data1!$AV$11:$AV$38</definedName>
    <definedName name="A124859918C_Latest">Data1!$AV$38</definedName>
    <definedName name="A124859922V">Data1!$BN$1:$BN$10,Data1!$BN$11:$BN$38</definedName>
    <definedName name="A124859922V_Data">Data1!$BN$11:$BN$38</definedName>
    <definedName name="A124859922V_Latest">Data1!$BN$38</definedName>
    <definedName name="A124859926C">Data1!$FR$1:$FR$10,Data1!$FR$11:$FR$38</definedName>
    <definedName name="A124859926C_Data">Data1!$FR$11:$FR$38</definedName>
    <definedName name="A124859926C_Latest">Data1!$FR$38</definedName>
    <definedName name="A124859930V">Data1!$FX$1:$FX$10,Data1!$FX$11:$FX$38</definedName>
    <definedName name="A124859930V_Data">Data1!$FX$11:$FX$38</definedName>
    <definedName name="A124859930V_Latest">Data1!$FX$38</definedName>
    <definedName name="A124859934C">Data1!$L$1:$L$10,Data1!$L$11:$L$38</definedName>
    <definedName name="A124859934C_Data">Data1!$L$11:$L$38</definedName>
    <definedName name="A124859934C_Latest">Data1!$L$38</definedName>
    <definedName name="A124859938L">Data1!$X$1:$X$10,Data1!$X$11:$X$38</definedName>
    <definedName name="A124859938L_Data">Data1!$X$11:$X$38</definedName>
    <definedName name="A124859938L_Latest">Data1!$X$38</definedName>
    <definedName name="A124859942C">Data1!$AD$1:$AD$10,Data1!$AD$11:$AD$38</definedName>
    <definedName name="A124859942C_Data">Data1!$AD$11:$AD$38</definedName>
    <definedName name="A124859942C_Latest">Data1!$AD$38</definedName>
    <definedName name="A124859946L">Data1!$BH$1:$BH$10,Data1!$BH$11:$BH$38</definedName>
    <definedName name="A124859946L_Data">Data1!$BH$11:$BH$38</definedName>
    <definedName name="A124859946L_Latest">Data1!$BH$38</definedName>
    <definedName name="A124859950C">Data1!$EB$1:$EB$10,Data1!$EB$11:$EB$38</definedName>
    <definedName name="A124859950C_Data">Data1!$EB$11:$EB$38</definedName>
    <definedName name="A124859950C_Latest">Data1!$EB$38</definedName>
    <definedName name="A124859954L">Data1!$EH$1:$EH$10,Data1!$EH$11:$EH$38</definedName>
    <definedName name="A124859954L_Data">Data1!$EH$11:$EH$38</definedName>
    <definedName name="A124859954L_Latest">Data1!$EH$38</definedName>
    <definedName name="A124859958W">Data1!$BT$1:$BT$10,Data1!$BT$11:$BT$38</definedName>
    <definedName name="A124859958W_Data">Data1!$BT$11:$BT$38</definedName>
    <definedName name="A124859958W_Latest">Data1!$BT$38</definedName>
    <definedName name="A124859962L">Data1!$DP$1:$DP$10,Data1!$DP$11:$DP$38</definedName>
    <definedName name="A124859962L_Data">Data1!$DP$11:$DP$38</definedName>
    <definedName name="A124859962L_Latest">Data1!$DP$38</definedName>
    <definedName name="A124859966W">Data1!$FF$1:$FF$10,Data1!$FF$11:$FF$38</definedName>
    <definedName name="A124859966W_Data">Data1!$FF$11:$FF$38</definedName>
    <definedName name="A124859966W_Latest">Data1!$FF$38</definedName>
    <definedName name="A124859970L">Data1!$CG$1:$CG$10,Data1!$CG$11:$CG$38</definedName>
    <definedName name="A124859970L_Data">Data1!$CG$11:$CG$38</definedName>
    <definedName name="A124859970L_Latest">Data1!$CG$38</definedName>
    <definedName name="A124859974W">Data1!$G$1:$G$10,Data1!$G$11:$G$38</definedName>
    <definedName name="A124859974W_Data">Data1!$G$11:$G$38</definedName>
    <definedName name="A124859974W_Latest">Data1!$G$38</definedName>
    <definedName name="A124859978F">Data1!$EO$1:$EO$10,Data1!$EO$11:$EO$38</definedName>
    <definedName name="A124859978F_Data">Data1!$EO$11:$EO$38</definedName>
    <definedName name="A124859978F_Latest">Data1!$EO$38</definedName>
    <definedName name="A124859982W">Data1!$FM$1:$FM$10,Data1!$FM$11:$FM$38</definedName>
    <definedName name="A124859982W_Data">Data1!$FM$11:$FM$38</definedName>
    <definedName name="A124859982W_Latest">Data1!$FM$38</definedName>
    <definedName name="A124859986F">Data1!$GK$1:$GK$10,Data1!$GK$11:$GK$38</definedName>
    <definedName name="A124859986F_Data">Data1!$GK$11:$GK$38</definedName>
    <definedName name="A124859986F_Latest">Data1!$GK$38</definedName>
    <definedName name="A124859990W">Data1!$CM$1:$CM$10,Data1!$CM$11:$CM$38</definedName>
    <definedName name="A124859990W_Data">Data1!$CM$11:$CM$38</definedName>
    <definedName name="A124859990W_Latest">Data1!$CM$38</definedName>
    <definedName name="A124859994F">Data1!$CY$1:$CY$10,Data1!$CY$11:$CY$38</definedName>
    <definedName name="A124859994F_Data">Data1!$CY$11:$CY$38</definedName>
    <definedName name="A124859994F_Latest">Data1!$CY$38</definedName>
    <definedName name="A124859998R">Data1!$GW$1:$GW$10,Data1!$GW$11:$GW$38</definedName>
    <definedName name="A124859998R_Data">Data1!$GW$11:$GW$38</definedName>
    <definedName name="A124859998R_Latest">Data1!$GW$38</definedName>
    <definedName name="A124860002A">Data1!$GE$1:$GE$10,Data1!$GE$11:$GE$38</definedName>
    <definedName name="A124860002A_Data">Data1!$GE$11:$GE$38</definedName>
    <definedName name="A124860002A_Latest">Data1!$GE$38</definedName>
    <definedName name="A124860006K">Data1!$DW$1:$DW$10,Data1!$DW$11:$DW$38</definedName>
    <definedName name="A124860006K_Data">Data1!$DW$11:$DW$38</definedName>
    <definedName name="A124860006K_Latest">Data1!$DW$38</definedName>
    <definedName name="A124860010A">Data1!$BC$1:$BC$10,Data1!$BC$11:$BC$38</definedName>
    <definedName name="A124860010A_Data">Data1!$BC$11:$BC$38</definedName>
    <definedName name="A124860010A_Latest">Data1!$BC$38</definedName>
    <definedName name="A124860014K">Data1!$CA$1:$CA$10,Data1!$CA$11:$CA$38</definedName>
    <definedName name="A124860014K_Data">Data1!$CA$11:$CA$38</definedName>
    <definedName name="A124860014K_Latest">Data1!$CA$38</definedName>
    <definedName name="A124860018V">Data1!$EU$1:$EU$10,Data1!$EU$11:$EU$38</definedName>
    <definedName name="A124860018V_Data">Data1!$EU$11:$EU$38</definedName>
    <definedName name="A124860018V_Latest">Data1!$EU$38</definedName>
    <definedName name="A124860022K">Data1!$GQ$1:$GQ$10,Data1!$GQ$11:$GQ$38</definedName>
    <definedName name="A124860022K_Data">Data1!$GQ$11:$GQ$38</definedName>
    <definedName name="A124860022K_Latest">Data1!$GQ$38</definedName>
    <definedName name="A124860026V">Data1!$HC$1:$HC$10,Data1!$HC$11:$HC$38</definedName>
    <definedName name="A124860026V_Data">Data1!$HC$11:$HC$38</definedName>
    <definedName name="A124860026V_Latest">Data1!$HC$38</definedName>
    <definedName name="A124860030K">Data1!$HI$1:$HI$10,Data1!$HI$11:$HI$38</definedName>
    <definedName name="A124860030K_Data">Data1!$HI$11:$HI$38</definedName>
    <definedName name="A124860030K_Latest">Data1!$HI$38</definedName>
    <definedName name="A124860034V">Data1!$S$1:$S$10,Data1!$S$11:$S$38</definedName>
    <definedName name="A124860034V_Data">Data1!$S$11:$S$38</definedName>
    <definedName name="A124860034V_Latest">Data1!$S$38</definedName>
    <definedName name="A124860038C">Data1!$AK$1:$AK$10,Data1!$AK$11:$AK$38</definedName>
    <definedName name="A124860038C_Data">Data1!$AK$11:$AK$38</definedName>
    <definedName name="A124860038C_Latest">Data1!$AK$38</definedName>
    <definedName name="A124860042V">Data1!$AQ$1:$AQ$10,Data1!$AQ$11:$AQ$38</definedName>
    <definedName name="A124860042V_Data">Data1!$AQ$11:$AQ$38</definedName>
    <definedName name="A124860042V_Latest">Data1!$AQ$38</definedName>
    <definedName name="A124860046C">Data1!$CS$1:$CS$10,Data1!$CS$11:$CS$38</definedName>
    <definedName name="A124860046C_Data">Data1!$CS$11:$CS$38</definedName>
    <definedName name="A124860046C_Latest">Data1!$CS$38</definedName>
    <definedName name="A124860050V">Data1!$DE$1:$DE$10,Data1!$DE$11:$DE$38</definedName>
    <definedName name="A124860050V_Data">Data1!$DE$11:$DE$38</definedName>
    <definedName name="A124860050V_Latest">Data1!$DE$38</definedName>
    <definedName name="A124860054C">Data1!$DK$1:$DK$10,Data1!$DK$11:$DK$38</definedName>
    <definedName name="A124860054C_Data">Data1!$DK$11:$DK$38</definedName>
    <definedName name="A124860054C_Latest">Data1!$DK$38</definedName>
    <definedName name="A124860058L">Data1!$FA$1:$FA$10,Data1!$FA$11:$FA$38</definedName>
    <definedName name="A124860058L_Data">Data1!$FA$11:$FA$38</definedName>
    <definedName name="A124860058L_Latest">Data1!$FA$38</definedName>
    <definedName name="A124860062C">Data1!$AW$1:$AW$10,Data1!$AW$11:$AW$38</definedName>
    <definedName name="A124860062C_Data">Data1!$AW$11:$AW$38</definedName>
    <definedName name="A124860062C_Latest">Data1!$AW$38</definedName>
    <definedName name="A124860066L">Data1!$BO$1:$BO$10,Data1!$BO$11:$BO$38</definedName>
    <definedName name="A124860066L_Data">Data1!$BO$11:$BO$38</definedName>
    <definedName name="A124860066L_Latest">Data1!$BO$38</definedName>
    <definedName name="A124860070C">Data1!$FS$1:$FS$10,Data1!$FS$11:$FS$38</definedName>
    <definedName name="A124860070C_Data">Data1!$FS$11:$FS$38</definedName>
    <definedName name="A124860070C_Latest">Data1!$FS$38</definedName>
    <definedName name="A124860074L">Data1!$FY$1:$FY$10,Data1!$FY$11:$FY$38</definedName>
    <definedName name="A124860074L_Data">Data1!$FY$11:$FY$38</definedName>
    <definedName name="A124860074L_Latest">Data1!$FY$38</definedName>
    <definedName name="A124860078W">Data1!$M$1:$M$10,Data1!$M$11:$M$38</definedName>
    <definedName name="A124860078W_Data">Data1!$M$11:$M$38</definedName>
    <definedName name="A124860078W_Latest">Data1!$M$38</definedName>
    <definedName name="A124860082L">Data1!$Y$1:$Y$10,Data1!$Y$11:$Y$38</definedName>
    <definedName name="A124860082L_Data">Data1!$Y$11:$Y$38</definedName>
    <definedName name="A124860082L_Latest">Data1!$Y$38</definedName>
    <definedName name="A124860086W">Data1!$AE$1:$AE$10,Data1!$AE$11:$AE$38</definedName>
    <definedName name="A124860086W_Data">Data1!$AE$11:$AE$38</definedName>
    <definedName name="A124860086W_Latest">Data1!$AE$38</definedName>
    <definedName name="A124860090L">Data1!$BI$1:$BI$10,Data1!$BI$11:$BI$38</definedName>
    <definedName name="A124860090L_Data">Data1!$BI$11:$BI$38</definedName>
    <definedName name="A124860090L_Latest">Data1!$BI$38</definedName>
    <definedName name="A124860094W">Data1!$EC$1:$EC$10,Data1!$EC$11:$EC$38</definedName>
    <definedName name="A124860094W_Data">Data1!$EC$11:$EC$38</definedName>
    <definedName name="A124860094W_Latest">Data1!$EC$38</definedName>
    <definedName name="A124860098F">Data1!$EI$1:$EI$10,Data1!$EI$11:$EI$38</definedName>
    <definedName name="A124860098F_Data">Data1!$EI$11:$EI$38</definedName>
    <definedName name="A124860098F_Latest">Data1!$EI$38</definedName>
    <definedName name="A124860102K">Data1!$BU$1:$BU$10,Data1!$BU$11:$BU$38</definedName>
    <definedName name="A124860102K_Data">Data1!$BU$11:$BU$38</definedName>
    <definedName name="A124860102K_Latest">Data1!$BU$38</definedName>
    <definedName name="A124860106V">Data1!$DQ$1:$DQ$10,Data1!$DQ$11:$DQ$38</definedName>
    <definedName name="A124860106V_Data">Data1!$DQ$11:$DQ$38</definedName>
    <definedName name="A124860106V_Latest">Data1!$DQ$38</definedName>
    <definedName name="A124860110K">Data1!$FG$1:$FG$10,Data1!$FG$11:$FG$38</definedName>
    <definedName name="A124860110K_Data">Data1!$FG$11:$FG$38</definedName>
    <definedName name="A124860110K_Latest">Data1!$FG$38</definedName>
    <definedName name="A124860114V">Data1!$CB$1:$CB$10,Data1!$CB$11:$CB$38</definedName>
    <definedName name="A124860114V_Data">Data1!$CB$11:$CB$38</definedName>
    <definedName name="A124860114V_Latest">Data1!$CB$38</definedName>
    <definedName name="A124860118C">Data1!$B$1:$B$10,Data1!$B$11:$B$38</definedName>
    <definedName name="A124860118C_Data">Data1!$B$11:$B$38</definedName>
    <definedName name="A124860118C_Latest">Data1!$B$38</definedName>
    <definedName name="A124860122V">Data1!$EJ$1:$EJ$10,Data1!$EJ$11:$EJ$38</definedName>
    <definedName name="A124860122V_Data">Data1!$EJ$11:$EJ$38</definedName>
    <definedName name="A124860122V_Latest">Data1!$EJ$38</definedName>
    <definedName name="A124860126C">Data1!$FH$1:$FH$10,Data1!$FH$11:$FH$38</definedName>
    <definedName name="A124860126C_Data">Data1!$FH$11:$FH$38</definedName>
    <definedName name="A124860126C_Latest">Data1!$FH$38</definedName>
    <definedName name="A124860130V">Data1!$GF$1:$GF$10,Data1!$GF$11:$GF$38</definedName>
    <definedName name="A124860130V_Data">Data1!$GF$11:$GF$38</definedName>
    <definedName name="A124860130V_Latest">Data1!$GF$38</definedName>
    <definedName name="A124860134C">Data1!$CH$1:$CH$10,Data1!$CH$11:$CH$38</definedName>
    <definedName name="A124860134C_Data">Data1!$CH$11:$CH$38</definedName>
    <definedName name="A124860134C_Latest">Data1!$CH$38</definedName>
    <definedName name="A124860138L">Data1!$CT$1:$CT$10,Data1!$CT$11:$CT$38</definedName>
    <definedName name="A124860138L_Data">Data1!$CT$11:$CT$38</definedName>
    <definedName name="A124860138L_Latest">Data1!$CT$38</definedName>
    <definedName name="A124860142C">Data1!$GR$1:$GR$10,Data1!$GR$11:$GR$38</definedName>
    <definedName name="A124860142C_Data">Data1!$GR$11:$GR$38</definedName>
    <definedName name="A124860142C_Latest">Data1!$GR$38</definedName>
    <definedName name="A124860146L">Data1!$FZ$1:$FZ$10,Data1!$FZ$11:$FZ$38</definedName>
    <definedName name="A124860146L_Data">Data1!$FZ$11:$FZ$38</definedName>
    <definedName name="A124860146L_Latest">Data1!$FZ$38</definedName>
    <definedName name="A124860150C">Data1!$DR$1:$DR$10,Data1!$DR$11:$DR$38</definedName>
    <definedName name="A124860150C_Data">Data1!$DR$11:$DR$38</definedName>
    <definedName name="A124860150C_Latest">Data1!$DR$38</definedName>
    <definedName name="A124860154L">Data1!$AX$1:$AX$10,Data1!$AX$11:$AX$38</definedName>
    <definedName name="A124860154L_Data">Data1!$AX$11:$AX$38</definedName>
    <definedName name="A124860154L_Latest">Data1!$AX$38</definedName>
    <definedName name="A124860158W">Data1!$BV$1:$BV$10,Data1!$BV$11:$BV$38</definedName>
    <definedName name="A124860158W_Data">Data1!$BV$11:$BV$38</definedName>
    <definedName name="A124860158W_Latest">Data1!$BV$38</definedName>
    <definedName name="A124860162L">Data1!$EP$1:$EP$10,Data1!$EP$11:$EP$38</definedName>
    <definedName name="A124860162L_Data">Data1!$EP$11:$EP$38</definedName>
    <definedName name="A124860162L_Latest">Data1!$EP$38</definedName>
    <definedName name="A124860166W">Data1!$GL$1:$GL$10,Data1!$GL$11:$GL$38</definedName>
    <definedName name="A124860166W_Data">Data1!$GL$11:$GL$38</definedName>
    <definedName name="A124860166W_Latest">Data1!$GL$38</definedName>
    <definedName name="A124860170L">Data1!$GX$1:$GX$10,Data1!$GX$11:$GX$38</definedName>
    <definedName name="A124860170L_Data">Data1!$GX$11:$GX$38</definedName>
    <definedName name="A124860170L_Latest">Data1!$GX$38</definedName>
    <definedName name="A124860174W">Data1!$HD$1:$HD$10,Data1!$HD$11:$HD$38</definedName>
    <definedName name="A124860174W_Data">Data1!$HD$11:$HD$38</definedName>
    <definedName name="A124860174W_Latest">Data1!$HD$38</definedName>
    <definedName name="A124860178F">Data1!$N$1:$N$10,Data1!$N$11:$N$38</definedName>
    <definedName name="A124860178F_Data">Data1!$N$11:$N$38</definedName>
    <definedName name="A124860178F_Latest">Data1!$N$38</definedName>
    <definedName name="A124860182W">Data1!$AF$1:$AF$10,Data1!$AF$11:$AF$38</definedName>
    <definedName name="A124860182W_Data">Data1!$AF$11:$AF$38</definedName>
    <definedName name="A124860182W_Latest">Data1!$AF$38</definedName>
    <definedName name="A124860186F">Data1!$AL$1:$AL$10,Data1!$AL$11:$AL$38</definedName>
    <definedName name="A124860186F_Data">Data1!$AL$11:$AL$38</definedName>
    <definedName name="A124860186F_Latest">Data1!$AL$38</definedName>
    <definedName name="A124860190W">Data1!$CN$1:$CN$10,Data1!$CN$11:$CN$38</definedName>
    <definedName name="A124860190W_Data">Data1!$CN$11:$CN$38</definedName>
    <definedName name="A124860190W_Latest">Data1!$CN$38</definedName>
    <definedName name="A124860194F">Data1!$CZ$1:$CZ$10,Data1!$CZ$11:$CZ$38</definedName>
    <definedName name="A124860194F_Data">Data1!$CZ$11:$CZ$38</definedName>
    <definedName name="A124860194F_Latest">Data1!$CZ$38</definedName>
    <definedName name="A124860198R">Data1!$DF$1:$DF$10,Data1!$DF$11:$DF$38</definedName>
    <definedName name="A124860198R_Data">Data1!$DF$11:$DF$38</definedName>
    <definedName name="A124860198R_Latest">Data1!$DF$38</definedName>
    <definedName name="A124860202V">Data1!$EV$1:$EV$10,Data1!$EV$11:$EV$38</definedName>
    <definedName name="A124860202V_Data">Data1!$EV$11:$EV$38</definedName>
    <definedName name="A124860202V_Latest">Data1!$EV$38</definedName>
    <definedName name="A124860206C">Data1!$AR$1:$AR$10,Data1!$AR$11:$AR$38</definedName>
    <definedName name="A124860206C_Data">Data1!$AR$11:$AR$38</definedName>
    <definedName name="A124860206C_Latest">Data1!$AR$38</definedName>
    <definedName name="A124860210V">Data1!$BJ$1:$BJ$10,Data1!$BJ$11:$BJ$38</definedName>
    <definedName name="A124860210V_Data">Data1!$BJ$11:$BJ$38</definedName>
    <definedName name="A124860210V_Latest">Data1!$BJ$38</definedName>
    <definedName name="A124860214C">Data1!$FN$1:$FN$10,Data1!$FN$11:$FN$38</definedName>
    <definedName name="A124860214C_Data">Data1!$FN$11:$FN$38</definedName>
    <definedName name="A124860214C_Latest">Data1!$FN$38</definedName>
    <definedName name="A124860218L">Data1!$FT$1:$FT$10,Data1!$FT$11:$FT$38</definedName>
    <definedName name="A124860218L_Data">Data1!$FT$11:$FT$38</definedName>
    <definedName name="A124860218L_Latest">Data1!$FT$38</definedName>
    <definedName name="A124860222C">Data1!$H$1:$H$10,Data1!$H$11:$H$38</definedName>
    <definedName name="A124860222C_Data">Data1!$H$11:$H$38</definedName>
    <definedName name="A124860222C_Latest">Data1!$H$38</definedName>
    <definedName name="A124860226L">Data1!$T$1:$T$10,Data1!$T$11:$T$38</definedName>
    <definedName name="A124860226L_Data">Data1!$T$11:$T$38</definedName>
    <definedName name="A124860226L_Latest">Data1!$T$38</definedName>
    <definedName name="A124860230C">Data1!$Z$1:$Z$10,Data1!$Z$11:$Z$38</definedName>
    <definedName name="A124860230C_Data">Data1!$Z$11:$Z$38</definedName>
    <definedName name="A124860230C_Latest">Data1!$Z$38</definedName>
    <definedName name="A124860234L">Data1!$BD$1:$BD$10,Data1!$BD$11:$BD$38</definedName>
    <definedName name="A124860234L_Data">Data1!$BD$11:$BD$38</definedName>
    <definedName name="A124860234L_Latest">Data1!$BD$38</definedName>
    <definedName name="A124860238W">Data1!$DX$1:$DX$10,Data1!$DX$11:$DX$38</definedName>
    <definedName name="A124860238W_Data">Data1!$DX$11:$DX$38</definedName>
    <definedName name="A124860238W_Latest">Data1!$DX$38</definedName>
    <definedName name="A124860242L">Data1!$ED$1:$ED$10,Data1!$ED$11:$ED$38</definedName>
    <definedName name="A124860242L_Data">Data1!$ED$11:$ED$38</definedName>
    <definedName name="A124860242L_Latest">Data1!$ED$38</definedName>
    <definedName name="A124860246W">Data1!$BP$1:$BP$10,Data1!$BP$11:$BP$38</definedName>
    <definedName name="A124860246W_Data">Data1!$BP$11:$BP$38</definedName>
    <definedName name="A124860246W_Latest">Data1!$BP$38</definedName>
    <definedName name="A124860250L">Data1!$DL$1:$DL$10,Data1!$DL$11:$DL$38</definedName>
    <definedName name="A124860250L_Data">Data1!$DL$11:$DL$38</definedName>
    <definedName name="A124860250L_Latest">Data1!$DL$38</definedName>
    <definedName name="A124860254W">Data1!$FB$1:$FB$10,Data1!$FB$11:$FB$38</definedName>
    <definedName name="A124860254W_Data">Data1!$FB$11:$FB$38</definedName>
    <definedName name="A124860254W_Latest">Data1!$FB$38</definedName>
    <definedName name="A124860258F">Data1!$CD$1:$CD$10,Data1!$CD$11:$CD$38</definedName>
    <definedName name="A124860258F_Data">Data1!$CD$11:$CD$38</definedName>
    <definedName name="A124860258F_Latest">Data1!$CD$38</definedName>
    <definedName name="A124860262W">Data1!$D$1:$D$10,Data1!$D$11:$D$38</definedName>
    <definedName name="A124860262W_Data">Data1!$D$11:$D$38</definedName>
    <definedName name="A124860262W_Latest">Data1!$D$38</definedName>
    <definedName name="A124860266F">Data1!$EL$1:$EL$10,Data1!$EL$11:$EL$38</definedName>
    <definedName name="A124860266F_Data">Data1!$EL$11:$EL$38</definedName>
    <definedName name="A124860266F_Latest">Data1!$EL$38</definedName>
    <definedName name="A124860270W">Data1!$FJ$1:$FJ$10,Data1!$FJ$11:$FJ$38</definedName>
    <definedName name="A124860270W_Data">Data1!$FJ$11:$FJ$38</definedName>
    <definedName name="A124860270W_Latest">Data1!$FJ$38</definedName>
    <definedName name="A124860274F">Data1!$GH$1:$GH$10,Data1!$GH$11:$GH$38</definedName>
    <definedName name="A124860274F_Data">Data1!$GH$11:$GH$38</definedName>
    <definedName name="A124860274F_Latest">Data1!$GH$38</definedName>
    <definedName name="A124860278R">Data1!$CJ$1:$CJ$10,Data1!$CJ$11:$CJ$38</definedName>
    <definedName name="A124860278R_Data">Data1!$CJ$11:$CJ$38</definedName>
    <definedName name="A124860278R_Latest">Data1!$CJ$38</definedName>
    <definedName name="A124860282F">Data1!$CV$1:$CV$10,Data1!$CV$11:$CV$38</definedName>
    <definedName name="A124860282F_Data">Data1!$CV$11:$CV$38</definedName>
    <definedName name="A124860282F_Latest">Data1!$CV$38</definedName>
    <definedName name="A124860286R">Data1!$GT$1:$GT$10,Data1!$GT$11:$GT$38</definedName>
    <definedName name="A124860286R_Data">Data1!$GT$11:$GT$38</definedName>
    <definedName name="A124860286R_Latest">Data1!$GT$38</definedName>
    <definedName name="A124860290F">Data1!$GB$1:$GB$10,Data1!$GB$11:$GB$38</definedName>
    <definedName name="A124860290F_Data">Data1!$GB$11:$GB$38</definedName>
    <definedName name="A124860290F_Latest">Data1!$GB$38</definedName>
    <definedName name="A124860294R">Data1!$DT$1:$DT$10,Data1!$DT$11:$DT$38</definedName>
    <definedName name="A124860294R_Data">Data1!$DT$11:$DT$38</definedName>
    <definedName name="A124860294R_Latest">Data1!$DT$38</definedName>
    <definedName name="A124860298X">Data1!$AZ$1:$AZ$10,Data1!$AZ$11:$AZ$38</definedName>
    <definedName name="A124860298X_Data">Data1!$AZ$11:$AZ$38</definedName>
    <definedName name="A124860298X_Latest">Data1!$AZ$38</definedName>
    <definedName name="A124860302C">Data1!$BX$1:$BX$10,Data1!$BX$11:$BX$38</definedName>
    <definedName name="A124860302C_Data">Data1!$BX$11:$BX$38</definedName>
    <definedName name="A124860302C_Latest">Data1!$BX$38</definedName>
    <definedName name="A124860306L">Data1!$ER$1:$ER$10,Data1!$ER$11:$ER$38</definedName>
    <definedName name="A124860306L_Data">Data1!$ER$11:$ER$38</definedName>
    <definedName name="A124860306L_Latest">Data1!$ER$38</definedName>
    <definedName name="A124860310C">Data1!$GN$1:$GN$10,Data1!$GN$11:$GN$38</definedName>
    <definedName name="A124860310C_Data">Data1!$GN$11:$GN$38</definedName>
    <definedName name="A124860310C_Latest">Data1!$GN$38</definedName>
    <definedName name="A124860314L">Data1!$GZ$1:$GZ$10,Data1!$GZ$11:$GZ$38</definedName>
    <definedName name="A124860314L_Data">Data1!$GZ$11:$GZ$38</definedName>
    <definedName name="A124860314L_Latest">Data1!$GZ$38</definedName>
    <definedName name="A124860318W">Data1!$HF$1:$HF$10,Data1!$HF$11:$HF$38</definedName>
    <definedName name="A124860318W_Data">Data1!$HF$11:$HF$38</definedName>
    <definedName name="A124860318W_Latest">Data1!$HF$38</definedName>
    <definedName name="A124860322L">Data1!$P$1:$P$10,Data1!$P$11:$P$38</definedName>
    <definedName name="A124860322L_Data">Data1!$P$11:$P$38</definedName>
    <definedName name="A124860322L_Latest">Data1!$P$38</definedName>
    <definedName name="A124860326W">Data1!$AH$1:$AH$10,Data1!$AH$11:$AH$38</definedName>
    <definedName name="A124860326W_Data">Data1!$AH$11:$AH$38</definedName>
    <definedName name="A124860326W_Latest">Data1!$AH$38</definedName>
    <definedName name="A124860330L">Data1!$AN$1:$AN$10,Data1!$AN$11:$AN$38</definedName>
    <definedName name="A124860330L_Data">Data1!$AN$11:$AN$38</definedName>
    <definedName name="A124860330L_Latest">Data1!$AN$38</definedName>
    <definedName name="A124860334W">Data1!$CP$1:$CP$10,Data1!$CP$11:$CP$38</definedName>
    <definedName name="A124860334W_Data">Data1!$CP$11:$CP$38</definedName>
    <definedName name="A124860334W_Latest">Data1!$CP$38</definedName>
    <definedName name="A124860338F">Data1!$DB$1:$DB$10,Data1!$DB$11:$DB$38</definedName>
    <definedName name="A124860338F_Data">Data1!$DB$11:$DB$38</definedName>
    <definedName name="A124860338F_Latest">Data1!$DB$38</definedName>
    <definedName name="A124860342W">Data1!$DH$1:$DH$10,Data1!$DH$11:$DH$38</definedName>
    <definedName name="A124860342W_Data">Data1!$DH$11:$DH$38</definedName>
    <definedName name="A124860342W_Latest">Data1!$DH$38</definedName>
    <definedName name="A124860346F">Data1!$EX$1:$EX$10,Data1!$EX$11:$EX$38</definedName>
    <definedName name="A124860346F_Data">Data1!$EX$11:$EX$38</definedName>
    <definedName name="A124860346F_Latest">Data1!$EX$38</definedName>
    <definedName name="A124860350W">Data1!$AT$1:$AT$10,Data1!$AT$11:$AT$38</definedName>
    <definedName name="A124860350W_Data">Data1!$AT$11:$AT$38</definedName>
    <definedName name="A124860350W_Latest">Data1!$AT$38</definedName>
    <definedName name="A124860354F">Data1!$BL$1:$BL$10,Data1!$BL$11:$BL$38</definedName>
    <definedName name="A124860354F_Data">Data1!$BL$11:$BL$38</definedName>
    <definedName name="A124860354F_Latest">Data1!$BL$38</definedName>
    <definedName name="A124860358R">Data1!$FP$1:$FP$10,Data1!$FP$11:$FP$38</definedName>
    <definedName name="A124860358R_Data">Data1!$FP$11:$FP$38</definedName>
    <definedName name="A124860358R_Latest">Data1!$FP$38</definedName>
    <definedName name="A124860362F">Data1!$FV$1:$FV$10,Data1!$FV$11:$FV$38</definedName>
    <definedName name="A124860362F_Data">Data1!$FV$11:$FV$38</definedName>
    <definedName name="A124860362F_Latest">Data1!$FV$38</definedName>
    <definedName name="A124860366R">Data1!$J$1:$J$10,Data1!$J$11:$J$38</definedName>
    <definedName name="A124860366R_Data">Data1!$J$11:$J$38</definedName>
    <definedName name="A124860366R_Latest">Data1!$J$38</definedName>
    <definedName name="A124860370F">Data1!$V$1:$V$10,Data1!$V$11:$V$38</definedName>
    <definedName name="A124860370F_Data">Data1!$V$11:$V$38</definedName>
    <definedName name="A124860370F_Latest">Data1!$V$38</definedName>
    <definedName name="A124860374R">Data1!$AB$1:$AB$10,Data1!$AB$11:$AB$38</definedName>
    <definedName name="A124860374R_Data">Data1!$AB$11:$AB$38</definedName>
    <definedName name="A124860374R_Latest">Data1!$AB$38</definedName>
    <definedName name="A124860378X">Data1!$BF$1:$BF$10,Data1!$BF$11:$BF$38</definedName>
    <definedName name="A124860378X_Data">Data1!$BF$11:$BF$38</definedName>
    <definedName name="A124860378X_Latest">Data1!$BF$38</definedName>
    <definedName name="A124860382R">Data1!$DZ$1:$DZ$10,Data1!$DZ$11:$DZ$38</definedName>
    <definedName name="A124860382R_Data">Data1!$DZ$11:$DZ$38</definedName>
    <definedName name="A124860382R_Latest">Data1!$DZ$38</definedName>
    <definedName name="A124860386X">Data1!$EF$1:$EF$10,Data1!$EF$11:$EF$38</definedName>
    <definedName name="A124860386X_Data">Data1!$EF$11:$EF$38</definedName>
    <definedName name="A124860386X_Latest">Data1!$EF$38</definedName>
    <definedName name="A124860390R">Data1!$BR$1:$BR$10,Data1!$BR$11:$BR$38</definedName>
    <definedName name="A124860390R_Data">Data1!$BR$11:$BR$38</definedName>
    <definedName name="A124860390R_Latest">Data1!$BR$38</definedName>
    <definedName name="A124860394X">Data1!$DN$1:$DN$10,Data1!$DN$11:$DN$38</definedName>
    <definedName name="A124860394X_Data">Data1!$DN$11:$DN$38</definedName>
    <definedName name="A124860394X_Latest">Data1!$DN$38</definedName>
    <definedName name="A124860398J">Data1!$FD$1:$FD$10,Data1!$FD$11:$FD$38</definedName>
    <definedName name="A124860398J_Data">Data1!$FD$11:$FD$38</definedName>
    <definedName name="A124860398J_Latest">Data1!$FD$38</definedName>
    <definedName name="A124860402L">Data1!$CE$1:$CE$10,Data1!$CE$11:$CE$38</definedName>
    <definedName name="A124860402L_Data">Data1!$CE$11:$CE$38</definedName>
    <definedName name="A124860402L_Latest">Data1!$CE$38</definedName>
    <definedName name="A124860406W">Data1!$E$1:$E$10,Data1!$E$11:$E$38</definedName>
    <definedName name="A124860406W_Data">Data1!$E$11:$E$38</definedName>
    <definedName name="A124860406W_Latest">Data1!$E$38</definedName>
    <definedName name="A124860410L">Data1!$EM$1:$EM$10,Data1!$EM$11:$EM$38</definedName>
    <definedName name="A124860410L_Data">Data1!$EM$11:$EM$38</definedName>
    <definedName name="A124860410L_Latest">Data1!$EM$38</definedName>
    <definedName name="A124860414W">Data1!$FK$1:$FK$10,Data1!$FK$11:$FK$38</definedName>
    <definedName name="A124860414W_Data">Data1!$FK$11:$FK$38</definedName>
    <definedName name="A124860414W_Latest">Data1!$FK$38</definedName>
    <definedName name="A124860418F">Data1!$GI$1:$GI$10,Data1!$GI$11:$GI$38</definedName>
    <definedName name="A124860418F_Data">Data1!$GI$11:$GI$38</definedName>
    <definedName name="A124860418F_Latest">Data1!$GI$38</definedName>
    <definedName name="A124860422W">Data1!$CK$1:$CK$10,Data1!$CK$11:$CK$38</definedName>
    <definedName name="A124860422W_Data">Data1!$CK$11:$CK$38</definedName>
    <definedName name="A124860422W_Latest">Data1!$CK$38</definedName>
    <definedName name="A124860426F">Data1!$CW$1:$CW$10,Data1!$CW$11:$CW$38</definedName>
    <definedName name="A124860426F_Data">Data1!$CW$11:$CW$38</definedName>
    <definedName name="A124860426F_Latest">Data1!$CW$38</definedName>
    <definedName name="A124860430W">Data1!$GU$1:$GU$10,Data1!$GU$11:$GU$38</definedName>
    <definedName name="A124860430W_Data">Data1!$GU$11:$GU$38</definedName>
    <definedName name="A124860430W_Latest">Data1!$GU$38</definedName>
    <definedName name="A124860434F">Data1!$GC$1:$GC$10,Data1!$GC$11:$GC$38</definedName>
    <definedName name="A124860434F_Data">Data1!$GC$11:$GC$38</definedName>
    <definedName name="A124860434F_Latest">Data1!$GC$38</definedName>
    <definedName name="A124860438R">Data1!$DU$1:$DU$10,Data1!$DU$11:$DU$38</definedName>
    <definedName name="A124860438R_Data">Data1!$DU$11:$DU$38</definedName>
    <definedName name="A124860438R_Latest">Data1!$DU$38</definedName>
    <definedName name="A124860442F">Data1!$BA$1:$BA$10,Data1!$BA$11:$BA$38</definedName>
    <definedName name="A124860442F_Data">Data1!$BA$11:$BA$38</definedName>
    <definedName name="A124860442F_Latest">Data1!$BA$38</definedName>
    <definedName name="A124860446R">Data1!$BY$1:$BY$10,Data1!$BY$11:$BY$38</definedName>
    <definedName name="A124860446R_Data">Data1!$BY$11:$BY$38</definedName>
    <definedName name="A124860446R_Latest">Data1!$BY$38</definedName>
    <definedName name="A124860450F">Data1!$ES$1:$ES$10,Data1!$ES$11:$ES$38</definedName>
    <definedName name="A124860450F_Data">Data1!$ES$11:$ES$38</definedName>
    <definedName name="A124860450F_Latest">Data1!$ES$38</definedName>
    <definedName name="A124860454R">Data1!$GO$1:$GO$10,Data1!$GO$11:$GO$38</definedName>
    <definedName name="A124860454R_Data">Data1!$GO$11:$GO$38</definedName>
    <definedName name="A124860454R_Latest">Data1!$GO$38</definedName>
    <definedName name="A124860458X">Data1!$HA$1:$HA$10,Data1!$HA$11:$HA$38</definedName>
    <definedName name="A124860458X_Data">Data1!$HA$11:$HA$38</definedName>
    <definedName name="A124860458X_Latest">Data1!$HA$38</definedName>
    <definedName name="A124860462R">Data1!$HG$1:$HG$10,Data1!$HG$11:$HG$38</definedName>
    <definedName name="A124860462R_Data">Data1!$HG$11:$HG$38</definedName>
    <definedName name="A124860462R_Latest">Data1!$HG$38</definedName>
    <definedName name="A124860466X">Data1!$Q$1:$Q$10,Data1!$Q$11:$Q$38</definedName>
    <definedName name="A124860466X_Data">Data1!$Q$11:$Q$38</definedName>
    <definedName name="A124860466X_Latest">Data1!$Q$38</definedName>
    <definedName name="A124860470R">Data1!$AI$1:$AI$10,Data1!$AI$11:$AI$38</definedName>
    <definedName name="A124860470R_Data">Data1!$AI$11:$AI$38</definedName>
    <definedName name="A124860470R_Latest">Data1!$AI$38</definedName>
    <definedName name="A124860474X">Data1!$AO$1:$AO$10,Data1!$AO$11:$AO$38</definedName>
    <definedName name="A124860474X_Data">Data1!$AO$11:$AO$38</definedName>
    <definedName name="A124860474X_Latest">Data1!$AO$38</definedName>
    <definedName name="A124860478J">Data1!$CQ$1:$CQ$10,Data1!$CQ$11:$CQ$38</definedName>
    <definedName name="A124860478J_Data">Data1!$CQ$11:$CQ$38</definedName>
    <definedName name="A124860478J_Latest">Data1!$CQ$38</definedName>
    <definedName name="A124860482X">Data1!$DC$1:$DC$10,Data1!$DC$11:$DC$38</definedName>
    <definedName name="A124860482X_Data">Data1!$DC$11:$DC$38</definedName>
    <definedName name="A124860482X_Latest">Data1!$DC$38</definedName>
    <definedName name="A124860486J">Data1!$DI$1:$DI$10,Data1!$DI$11:$DI$38</definedName>
    <definedName name="A124860486J_Data">Data1!$DI$11:$DI$38</definedName>
    <definedName name="A124860486J_Latest">Data1!$DI$38</definedName>
    <definedName name="A124860490X">Data1!$EY$1:$EY$10,Data1!$EY$11:$EY$38</definedName>
    <definedName name="A124860490X_Data">Data1!$EY$11:$EY$38</definedName>
    <definedName name="A124860490X_Latest">Data1!$EY$38</definedName>
    <definedName name="A124860494J">Data1!$AU$1:$AU$10,Data1!$AU$11:$AU$38</definedName>
    <definedName name="A124860494J_Data">Data1!$AU$11:$AU$38</definedName>
    <definedName name="A124860494J_Latest">Data1!$AU$38</definedName>
    <definedName name="A124860498T">Data1!$BM$1:$BM$10,Data1!$BM$11:$BM$38</definedName>
    <definedName name="A124860498T_Data">Data1!$BM$11:$BM$38</definedName>
    <definedName name="A124860498T_Latest">Data1!$BM$38</definedName>
    <definedName name="A124860502W">Data1!$FQ$1:$FQ$10,Data1!$FQ$11:$FQ$38</definedName>
    <definedName name="A124860502W_Data">Data1!$FQ$11:$FQ$38</definedName>
    <definedName name="A124860502W_Latest">Data1!$FQ$38</definedName>
    <definedName name="A124860506F">Data1!$FW$1:$FW$10,Data1!$FW$11:$FW$38</definedName>
    <definedName name="A124860506F_Data">Data1!$FW$11:$FW$38</definedName>
    <definedName name="A124860506F_Latest">Data1!$FW$38</definedName>
    <definedName name="A124860510W">Data1!$K$1:$K$10,Data1!$K$11:$K$38</definedName>
    <definedName name="A124860510W_Data">Data1!$K$11:$K$38</definedName>
    <definedName name="A124860510W_Latest">Data1!$K$38</definedName>
    <definedName name="A124860514F">Data1!$W$1:$W$10,Data1!$W$11:$W$38</definedName>
    <definedName name="A124860514F_Data">Data1!$W$11:$W$38</definedName>
    <definedName name="A124860514F_Latest">Data1!$W$38</definedName>
    <definedName name="A124860518R">Data1!$AC$1:$AC$10,Data1!$AC$11:$AC$38</definedName>
    <definedName name="A124860518R_Data">Data1!$AC$11:$AC$38</definedName>
    <definedName name="A124860518R_Latest">Data1!$AC$38</definedName>
    <definedName name="A124860522F">Data1!$BG$1:$BG$10,Data1!$BG$11:$BG$38</definedName>
    <definedName name="A124860522F_Data">Data1!$BG$11:$BG$38</definedName>
    <definedName name="A124860522F_Latest">Data1!$BG$38</definedName>
    <definedName name="A124860526R">Data1!$EA$1:$EA$10,Data1!$EA$11:$EA$38</definedName>
    <definedName name="A124860526R_Data">Data1!$EA$11:$EA$38</definedName>
    <definedName name="A124860526R_Latest">Data1!$EA$38</definedName>
    <definedName name="A124860530F">Data1!$EG$1:$EG$10,Data1!$EG$11:$EG$38</definedName>
    <definedName name="A124860530F_Data">Data1!$EG$11:$EG$38</definedName>
    <definedName name="A124860530F_Latest">Data1!$EG$38</definedName>
    <definedName name="A124860534R">Data1!$BS$1:$BS$10,Data1!$BS$11:$BS$38</definedName>
    <definedName name="A124860534R_Data">Data1!$BS$11:$BS$38</definedName>
    <definedName name="A124860534R_Latest">Data1!$BS$38</definedName>
    <definedName name="A124860538X">Data1!$DO$1:$DO$10,Data1!$DO$11:$DO$38</definedName>
    <definedName name="A124860538X_Data">Data1!$DO$11:$DO$38</definedName>
    <definedName name="A124860538X_Latest">Data1!$DO$38</definedName>
    <definedName name="A124860542R">Data1!$FE$1:$FE$10,Data1!$FE$11:$FE$38</definedName>
    <definedName name="A124860542R_Data">Data1!$FE$11:$FE$38</definedName>
    <definedName name="A124860542R_Latest">Data1!$FE$38</definedName>
    <definedName name="Date_Range">Data1!$A$2:$A$10,Data1!$A$11:$A$38</definedName>
    <definedName name="Date_Range_Data">Data1!$A$11:$A$38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3" i="6" l="1"/>
  <c r="B53" i="5"/>
  <c r="B26" i="4"/>
  <c r="A8" i="6"/>
  <c r="B7" i="6"/>
  <c r="B6" i="6"/>
  <c r="H51" i="5"/>
  <c r="G51" i="5"/>
  <c r="F51" i="5"/>
  <c r="E51" i="5"/>
  <c r="D51" i="5"/>
  <c r="C51" i="5"/>
  <c r="H49" i="5"/>
  <c r="G49" i="5"/>
  <c r="F49" i="5"/>
  <c r="E49" i="5"/>
  <c r="D49" i="5"/>
  <c r="C49" i="5"/>
  <c r="H48" i="5"/>
  <c r="G48" i="5"/>
  <c r="F48" i="5"/>
  <c r="E48" i="5"/>
  <c r="D48" i="5"/>
  <c r="C48" i="5"/>
  <c r="H47" i="5"/>
  <c r="G47" i="5"/>
  <c r="F47" i="5"/>
  <c r="E47" i="5"/>
  <c r="D47" i="5"/>
  <c r="C47" i="5"/>
  <c r="H46" i="5"/>
  <c r="G46" i="5"/>
  <c r="F46" i="5"/>
  <c r="E46" i="5"/>
  <c r="D46" i="5"/>
  <c r="C46" i="5"/>
  <c r="H45" i="5"/>
  <c r="G45" i="5"/>
  <c r="F45" i="5"/>
  <c r="E45" i="5"/>
  <c r="D45" i="5"/>
  <c r="C45" i="5"/>
  <c r="H44" i="5"/>
  <c r="G44" i="5"/>
  <c r="F44" i="5"/>
  <c r="E44" i="5"/>
  <c r="D44" i="5"/>
  <c r="C44" i="5"/>
  <c r="H43" i="5"/>
  <c r="G43" i="5"/>
  <c r="F43" i="5"/>
  <c r="E43" i="5"/>
  <c r="D43" i="5"/>
  <c r="C43" i="5"/>
  <c r="H42" i="5"/>
  <c r="G42" i="5"/>
  <c r="F42" i="5"/>
  <c r="E42" i="5"/>
  <c r="D42" i="5"/>
  <c r="C42" i="5"/>
  <c r="H41" i="5"/>
  <c r="G41" i="5"/>
  <c r="F41" i="5"/>
  <c r="E41" i="5"/>
  <c r="D41" i="5"/>
  <c r="C41" i="5"/>
  <c r="H40" i="5"/>
  <c r="G40" i="5"/>
  <c r="F40" i="5"/>
  <c r="E40" i="5"/>
  <c r="D40" i="5"/>
  <c r="C40" i="5"/>
  <c r="H39" i="5"/>
  <c r="G39" i="5"/>
  <c r="F39" i="5"/>
  <c r="E39" i="5"/>
  <c r="D39" i="5"/>
  <c r="C39" i="5"/>
  <c r="H38" i="5"/>
  <c r="G38" i="5"/>
  <c r="F38" i="5"/>
  <c r="E38" i="5"/>
  <c r="D38" i="5"/>
  <c r="C38" i="5"/>
  <c r="H37" i="5"/>
  <c r="G37" i="5"/>
  <c r="F37" i="5"/>
  <c r="E37" i="5"/>
  <c r="D37" i="5"/>
  <c r="C37" i="5"/>
  <c r="H36" i="5"/>
  <c r="G36" i="5"/>
  <c r="F36" i="5"/>
  <c r="E36" i="5"/>
  <c r="D36" i="5"/>
  <c r="C36" i="5"/>
  <c r="H35" i="5"/>
  <c r="G35" i="5"/>
  <c r="F35" i="5"/>
  <c r="E35" i="5"/>
  <c r="D35" i="5"/>
  <c r="C35" i="5"/>
  <c r="H32" i="5"/>
  <c r="G32" i="5"/>
  <c r="F32" i="5"/>
  <c r="E32" i="5"/>
  <c r="D32" i="5"/>
  <c r="C32" i="5"/>
  <c r="H31" i="5"/>
  <c r="G31" i="5"/>
  <c r="F31" i="5"/>
  <c r="E31" i="5"/>
  <c r="D31" i="5"/>
  <c r="C31" i="5"/>
  <c r="H30" i="5"/>
  <c r="G30" i="5"/>
  <c r="F30" i="5"/>
  <c r="E30" i="5"/>
  <c r="D30" i="5"/>
  <c r="C30" i="5"/>
  <c r="H29" i="5"/>
  <c r="G29" i="5"/>
  <c r="F29" i="5"/>
  <c r="E29" i="5"/>
  <c r="D29" i="5"/>
  <c r="C29" i="5"/>
  <c r="H28" i="5"/>
  <c r="G28" i="5"/>
  <c r="F28" i="5"/>
  <c r="E28" i="5"/>
  <c r="D28" i="5"/>
  <c r="C28" i="5"/>
  <c r="H27" i="5"/>
  <c r="G27" i="5"/>
  <c r="F27" i="5"/>
  <c r="E27" i="5"/>
  <c r="D27" i="5"/>
  <c r="C27" i="5"/>
  <c r="H26" i="5"/>
  <c r="G26" i="5"/>
  <c r="F26" i="5"/>
  <c r="E26" i="5"/>
  <c r="D26" i="5"/>
  <c r="C26" i="5"/>
  <c r="H25" i="5"/>
  <c r="G25" i="5"/>
  <c r="F25" i="5"/>
  <c r="E25" i="5"/>
  <c r="D25" i="5"/>
  <c r="C25" i="5"/>
  <c r="H24" i="5"/>
  <c r="G24" i="5"/>
  <c r="F24" i="5"/>
  <c r="E24" i="5"/>
  <c r="D24" i="5"/>
  <c r="C24" i="5"/>
  <c r="H23" i="5"/>
  <c r="G23" i="5"/>
  <c r="F23" i="5"/>
  <c r="E23" i="5"/>
  <c r="D23" i="5"/>
  <c r="C23" i="5"/>
  <c r="H22" i="5"/>
  <c r="G22" i="5"/>
  <c r="F22" i="5"/>
  <c r="E22" i="5"/>
  <c r="D22" i="5"/>
  <c r="C22" i="5"/>
  <c r="H21" i="5"/>
  <c r="G21" i="5"/>
  <c r="F21" i="5"/>
  <c r="E21" i="5"/>
  <c r="D21" i="5"/>
  <c r="C21" i="5"/>
  <c r="H20" i="5"/>
  <c r="G20" i="5"/>
  <c r="F20" i="5"/>
  <c r="E20" i="5"/>
  <c r="D20" i="5"/>
  <c r="C20" i="5"/>
  <c r="H19" i="5"/>
  <c r="G19" i="5"/>
  <c r="F19" i="5"/>
  <c r="E19" i="5"/>
  <c r="D19" i="5"/>
  <c r="C19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A8" i="5"/>
  <c r="B7" i="5"/>
  <c r="B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F10" authorId="0" shapeId="0" xr:uid="{237CAEBA-4C57-4700-A025-0465759C7D52}">
      <text>
        <r>
          <rPr>
            <sz val="8"/>
            <color indexed="81"/>
            <rFont val="arial"/>
            <family val="2"/>
          </rPr>
          <t>Total families with children aged 0-14 years; may not exactly match sum of components due to rounding.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AR11" authorId="0" shapeId="0" xr:uid="{6584ECEB-DEBF-4A2E-B502-EBE94DFE4A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1" authorId="0" shapeId="0" xr:uid="{62A1DA2E-33C9-41F4-9C67-47F4E86F8D4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1" authorId="0" shapeId="0" xr:uid="{FD44FC32-06C5-4A0F-BEB6-64F1AD421A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1" authorId="0" shapeId="0" xr:uid="{1E78E0CE-0398-472B-A45C-261400E65F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1" authorId="0" shapeId="0" xr:uid="{560FCB7B-80DE-4769-B778-01FABE686CC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1" authorId="0" shapeId="0" xr:uid="{D9418EF0-7B5C-4F14-8CD4-A3375812FD3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1" authorId="0" shapeId="0" xr:uid="{9E498D81-3498-41BF-9637-D6471A20C1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1" authorId="0" shapeId="0" xr:uid="{3403582C-ACCB-4488-BCCA-D6B841D702D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1" authorId="0" shapeId="0" xr:uid="{15EAF890-86CE-47E1-A863-93E80B4643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1" authorId="0" shapeId="0" xr:uid="{274352F5-9DAD-4A62-85D5-5BE9D5F1F5B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1" authorId="0" shapeId="0" xr:uid="{C874B6B3-B133-450F-9115-B289D16B07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1" authorId="0" shapeId="0" xr:uid="{C0A272DA-55C9-4F03-8B13-A45BA0F1CB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1" authorId="0" shapeId="0" xr:uid="{D9895F03-4D63-423D-A0DD-96F012971E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1" authorId="0" shapeId="0" xr:uid="{39C644C5-D171-4F99-99D0-0B2B4D6A95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I11" authorId="0" shapeId="0" xr:uid="{6FFF6FB1-970C-4490-A8FF-17B5028C1A8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11" authorId="0" shapeId="0" xr:uid="{E666EB4A-2359-45E0-8783-4658AB8ED01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1" authorId="0" shapeId="0" xr:uid="{9C006688-34AB-4423-9C4E-BF2B9EE0745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1" authorId="0" shapeId="0" xr:uid="{0725CD26-2BCA-4FFF-81E0-F1AB4EB233F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11" authorId="0" shapeId="0" xr:uid="{9E8DAF13-6573-4C87-99CC-B7609250AF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11" authorId="0" shapeId="0" xr:uid="{9FD9B7E1-4C62-417D-B280-5A90D2BD33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1" authorId="0" shapeId="0" xr:uid="{CD806748-9281-493F-9A37-B9BE3F88B22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11" authorId="0" shapeId="0" xr:uid="{D185D18E-B28A-4CF1-824F-2AAB894582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11" authorId="0" shapeId="0" xr:uid="{0E427582-24AA-4B34-8307-A2A04836ECA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1" authorId="0" shapeId="0" xr:uid="{D9D48971-F09F-4D97-8AEE-EF10344DD9D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1" authorId="0" shapeId="0" xr:uid="{BFE15685-4CFA-4C11-9193-3D24E663B2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11" authorId="0" shapeId="0" xr:uid="{9F940C1F-B295-40BA-BF1B-14C7D8AEF9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1" authorId="0" shapeId="0" xr:uid="{E3639667-0B35-4805-B105-37E2A5934F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1" authorId="0" shapeId="0" xr:uid="{20A4B884-1947-430D-90DF-BEE0A79E45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1" authorId="0" shapeId="0" xr:uid="{FE13EEB4-EE8A-4BAA-B9B4-8F1E31655C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1" authorId="0" shapeId="0" xr:uid="{756C608B-1AF4-4C0C-89B3-A50F59E38B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1" authorId="0" shapeId="0" xr:uid="{6AC2EDA3-1CB8-4723-BE3B-F46431DCD7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1" authorId="0" shapeId="0" xr:uid="{56F41666-5D8C-4308-A3AD-6DA599FFA50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1" authorId="0" shapeId="0" xr:uid="{86900FDB-6FF4-40CD-87AE-016EFBAB48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11" authorId="0" shapeId="0" xr:uid="{6689CB0A-658B-4991-B5DB-5D2419246E7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1" authorId="0" shapeId="0" xr:uid="{1A7582E7-6918-4DA8-8CF2-84045063E5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1" authorId="0" shapeId="0" xr:uid="{34E823BE-B00D-43E3-A248-12EFEC24BF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11" authorId="0" shapeId="0" xr:uid="{5D5BC167-4878-4252-8F91-573E16D4CC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1" authorId="0" shapeId="0" xr:uid="{9467D9A8-553F-49D6-A900-39AEC5FCAD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1" authorId="0" shapeId="0" xr:uid="{6BCE3B6C-8A19-4DFE-B17C-78D7AD0ED2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11" authorId="0" shapeId="0" xr:uid="{D203EA1A-135E-42A5-9811-5927D4C6AD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1" authorId="0" shapeId="0" xr:uid="{32C090D6-78A1-47E1-B1AF-2B6A944671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1" authorId="0" shapeId="0" xr:uid="{7712DA3F-BAA0-4112-829E-BE049AB0E4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1" authorId="0" shapeId="0" xr:uid="{B3D0A3D5-C4C9-447C-B539-2D76187F51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1" authorId="0" shapeId="0" xr:uid="{C4EBC38D-EEE8-436A-9FF8-22303E3A404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11" authorId="0" shapeId="0" xr:uid="{7F04DCA0-A4A9-4A52-AA27-A9C3D3E20F1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1" authorId="0" shapeId="0" xr:uid="{00FD3992-FB24-4360-9DD9-F9BD4A7480F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11" authorId="0" shapeId="0" xr:uid="{BBF8B94C-C980-405F-BF67-A687D75CA2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11" authorId="0" shapeId="0" xr:uid="{13E23BD4-4C4E-4DBD-8797-356C0CA9E4F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1" authorId="0" shapeId="0" xr:uid="{DEA64F01-A1CF-4EE2-B4FE-0DC2868E569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1" authorId="0" shapeId="0" xr:uid="{53D622FC-873A-4822-B225-32E8241B1D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1" authorId="0" shapeId="0" xr:uid="{29A704FD-E91D-443C-81CC-E19033AB3D3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1" authorId="0" shapeId="0" xr:uid="{13B03C1A-A511-439E-97E9-FBC0280CB6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1" authorId="0" shapeId="0" xr:uid="{24082390-88DE-4209-9094-343F12E629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1" authorId="0" shapeId="0" xr:uid="{70DA0E76-343B-4112-9E9B-95E061C536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1" authorId="0" shapeId="0" xr:uid="{6238E195-3218-4C7A-A23E-668090B8D26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1" authorId="0" shapeId="0" xr:uid="{0D42C531-F6CE-475C-92C1-4255D72F52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1" authorId="0" shapeId="0" xr:uid="{85749A3B-DE0F-47C6-8896-C59CAFFBEB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12" authorId="0" shapeId="0" xr:uid="{C1E2E3A3-FEDD-4C7C-BB63-6586329B3A3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2" authorId="0" shapeId="0" xr:uid="{E516C241-2758-4F7D-A12B-0B5A9EB2E9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12" authorId="0" shapeId="0" xr:uid="{07B496E3-6D1F-42A5-BC98-935BCEFA03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2" authorId="0" shapeId="0" xr:uid="{0657ADB9-2965-4C64-8EF0-E8707DA92E4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12" authorId="0" shapeId="0" xr:uid="{B48076A2-FC1F-43BE-9203-9EF1B9ABE2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2" authorId="0" shapeId="0" xr:uid="{2A8AD5E4-F21D-478D-9BC2-4154E81A36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2" authorId="0" shapeId="0" xr:uid="{7B811D66-4F51-4C9E-811A-CFD753543C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2" authorId="0" shapeId="0" xr:uid="{56B73339-C4DD-4F37-B393-CAD90316D36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2" authorId="0" shapeId="0" xr:uid="{7002D359-8E9C-4E49-B961-A4C2BE0095A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2" authorId="0" shapeId="0" xr:uid="{5BE5F1CD-481F-4200-8543-12E7A11317D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2" authorId="0" shapeId="0" xr:uid="{8DC41692-82C8-4832-A9F8-8AF2EB29EA8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2" authorId="0" shapeId="0" xr:uid="{A91D98B9-7E41-4E88-BA8A-4EB07A6030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2" authorId="0" shapeId="0" xr:uid="{37B98760-69A0-44CE-8BDF-29CE893DD1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2" authorId="0" shapeId="0" xr:uid="{EE7D2EC1-FEA9-42F2-89CE-1F140897E46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2" authorId="0" shapeId="0" xr:uid="{03FCD000-B9AF-4675-9B19-65E460DCF6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2" authorId="0" shapeId="0" xr:uid="{50D53FB9-658B-481F-ABF4-11DA7EFBAE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12" authorId="0" shapeId="0" xr:uid="{4D18B14D-E01E-409D-A172-7E5FA2130D8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2" authorId="0" shapeId="0" xr:uid="{F24094ED-F6A6-4496-A6C9-578F745FC7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12" authorId="0" shapeId="0" xr:uid="{48DC422C-4FC8-4D39-AD9D-452B9D1543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12" authorId="0" shapeId="0" xr:uid="{A146EA73-4CB9-4702-A627-73B17FE002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12" authorId="0" shapeId="0" xr:uid="{8D5CAD3D-9ACD-43D7-B009-AD97E74E45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2" authorId="0" shapeId="0" xr:uid="{A42F17A9-8694-4AD8-BA74-7D9B71016C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12" authorId="0" shapeId="0" xr:uid="{845CAD5C-06CE-4E94-94AC-138A0B7AE0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2" authorId="0" shapeId="0" xr:uid="{AD084FB7-D5C2-4C3D-9774-6BD6B453BC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12" authorId="0" shapeId="0" xr:uid="{191E2200-40FC-4DBA-833B-58E3B8D7F60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12" authorId="0" shapeId="0" xr:uid="{B948CCFB-919D-4B6E-8AFB-F88BAF7AFD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2" authorId="0" shapeId="0" xr:uid="{73A7B52E-C59F-43CE-A629-5FB9CDD067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12" authorId="0" shapeId="0" xr:uid="{88C9A378-D503-4446-83C1-AA16B40FBC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12" authorId="0" shapeId="0" xr:uid="{8C62FBDD-1131-49D0-82C8-188AC4680A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2" authorId="0" shapeId="0" xr:uid="{3E4E8218-B1FE-44DB-A2C7-87E5F7312D1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2" authorId="0" shapeId="0" xr:uid="{6C22CE20-A5BC-4CE6-A36A-9FEA8C04CD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12" authorId="0" shapeId="0" xr:uid="{D097B434-8608-4DD2-BB7C-D9C6E061D8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2" authorId="0" shapeId="0" xr:uid="{46E3E980-70CD-4B14-8414-BC6E6B3EEC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2" authorId="0" shapeId="0" xr:uid="{7414342F-B654-449F-8C82-B89E508E37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2" authorId="0" shapeId="0" xr:uid="{4B6CC8B6-D669-4DB5-8A84-28D2A7B21D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2" authorId="0" shapeId="0" xr:uid="{56CAF099-8DDD-494A-84FE-64A59BE35C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2" authorId="0" shapeId="0" xr:uid="{2CE29BE9-409B-4CEB-93FE-132C6AEC25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2" authorId="0" shapeId="0" xr:uid="{22642BBB-DFF6-4E16-AFFE-DAF75E854D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2" authorId="0" shapeId="0" xr:uid="{0D5BC02D-4DB0-4520-99EC-D83D6AE7509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12" authorId="0" shapeId="0" xr:uid="{A9243EF3-C19C-4B69-9A18-D8FC04C98E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2" authorId="0" shapeId="0" xr:uid="{3D1E307D-8550-4D90-B749-D0B8378347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J12" authorId="0" shapeId="0" xr:uid="{BF918A34-DDFF-4C59-9A85-C49B056CA6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2" authorId="0" shapeId="0" xr:uid="{8995F8AC-CF65-48BC-ACCA-26B6C3B615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12" authorId="0" shapeId="0" xr:uid="{89F4EDDE-6CEA-4B7D-AB28-45ACFC7C36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12" authorId="0" shapeId="0" xr:uid="{0C2570AD-F77B-41B5-BC68-4AA0CA9BB05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2" authorId="0" shapeId="0" xr:uid="{034A137A-F116-48FD-8D80-7D91D447B8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2" authorId="0" shapeId="0" xr:uid="{0201269A-B088-487F-B9AB-A990073D903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12" authorId="0" shapeId="0" xr:uid="{66164AE1-45D8-432E-AADC-B4B5BB38EE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2" authorId="0" shapeId="0" xr:uid="{D79790A7-2D20-4784-9FB6-E513120D40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2" authorId="0" shapeId="0" xr:uid="{49A8276D-A30A-41A8-80DD-8BB6A6EE3B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2" authorId="0" shapeId="0" xr:uid="{99FAA705-CE44-4E67-9FFF-EE3614D1E3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2" authorId="0" shapeId="0" xr:uid="{076F6662-234E-43FD-B209-937124EFF7C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2" authorId="0" shapeId="0" xr:uid="{8FF67903-98BE-4819-BCFA-B0E2D41555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2" authorId="0" shapeId="0" xr:uid="{63442B79-C873-4060-BDA2-1C6D6696621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12" authorId="0" shapeId="0" xr:uid="{6FFBB34F-0EFA-4424-BE24-B0C6B0DD0AF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12" authorId="0" shapeId="0" xr:uid="{2A15CFAA-5108-4D62-B050-ADEC27533C0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2" authorId="0" shapeId="0" xr:uid="{F89E6E99-A853-4E85-8DAF-D54CB3C6CA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2" authorId="0" shapeId="0" xr:uid="{1317C897-6A5D-4931-8183-5E193C53902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2" authorId="0" shapeId="0" xr:uid="{52119F4C-6C7F-4C94-AC32-FF73F3E061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2" authorId="0" shapeId="0" xr:uid="{A5ED0BB9-642C-47DE-8633-14C92EBB383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2" authorId="0" shapeId="0" xr:uid="{4BB5E0FC-3F04-49B8-8B87-6ED47D97CC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2" authorId="0" shapeId="0" xr:uid="{2EAD3842-F1BF-460E-82C9-097C838F296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2" authorId="0" shapeId="0" xr:uid="{159D7CB4-0A87-43C7-AB91-258A47F27B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3" authorId="0" shapeId="0" xr:uid="{835D73C9-79E2-4EEA-9CB9-4EB988B787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3" authorId="0" shapeId="0" xr:uid="{D55ACF1D-3560-4D62-BE56-EDA67699F4E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3" authorId="0" shapeId="0" xr:uid="{E700675D-244D-4B8D-B82F-B744E50C2D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13" authorId="0" shapeId="0" xr:uid="{EDBE9D99-47D5-44AC-976B-88D8B7C5CB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3" authorId="0" shapeId="0" xr:uid="{1AC00C3B-FD9C-43A4-96D1-1BABC86A31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3" authorId="0" shapeId="0" xr:uid="{EB316196-F70C-4796-AD25-30E5CF4D72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3" authorId="0" shapeId="0" xr:uid="{C157B2C6-0F31-44EE-8EF5-E00CFA707E0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3" authorId="0" shapeId="0" xr:uid="{70EC390D-27CA-42BC-80C7-9BE91294F8D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3" authorId="0" shapeId="0" xr:uid="{38002E19-ECFE-457F-A83D-B7D4C3C5116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3" authorId="0" shapeId="0" xr:uid="{9EE9AF4F-6F73-4EDC-BC72-F32BEE30DCF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3" authorId="0" shapeId="0" xr:uid="{28FEFB15-013E-4CD2-A0E7-7F77F87819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13" authorId="0" shapeId="0" xr:uid="{A6B218B3-8797-41E8-AB3A-186CCDF7896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3" authorId="0" shapeId="0" xr:uid="{59B3335B-C648-4042-BC74-56EB784C1F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3" authorId="0" shapeId="0" xr:uid="{901B1DC9-18EE-425E-A484-791A90910A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13" authorId="0" shapeId="0" xr:uid="{E774AAC5-90AB-4046-AC85-051BAEE2DC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13" authorId="0" shapeId="0" xr:uid="{3F2CF437-3B2F-4E9A-92E2-D0D9B750D7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3" authorId="0" shapeId="0" xr:uid="{577771C4-00A3-4332-AEB8-DDDB476A61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13" authorId="0" shapeId="0" xr:uid="{E0D5D389-AA10-4DAE-BC4F-5748E7C0322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13" authorId="0" shapeId="0" xr:uid="{6904A7AA-55EC-4DE1-8CB7-5588BD38A66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3" authorId="0" shapeId="0" xr:uid="{9F95AF85-491A-4313-8B7E-12461555DA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3" authorId="0" shapeId="0" xr:uid="{899B65EA-4B77-4B77-BF07-91D14863D9F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3" authorId="0" shapeId="0" xr:uid="{A11BE5BB-B03A-48D5-A9B5-4BD9CAA8CF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3" authorId="0" shapeId="0" xr:uid="{78F81F34-412C-49B1-8AFE-A60B05CE4C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3" authorId="0" shapeId="0" xr:uid="{7DCF3A7E-7B82-4FEB-9644-9E67092B38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3" authorId="0" shapeId="0" xr:uid="{BD14FD7C-92FC-40B7-8F7A-C30FE9B7EF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3" authorId="0" shapeId="0" xr:uid="{AD1E06A5-F851-4CCB-AA9E-895A3070C9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3" authorId="0" shapeId="0" xr:uid="{5453B95E-DFF1-4CF3-A0DD-F684A02551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3" authorId="0" shapeId="0" xr:uid="{BCDE7D42-1744-40F3-9ECA-A660A5F9BC2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3" authorId="0" shapeId="0" xr:uid="{310B0044-73F0-466B-8CB8-D31E4BD0844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3" authorId="0" shapeId="0" xr:uid="{014EC469-AEC5-4C68-AA25-FFC25D06584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3" authorId="0" shapeId="0" xr:uid="{D9960CB5-9B14-4CE4-9A6A-144E1F934E4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13" authorId="0" shapeId="0" xr:uid="{9A79E48B-6E2E-4215-8C07-7BD76261002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3" authorId="0" shapeId="0" xr:uid="{ADCA8FF5-A284-4D53-A000-32AC1C1A96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3" authorId="0" shapeId="0" xr:uid="{1AE83857-D4EA-4F35-B668-EFB35FDA6D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13" authorId="0" shapeId="0" xr:uid="{46BB5A02-8DF7-4A04-BB8D-E93260AF6C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3" authorId="0" shapeId="0" xr:uid="{7350FBD1-F269-40B5-8E75-9B45202C58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13" authorId="0" shapeId="0" xr:uid="{8DD2834D-8CFC-4242-A4FA-9CAA8D2D4A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3" authorId="0" shapeId="0" xr:uid="{A1B4EA5E-35DB-4E6A-858C-8F44DA421C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3" authorId="0" shapeId="0" xr:uid="{09D7128D-C768-48F4-ACEA-C2EF99383D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3" authorId="0" shapeId="0" xr:uid="{FCCDC708-74CE-42EA-9334-6A93D3F0014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13" authorId="0" shapeId="0" xr:uid="{EA4A465F-BA03-4E46-8B15-49331E7B3C8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13" authorId="0" shapeId="0" xr:uid="{63AF8E79-BCB5-43D9-A519-A9F4FA2288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3" authorId="0" shapeId="0" xr:uid="{92883E2C-0627-47FB-B818-1F232029A2D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13" authorId="0" shapeId="0" xr:uid="{6C6226A2-0D7D-4EDD-B45C-B17EA78558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3" authorId="0" shapeId="0" xr:uid="{6A6AD208-02A8-4127-8CC4-64BB9DE549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3" authorId="0" shapeId="0" xr:uid="{10E168A9-FE2F-4144-A751-19011D74C72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3" authorId="0" shapeId="0" xr:uid="{FE068D39-7D85-439B-94F9-4EE411D3A7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13" authorId="0" shapeId="0" xr:uid="{021B131C-A7DB-486F-9F3B-999A743C6EC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3" authorId="0" shapeId="0" xr:uid="{D3D0E597-3F07-4AB5-873E-5CDAAD9BED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13" authorId="0" shapeId="0" xr:uid="{3D9E6F86-593E-4766-AA8E-C5E81C6532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3" authorId="0" shapeId="0" xr:uid="{71F1E821-F237-4701-9CAE-B56763DFAB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4" authorId="0" shapeId="0" xr:uid="{A6E3B6B4-FF66-451D-B480-6662619CB6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4" authorId="0" shapeId="0" xr:uid="{1366CA2A-2C20-4C07-B5B8-FF088C82CD6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14" authorId="0" shapeId="0" xr:uid="{C509A945-607F-45CD-9854-47365D7A87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4" authorId="0" shapeId="0" xr:uid="{825A4F3D-012C-4663-ACFC-70B2736128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14" authorId="0" shapeId="0" xr:uid="{4D7018A7-F582-4FA6-8EC2-BF6FE99571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4" authorId="0" shapeId="0" xr:uid="{B4F5FEFB-7919-4816-B3C4-58373365AF8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4" authorId="0" shapeId="0" xr:uid="{C8DC2CC8-9B69-43E1-B7EF-837808CDCA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4" authorId="0" shapeId="0" xr:uid="{EB2509D3-CCF1-485A-9B2D-FA7A568CFD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4" authorId="0" shapeId="0" xr:uid="{2ECD9C40-DE3F-41FE-9F49-29442A07A1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4" authorId="0" shapeId="0" xr:uid="{98EEA45F-8880-4AC8-BAEB-0606F277DA7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4" authorId="0" shapeId="0" xr:uid="{B77D196C-3D6E-46D6-9A72-45EB02978C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4" authorId="0" shapeId="0" xr:uid="{05362733-DEED-48EB-8194-B44A502FA0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4" authorId="0" shapeId="0" xr:uid="{C93B19D0-55AB-4B53-9378-34484917A9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4" authorId="0" shapeId="0" xr:uid="{4C366039-3C5A-40F5-AC6F-08B26028E42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4" authorId="0" shapeId="0" xr:uid="{DD575727-9D68-49A7-9965-4A879709F43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4" authorId="0" shapeId="0" xr:uid="{D57670C8-1F29-4306-ADC9-CDE284164D7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14" authorId="0" shapeId="0" xr:uid="{4A8CC575-3DD3-442A-AE73-A2B04B5A73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14" authorId="0" shapeId="0" xr:uid="{09C41864-129A-42F9-94E8-DC327BA32C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14" authorId="0" shapeId="0" xr:uid="{82B3B783-3CFB-423B-BAB2-BDF4463D87C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14" authorId="0" shapeId="0" xr:uid="{A6827828-3CB8-4E74-ADAD-0913D728CD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I14" authorId="0" shapeId="0" xr:uid="{802A4773-9D09-460E-BB38-DC0361893C6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4" authorId="0" shapeId="0" xr:uid="{00BDE27F-875D-4B90-8A7D-BABDEF40C9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4" authorId="0" shapeId="0" xr:uid="{7D02A2FC-9EA3-4FE9-A01D-AC6C15B42F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14" authorId="0" shapeId="0" xr:uid="{98EEB17E-5B2A-4A5B-8E32-E9578A2CFC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14" authorId="0" shapeId="0" xr:uid="{016F2479-102E-4D7B-BBFF-C53B4CD9C9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4" authorId="0" shapeId="0" xr:uid="{9D3B81B8-DB72-4AE0-AA75-ECFC23358E9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14" authorId="0" shapeId="0" xr:uid="{D015A61D-E00B-472D-9D1E-BAF052B868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14" authorId="0" shapeId="0" xr:uid="{59941679-3482-4156-B321-CFC470A7A6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4" authorId="0" shapeId="0" xr:uid="{CCEA94E9-F1C9-4FFE-AA99-95ED32BACF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4" authorId="0" shapeId="0" xr:uid="{902ED483-D003-40E8-8D24-9BEC87AFCFC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4" authorId="0" shapeId="0" xr:uid="{164C01B6-BCBD-4B9A-B16A-3C47AC00588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4" authorId="0" shapeId="0" xr:uid="{53060F94-6B40-40BA-886C-183750559D6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4" authorId="0" shapeId="0" xr:uid="{EC510097-AC39-44B7-95AB-8967B87CDF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14" authorId="0" shapeId="0" xr:uid="{1301E4F2-5888-4A44-A9DF-0636132844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4" authorId="0" shapeId="0" xr:uid="{6D6EC3B7-1819-46CC-BB32-90968EC453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4" authorId="0" shapeId="0" xr:uid="{2285AA08-CC1C-4331-822C-36375F1870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4" authorId="0" shapeId="0" xr:uid="{BDFED590-CBBB-4169-A73A-CC184660D3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14" authorId="0" shapeId="0" xr:uid="{7C123A17-B23E-4BD1-8A79-F0882D20D5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4" authorId="0" shapeId="0" xr:uid="{035FEEF8-F0B7-4511-995C-BAC1D31BF6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4" authorId="0" shapeId="0" xr:uid="{93FE8F98-B14A-4337-B411-69B9C0701B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14" authorId="0" shapeId="0" xr:uid="{80AD0267-D0CA-4191-ACFE-B7083F5611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4" authorId="0" shapeId="0" xr:uid="{6E3B44EA-C922-4FF4-A1E2-AE6FC42541D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4" authorId="0" shapeId="0" xr:uid="{14AB06EC-E80A-4C64-8CE5-FA0B5937BF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14" authorId="0" shapeId="0" xr:uid="{9DDA7E5D-39F3-48E3-ADAC-BA1C6F72627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4" authorId="0" shapeId="0" xr:uid="{22106464-FE86-4DD1-A6A2-C41D12C527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4" authorId="0" shapeId="0" xr:uid="{D31D3E92-793C-4243-BC46-0273AE7568F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14" authorId="0" shapeId="0" xr:uid="{FF709A8A-93E0-412B-B8D6-15FCAE548C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14" authorId="0" shapeId="0" xr:uid="{BA20C482-18DE-48D1-9D6E-4A3EC973DF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4" authorId="0" shapeId="0" xr:uid="{BED7E885-610F-4956-BBF5-54313C4CB1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4" authorId="0" shapeId="0" xr:uid="{7663A0C7-3AB8-43BE-885F-3F38B67366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4" authorId="0" shapeId="0" xr:uid="{A5B441E4-57D2-458E-ADE7-761825C289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4" authorId="0" shapeId="0" xr:uid="{DF7D6CED-4497-4FA5-86A9-8002557CD58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14" authorId="0" shapeId="0" xr:uid="{B2E36C36-13D3-4B71-B6C4-D17CC34D8A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14" authorId="0" shapeId="0" xr:uid="{4B7D8792-F058-4D89-86D3-32B98A83B1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4" authorId="0" shapeId="0" xr:uid="{2A24CAF8-BE3B-44FB-89BC-D3EC4B1E00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14" authorId="0" shapeId="0" xr:uid="{BE3E440E-FDA0-43D5-A3D1-32F67BE995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4" authorId="0" shapeId="0" xr:uid="{53522515-4DFB-463D-A79C-1893B22D15A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4" authorId="0" shapeId="0" xr:uid="{4971548B-F19F-49E4-969B-5A7C7CF5C0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4" authorId="0" shapeId="0" xr:uid="{F33BA7B0-9377-47E4-A5CC-E40A557264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4" authorId="0" shapeId="0" xr:uid="{78E6EB41-14AC-472D-BA99-64039C7B9FA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4" authorId="0" shapeId="0" xr:uid="{AC2F3A26-61D8-45E6-A3BC-024F321793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14" authorId="0" shapeId="0" xr:uid="{F0D854DC-88AF-45FD-9F3D-9A4ECBE57A3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4" authorId="0" shapeId="0" xr:uid="{EBFACDEA-5572-46DF-99FB-6891DE2A988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14" authorId="0" shapeId="0" xr:uid="{9E1DC1AF-DE01-42A3-888D-75BC36AE24F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4" authorId="0" shapeId="0" xr:uid="{FC0BC422-AEAB-4B2A-A583-B8C153430B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W14" authorId="0" shapeId="0" xr:uid="{C7AD19AB-2CDE-4BB0-B612-FED9F7EF65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5" authorId="0" shapeId="0" xr:uid="{011FC8E9-1C99-4EF2-8ABB-441AACD6F4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5" authorId="0" shapeId="0" xr:uid="{C0B7568C-F640-46D3-BE8B-6C1F799605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5" authorId="0" shapeId="0" xr:uid="{34DCD98E-E1BE-4E60-A15C-1A59D352D8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5" authorId="0" shapeId="0" xr:uid="{B107D07D-44BA-4D6A-98A7-68DC0B84DCC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5" authorId="0" shapeId="0" xr:uid="{3464AD85-215B-4CD1-AA1A-1FB1098B7D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15" authorId="0" shapeId="0" xr:uid="{C7EBD2AD-1A87-463E-B938-309780EF0E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5" authorId="0" shapeId="0" xr:uid="{3AF0FD32-E73E-4682-A19C-B4F05FE36C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5" authorId="0" shapeId="0" xr:uid="{49581CA5-B2BA-4BB5-B49A-891F2537CB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5" authorId="0" shapeId="0" xr:uid="{B742741A-4A9A-4A5F-9F13-4C82BDC88B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5" authorId="0" shapeId="0" xr:uid="{24F3AA31-81FB-4787-A9E4-8E975ECADF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5" authorId="0" shapeId="0" xr:uid="{73C6B31A-C891-4EE6-95FC-9793D08E786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5" authorId="0" shapeId="0" xr:uid="{5B582497-0367-49CE-A12A-09EC6065AD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5" authorId="0" shapeId="0" xr:uid="{167FE85E-9D11-4B27-B8FB-A7AC625972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5" authorId="0" shapeId="0" xr:uid="{50E404C6-8476-4252-AC15-A818F1AEE2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5" authorId="0" shapeId="0" xr:uid="{2CA24961-DD98-4CF6-A222-22411CA6A8B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5" authorId="0" shapeId="0" xr:uid="{9E43693F-2774-4E44-A440-81308EFEDF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D15" authorId="0" shapeId="0" xr:uid="{7EEDB1D9-FB48-4D7B-B0C4-33B2786995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15" authorId="0" shapeId="0" xr:uid="{864B72A9-EE82-484C-B507-9BAD3F333BD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15" authorId="0" shapeId="0" xr:uid="{BB58F30F-80A6-4474-B3DF-A4F447E26DE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15" authorId="0" shapeId="0" xr:uid="{FD00DB6D-C786-43E2-8911-5593EFB8C2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I15" authorId="0" shapeId="0" xr:uid="{EE9A43C5-3394-4951-A9D2-6265112319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5" authorId="0" shapeId="0" xr:uid="{6E6D8840-4C47-4213-880A-034E331EC4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5" authorId="0" shapeId="0" xr:uid="{9AEC76AB-A03F-447C-8857-81BA383F52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15" authorId="0" shapeId="0" xr:uid="{08C52FCC-2231-4D50-AD94-5A07F9D443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15" authorId="0" shapeId="0" xr:uid="{6F36EF47-CA4B-4323-A552-21C851DBF6C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5" authorId="0" shapeId="0" xr:uid="{B29EC150-0132-46FA-A5E6-F4CA2CED00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15" authorId="0" shapeId="0" xr:uid="{563599EC-9410-4011-8927-48EF22CBE6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15" authorId="0" shapeId="0" xr:uid="{E2962598-F308-4BF7-8D3E-C90797E9A2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5" authorId="0" shapeId="0" xr:uid="{4E629DF4-90C9-4D8F-AE85-25CB8C266B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5" authorId="0" shapeId="0" xr:uid="{2F08A259-659C-471C-8242-3E531C1E9C1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15" authorId="0" shapeId="0" xr:uid="{F5ECABCE-343A-48FC-8DE9-EC5CDEA0D1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5" authorId="0" shapeId="0" xr:uid="{0FED87EC-798D-4CA5-88DF-6285846A67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5" authorId="0" shapeId="0" xr:uid="{BF53A2B4-4724-425A-8A71-C2A284D786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5" authorId="0" shapeId="0" xr:uid="{1B813E7B-330F-45B4-9BE4-5736CE525E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5" authorId="0" shapeId="0" xr:uid="{F459E558-F6EA-4EA3-932C-8FC867D5295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5" authorId="0" shapeId="0" xr:uid="{811B500B-E320-492C-82C4-34A751565B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5" authorId="0" shapeId="0" xr:uid="{5D90283A-2435-4837-B591-64B23E4A762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5" authorId="0" shapeId="0" xr:uid="{345225CF-041C-48EE-983D-2233351736C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5" authorId="0" shapeId="0" xr:uid="{819DA017-2096-416B-8F06-7EEA642B335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5" authorId="0" shapeId="0" xr:uid="{3FED7681-7632-4C20-A575-ABEFF1A7A9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5" authorId="0" shapeId="0" xr:uid="{9CB2DA32-104C-4385-ADC5-1AC71C1D89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15" authorId="0" shapeId="0" xr:uid="{7C7C3AE9-5D8B-4773-9C9B-C70F3620D6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5" authorId="0" shapeId="0" xr:uid="{B7596E30-694B-44C0-9189-285B85B377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5" authorId="0" shapeId="0" xr:uid="{B8F1FCF5-BA5D-4E7B-8125-9463AEB42B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15" authorId="0" shapeId="0" xr:uid="{68B1BCE3-710A-4E2B-93A8-0979BC2CDF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5" authorId="0" shapeId="0" xr:uid="{A510877A-9CFD-4D50-83A0-EC1796B2D9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5" authorId="0" shapeId="0" xr:uid="{ADEDBC73-EBE8-40CE-9CF8-C47FD1576A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15" authorId="0" shapeId="0" xr:uid="{51756893-B22C-4377-B65A-EC63AB1EC96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15" authorId="0" shapeId="0" xr:uid="{E856E753-BE6B-4817-8DDE-6BFCF64EB57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5" authorId="0" shapeId="0" xr:uid="{10D87ECC-E244-44B6-924D-BF8EB55CC38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5" authorId="0" shapeId="0" xr:uid="{FAA6ABCD-393B-44D2-B4B6-7ED95BB228A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15" authorId="0" shapeId="0" xr:uid="{37E40BAE-8B2C-410B-8DCE-B305AAB8801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5" authorId="0" shapeId="0" xr:uid="{FD4A60A6-E361-4D38-99A3-0431525F83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15" authorId="0" shapeId="0" xr:uid="{C55EC2A4-FA59-484C-9244-E36C50FCB6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5" authorId="0" shapeId="0" xr:uid="{6B1B45EE-742C-4F89-9CB3-27E3140C7D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15" authorId="0" shapeId="0" xr:uid="{CE3FEAC0-FBC0-43D7-B1FD-31B7C4B554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5" authorId="0" shapeId="0" xr:uid="{8EFFB125-011F-4D21-9A19-C2B970DAC5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5" authorId="0" shapeId="0" xr:uid="{3D3C6A88-2024-4246-A06A-7A418FE775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5" authorId="0" shapeId="0" xr:uid="{4929E771-1D55-4DBA-9F8F-162C9828D0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5" authorId="0" shapeId="0" xr:uid="{069251E6-A95D-45A0-9233-FDDC603F02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5" authorId="0" shapeId="0" xr:uid="{22F19C00-86ED-46E8-9FA5-234A8CB7BF6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5" authorId="0" shapeId="0" xr:uid="{319FF0CE-E0CD-4E5F-8F72-3565BA7FE9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5" authorId="0" shapeId="0" xr:uid="{ED39F47A-5AE9-4CC3-9D4F-4021F566A1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15" authorId="0" shapeId="0" xr:uid="{89F1B169-69FD-49FD-BA4D-0A5F2F06B4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5" authorId="0" shapeId="0" xr:uid="{19809FE0-4EDB-4CC6-A1E7-29566F10C4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15" authorId="0" shapeId="0" xr:uid="{44257318-81AF-42F9-91C2-2273223C01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5" authorId="0" shapeId="0" xr:uid="{CD76C2CF-104E-4748-B021-03A473655D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W15" authorId="0" shapeId="0" xr:uid="{E16BB8F9-2734-46A3-93AB-2D1754500E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6" authorId="0" shapeId="0" xr:uid="{9ED18998-9B24-474B-8CB7-B542CBCA62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6" authorId="0" shapeId="0" xr:uid="{92B9B891-17B1-4AEA-B262-8FB388B3EA9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6" authorId="0" shapeId="0" xr:uid="{45FC5E17-94A6-4877-9096-89BC7CEFB3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6" authorId="0" shapeId="0" xr:uid="{009D7228-213C-436A-91F3-C0E864BF91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6" authorId="0" shapeId="0" xr:uid="{F9876390-2455-43B3-97B3-BB1C9A666F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6" authorId="0" shapeId="0" xr:uid="{8FEC9E1B-76FF-4D23-8A64-9FB3732FB1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6" authorId="0" shapeId="0" xr:uid="{76BE6C30-4854-4307-A536-58502B30ED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6" authorId="0" shapeId="0" xr:uid="{F961F1D5-1C67-4E38-A73D-9FAFC3266B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6" authorId="0" shapeId="0" xr:uid="{D6B79CF7-028F-4E78-9C8B-47791CCCD9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6" authorId="0" shapeId="0" xr:uid="{5CB0F8F2-6FA6-4322-990F-17309F157F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6" authorId="0" shapeId="0" xr:uid="{EA034541-62EF-4BA0-882C-AB6BE6662A3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6" authorId="0" shapeId="0" xr:uid="{05EA96B4-B1E2-4E9D-87B0-FC97D89637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6" authorId="0" shapeId="0" xr:uid="{7CAA70A3-559D-4267-8159-B3FB3B5672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6" authorId="0" shapeId="0" xr:uid="{8B0E35FB-5C11-4601-83E9-3B798AD807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6" authorId="0" shapeId="0" xr:uid="{ECC879EE-B56F-45B9-BE19-B3AAE4EE87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6" authorId="0" shapeId="0" xr:uid="{8A18462D-F21D-4DCA-A1F6-9A3B5CC743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6" authorId="0" shapeId="0" xr:uid="{47887FC4-D011-42D7-84DB-2FDCB1FEC0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16" authorId="0" shapeId="0" xr:uid="{5C251AC6-0867-43D4-BEC9-E996A9491CF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16" authorId="0" shapeId="0" xr:uid="{B71293AC-8B3C-4DD2-9C25-B10BAE9828D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16" authorId="0" shapeId="0" xr:uid="{5691F32F-5BC7-4A49-86AA-3397D7E4F7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16" authorId="0" shapeId="0" xr:uid="{FA94A93C-B234-49E2-A800-2D76DF3D47C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6" authorId="0" shapeId="0" xr:uid="{7AF8C1C8-BA21-4618-A411-26039CD14F1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16" authorId="0" shapeId="0" xr:uid="{3B5247BC-18E9-4DA6-9FEA-76B51A6939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16" authorId="0" shapeId="0" xr:uid="{BAF38BA4-49C8-4CC6-BED6-6F3AAF82F03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6" authorId="0" shapeId="0" xr:uid="{B72110F0-7C80-4FC2-A6C2-633870F4C39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16" authorId="0" shapeId="0" xr:uid="{01EB1A5B-FF32-4FC1-9709-3CEBCF15CD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16" authorId="0" shapeId="0" xr:uid="{35ED4F41-D7B6-49FB-B7BE-724C909C32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6" authorId="0" shapeId="0" xr:uid="{E561005F-2E40-44F2-926B-D04DB731414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6" authorId="0" shapeId="0" xr:uid="{E65E885F-6B42-4278-9108-8EC9670928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16" authorId="0" shapeId="0" xr:uid="{9F4C9E3F-4782-4DAB-838B-DF74B42974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6" authorId="0" shapeId="0" xr:uid="{5681269F-443B-41FA-9C46-3BD56CE677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6" authorId="0" shapeId="0" xr:uid="{61F2039D-3702-4CF8-B919-F1212CCE22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6" authorId="0" shapeId="0" xr:uid="{EB42417C-C86E-4B4D-BC85-07375EEB9F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6" authorId="0" shapeId="0" xr:uid="{FBE0070E-96C3-42E0-8D3C-F37881F1A3C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6" authorId="0" shapeId="0" xr:uid="{FB7D64D2-A221-467D-9A23-AA1CA776C3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6" authorId="0" shapeId="0" xr:uid="{B49CDF1E-5856-4DEE-BD61-A9B9DBA85E5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6" authorId="0" shapeId="0" xr:uid="{3A5779EE-30A1-40A1-8836-617A5F69096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6" authorId="0" shapeId="0" xr:uid="{87D9870A-E463-4043-A504-F840DED314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16" authorId="0" shapeId="0" xr:uid="{4F07A1C0-03B1-4446-BD34-CA32E66547B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6" authorId="0" shapeId="0" xr:uid="{FDFABA99-9C50-43C8-A75B-1D7CE3D646D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6" authorId="0" shapeId="0" xr:uid="{8BBE17A9-4850-4387-BE08-0A51092D66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6" authorId="0" shapeId="0" xr:uid="{0BB7B722-0FAD-40F8-A04B-95D0073F5A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6" authorId="0" shapeId="0" xr:uid="{1AA00005-5373-4E3E-AE8A-E81C54A06B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16" authorId="0" shapeId="0" xr:uid="{A1913684-B594-4BC2-9383-C6173D8788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6" authorId="0" shapeId="0" xr:uid="{70354771-809C-4F36-9153-F7514A1AB95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6" authorId="0" shapeId="0" xr:uid="{6C263B24-1B73-42D6-B446-D14861FDE36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16" authorId="0" shapeId="0" xr:uid="{00F5B005-C35A-42D6-9E22-DA8F3CA0EB2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6" authorId="0" shapeId="0" xr:uid="{AF3A5925-B1FB-48AA-940C-1866C00935F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16" authorId="0" shapeId="0" xr:uid="{2D85B03D-8AA7-4918-8877-D8040DF0CB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6" authorId="0" shapeId="0" xr:uid="{59E93D04-FE54-411A-AB01-5C6C5D7493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6" authorId="0" shapeId="0" xr:uid="{19C8DB7B-C582-4B5B-A77E-3407F1FF2B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6" authorId="0" shapeId="0" xr:uid="{EFC7FC69-5F53-4069-8881-2311821880B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6" authorId="0" shapeId="0" xr:uid="{E87EBC47-EED2-4C16-996A-7CD9BA8C7EC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16" authorId="0" shapeId="0" xr:uid="{FC9A2BF1-61D9-40D3-BF23-A75D9719813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16" authorId="0" shapeId="0" xr:uid="{CBE3A030-E71B-4AFC-B6A5-F4893BF101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6" authorId="0" shapeId="0" xr:uid="{FBC5BAFB-4202-4EED-9235-78A0BDB9129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16" authorId="0" shapeId="0" xr:uid="{C2562FB4-9B7D-4D63-99E8-C9425388A0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6" authorId="0" shapeId="0" xr:uid="{1E5DDD3E-C00F-4FB5-BD8F-0087C10270E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6" authorId="0" shapeId="0" xr:uid="{03917799-641C-4E93-86D9-C39984E869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6" authorId="0" shapeId="0" xr:uid="{82C05216-D27F-46D8-ADA1-3B35D614821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6" authorId="0" shapeId="0" xr:uid="{E0FD0D31-B54C-445F-90DD-904082C1F6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6" authorId="0" shapeId="0" xr:uid="{3C754333-228D-4E64-B71F-A4CD98197F3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16" authorId="0" shapeId="0" xr:uid="{36BDD428-600B-40F8-BDDE-8D7ADC625F5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6" authorId="0" shapeId="0" xr:uid="{D28F9E8E-8411-4900-B924-FC5E706796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6" authorId="0" shapeId="0" xr:uid="{8F1C2C62-0824-447B-B0E1-9584427AB0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17" authorId="0" shapeId="0" xr:uid="{0E39812E-107A-4D44-8890-C9D1B2E1A1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7" authorId="0" shapeId="0" xr:uid="{03A675BA-604E-472B-9022-7122C0D537C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17" authorId="0" shapeId="0" xr:uid="{091F4D0F-107D-4833-B94E-BFBF04313C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7" authorId="0" shapeId="0" xr:uid="{50D23628-7EF0-40B8-BD57-C3E240460A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17" authorId="0" shapeId="0" xr:uid="{DC96A893-0B70-476D-A7A6-E872069B4E2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7" authorId="0" shapeId="0" xr:uid="{D240A132-EBCE-4F10-BE98-06EE7D6444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7" authorId="0" shapeId="0" xr:uid="{ECF479AC-0A19-4DA3-A28D-7DE5E9E7C9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7" authorId="0" shapeId="0" xr:uid="{BB8A9C2B-C47E-4FEB-B945-1E9BB51E542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7" authorId="0" shapeId="0" xr:uid="{1F8467D0-A210-4893-9296-CAD7A9A600C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7" authorId="0" shapeId="0" xr:uid="{89A83B93-17FD-489B-A1FB-3315277201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7" authorId="0" shapeId="0" xr:uid="{A98F2010-F338-41CF-917A-7C5BC979A39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7" authorId="0" shapeId="0" xr:uid="{A1FCE0D2-B268-4218-8559-19B6912F8A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7" authorId="0" shapeId="0" xr:uid="{33867A14-D049-476D-8BDD-06064155EF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7" authorId="0" shapeId="0" xr:uid="{3CD92E47-EE91-48A8-9891-22AA493927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7" authorId="0" shapeId="0" xr:uid="{F4F2DB9C-1B71-494D-BDB0-63E5191C04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7" authorId="0" shapeId="0" xr:uid="{5920424D-A971-4725-ADEC-59E39ABCDFD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17" authorId="0" shapeId="0" xr:uid="{2E1C43B7-8FB8-46ED-8797-2B8543903F9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17" authorId="0" shapeId="0" xr:uid="{B61F40EC-F84C-443A-BD5D-AABED022041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17" authorId="0" shapeId="0" xr:uid="{382271AE-12D0-47C4-B7FE-60E566B7C9B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17" authorId="0" shapeId="0" xr:uid="{FFCCF57D-BFB7-4EE2-BCD0-B88D6D2DD2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I17" authorId="0" shapeId="0" xr:uid="{0CEFDB1C-B601-4287-8F21-F5761D79A3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17" authorId="0" shapeId="0" xr:uid="{21391103-D04E-48A1-87BB-4F4E1F66E8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7" authorId="0" shapeId="0" xr:uid="{CEF2BCC4-8F53-4AC8-A061-B0009EB58F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M17" authorId="0" shapeId="0" xr:uid="{FF60803B-B3D3-4747-9DBC-B87820C42D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17" authorId="0" shapeId="0" xr:uid="{C9B1503F-8F2A-4619-8E3B-7A0D9CBBE4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17" authorId="0" shapeId="0" xr:uid="{51927DD1-B100-4197-A3B2-458752A923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17" authorId="0" shapeId="0" xr:uid="{5BCB39E6-12EF-458B-9261-CF2F13B619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17" authorId="0" shapeId="0" xr:uid="{414ECD24-837D-4B6F-B2FB-30D92368A4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7" authorId="0" shapeId="0" xr:uid="{0B1F8783-EF92-48EF-964E-91B0FAA697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7" authorId="0" shapeId="0" xr:uid="{5BA71EDC-0B8A-428C-B541-4274BF354E4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7" authorId="0" shapeId="0" xr:uid="{311AC516-72BC-4A08-9D92-40580031C2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17" authorId="0" shapeId="0" xr:uid="{0D6263B9-37C4-4BEA-9270-24838C69CD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7" authorId="0" shapeId="0" xr:uid="{FFED9801-864A-47D9-89C7-32DC5620A9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7" authorId="0" shapeId="0" xr:uid="{D3346E65-172D-40A3-834C-A80E68AA91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7" authorId="0" shapeId="0" xr:uid="{C435C4D3-74A5-41E7-A2CB-8FB3D3D67F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17" authorId="0" shapeId="0" xr:uid="{06E997AC-6747-4C05-B751-FDFE5330872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7" authorId="0" shapeId="0" xr:uid="{5F2AB2F6-7D4C-4876-9387-E47098577CE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7" authorId="0" shapeId="0" xr:uid="{B3600119-197C-4EAD-BF60-06F3A93DB6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7" authorId="0" shapeId="0" xr:uid="{10E68EBC-8D94-46EF-90A3-EFFDEA32AF3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7" authorId="0" shapeId="0" xr:uid="{6D60AC65-A7DA-438B-BEC9-96FF5D0041F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7" authorId="0" shapeId="0" xr:uid="{C4E13DDE-A3DE-4E2A-A4F7-A4D390442B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7" authorId="0" shapeId="0" xr:uid="{83E6400E-8D19-400C-BF5F-3EB843BFFA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7" authorId="0" shapeId="0" xr:uid="{828B2299-5723-4C8E-AC67-F9B635386E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R17" authorId="0" shapeId="0" xr:uid="{2C8EA596-C0BC-4731-B7CC-1BE70178C6B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7" authorId="0" shapeId="0" xr:uid="{CB0677B5-36AE-417F-8A78-14B783CF9A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7" authorId="0" shapeId="0" xr:uid="{77ECFEAB-0D25-40FF-8BA1-2BF5969F4E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17" authorId="0" shapeId="0" xr:uid="{E2689B70-3712-4895-877E-47DAF26091B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17" authorId="0" shapeId="0" xr:uid="{08BB6579-9BFC-433C-8FFA-DB9413D94F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7" authorId="0" shapeId="0" xr:uid="{50B8D4A7-FBDB-450F-A79F-465ED099C0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7" authorId="0" shapeId="0" xr:uid="{FB27C092-DD7A-4888-BEB0-01796D99CBF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7" authorId="0" shapeId="0" xr:uid="{A39E71E1-B823-42E3-8F01-18F29960067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17" authorId="0" shapeId="0" xr:uid="{D10EE87A-A33C-44CF-8EDF-8D78E69F33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17" authorId="0" shapeId="0" xr:uid="{654BAE30-D015-49F3-B683-4614BDD862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7" authorId="0" shapeId="0" xr:uid="{643C2002-3E80-482E-B8AF-3303ED18C75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17" authorId="0" shapeId="0" xr:uid="{9BED2874-6322-4393-9AD9-65A11ACC1F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17" authorId="0" shapeId="0" xr:uid="{DE913117-D0D1-48DA-B78B-04AF8817D2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7" authorId="0" shapeId="0" xr:uid="{6A735622-F940-4813-8946-4AF22F6FFE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17" authorId="0" shapeId="0" xr:uid="{3A3AD12A-E23F-44D8-9F88-0F1B5D6EDE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7" authorId="0" shapeId="0" xr:uid="{904B2254-BD2B-4FC6-9564-BC17EC4DDB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7" authorId="0" shapeId="0" xr:uid="{88A6C2B6-9D94-490E-9564-6FEE97B8A17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7" authorId="0" shapeId="0" xr:uid="{0B4FE25C-B2F8-48D7-AC66-2B91CDF2F3A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7" authorId="0" shapeId="0" xr:uid="{62621733-1561-4D20-BEB9-29628E0A6CA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17" authorId="0" shapeId="0" xr:uid="{45A48CA9-887A-4C3A-85E9-72C8EB0163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7" authorId="0" shapeId="0" xr:uid="{B993E7E1-3038-4D4E-9166-41124937A24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17" authorId="0" shapeId="0" xr:uid="{DD733CF1-E4B8-4516-A7E2-A7AC1CAC37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7" authorId="0" shapeId="0" xr:uid="{A97D49AB-A231-4BC4-8465-CA3AF469432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8" authorId="0" shapeId="0" xr:uid="{3B83AAB3-FAEE-42D1-AA85-49531B13F8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8" authorId="0" shapeId="0" xr:uid="{FCFE058C-476C-451D-B4FD-90A94B3100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8" authorId="0" shapeId="0" xr:uid="{3BC9978F-B158-4143-B70E-CF7BFB30B4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8" authorId="0" shapeId="0" xr:uid="{F0EFFEBA-F008-4D24-A603-07A05480AE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8" authorId="0" shapeId="0" xr:uid="{C4705E1C-5D8B-460A-BAFC-B216A02AC9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8" authorId="0" shapeId="0" xr:uid="{9481BB59-1C73-4989-947B-ED0D45D2CDF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8" authorId="0" shapeId="0" xr:uid="{BE55DE0E-5912-4493-A2B2-B71CDB9622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8" authorId="0" shapeId="0" xr:uid="{E62A32E6-5252-42C7-BCF0-CEA59138BB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8" authorId="0" shapeId="0" xr:uid="{52E4B613-1829-41FC-A0DE-D543BFA18F3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8" authorId="0" shapeId="0" xr:uid="{B112BB9B-0CC5-440B-B469-E5AFC400EA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8" authorId="0" shapeId="0" xr:uid="{B9888D84-1E6F-4D79-980F-0D4889B1609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8" authorId="0" shapeId="0" xr:uid="{68B03F53-4F0E-46C2-B136-C4228A8B71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8" authorId="0" shapeId="0" xr:uid="{358CC678-9BD2-434E-8A5E-16853100DA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8" authorId="0" shapeId="0" xr:uid="{020BE918-09CE-410D-A652-339148F326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8" authorId="0" shapeId="0" xr:uid="{297647D6-3574-4FCB-AB0F-871CCB445E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8" authorId="0" shapeId="0" xr:uid="{A9BD654F-6D8B-4028-9D62-31FF27E062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8" authorId="0" shapeId="0" xr:uid="{B6C8B780-6340-4289-900E-8F5DBBA86A1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18" authorId="0" shapeId="0" xr:uid="{E37D8D4F-8092-409E-8CE6-E31570E553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18" authorId="0" shapeId="0" xr:uid="{74FB10F0-CA57-4220-8FF5-447B4BD8BF3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I18" authorId="0" shapeId="0" xr:uid="{FFA036E8-8E6A-4085-8A20-024B3D8F84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8" authorId="0" shapeId="0" xr:uid="{3F4A5E9E-508E-4B1D-85DB-6793E0A9F64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18" authorId="0" shapeId="0" xr:uid="{82F2CF92-E3B5-4E0E-B414-A800C85BA0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8" authorId="0" shapeId="0" xr:uid="{55C3B13A-0DE6-4A54-AB30-40FD68EA3A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18" authorId="0" shapeId="0" xr:uid="{21060044-76F6-4ADA-91C3-AF0480EB66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18" authorId="0" shapeId="0" xr:uid="{4FE28C60-D146-4A62-8CC7-F6E850C94A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8" authorId="0" shapeId="0" xr:uid="{7C4D31B7-A727-4BDC-BC6B-3C1EF2BE64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18" authorId="0" shapeId="0" xr:uid="{7D2F8801-2893-49D0-88C9-489684BFF2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18" authorId="0" shapeId="0" xr:uid="{BEC2E205-F959-4C0A-82A5-08D4FC83133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8" authorId="0" shapeId="0" xr:uid="{F1FDC2B6-3D6A-4CE1-BDBF-139C3349E4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8" authorId="0" shapeId="0" xr:uid="{71EAE9B8-606C-4E11-8581-DABAF2792B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8" authorId="0" shapeId="0" xr:uid="{75CDAA64-4F53-48BD-BEDD-BDBF8794BE0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8" authorId="0" shapeId="0" xr:uid="{8163C6B6-3CB5-4853-A82D-990B417A385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8" authorId="0" shapeId="0" xr:uid="{0C74214C-E040-4ECD-8C30-51A59CEF7B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8" authorId="0" shapeId="0" xr:uid="{C14C49E6-576A-4A24-B011-9406D64A7D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18" authorId="0" shapeId="0" xr:uid="{0C980B46-61AC-4B6E-A001-66522812F9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8" authorId="0" shapeId="0" xr:uid="{CE92B3AD-42BD-4C6D-89E6-022F11ED2B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8" authorId="0" shapeId="0" xr:uid="{58CD65BE-0191-41E2-B7B2-585B9FA6D01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8" authorId="0" shapeId="0" xr:uid="{11852DEE-344D-4392-B3B9-FA8C744814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18" authorId="0" shapeId="0" xr:uid="{04FC01C0-4732-41D8-8CEA-55C9700931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8" authorId="0" shapeId="0" xr:uid="{E66802B1-461D-458C-B7B2-5192392470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8" authorId="0" shapeId="0" xr:uid="{E11890BC-B435-4892-BC6D-E7E4B8E9EE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8" authorId="0" shapeId="0" xr:uid="{A4398A78-49D3-4DF5-BC5F-7239DF9662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18" authorId="0" shapeId="0" xr:uid="{B0310BD7-32B4-4D7A-8115-EA6D781B29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18" authorId="0" shapeId="0" xr:uid="{64C4B001-0D8C-454A-A378-04E1D83999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8" authorId="0" shapeId="0" xr:uid="{A73574B2-99A1-4025-95AD-C7430BB2CD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8" authorId="0" shapeId="0" xr:uid="{9644DAD6-3C64-42D7-8223-4A5452646C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18" authorId="0" shapeId="0" xr:uid="{8286427F-7501-4616-B01F-56C8C84358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8" authorId="0" shapeId="0" xr:uid="{95A99C7B-6916-49A6-A2E8-F0801A6BE14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18" authorId="0" shapeId="0" xr:uid="{CCE22F16-C637-4F6E-8930-146488EA507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8" authorId="0" shapeId="0" xr:uid="{A97C33FC-B266-4641-B9B0-4D70431F548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8" authorId="0" shapeId="0" xr:uid="{E39ADE63-635C-40A7-8963-1E93E5BFC7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18" authorId="0" shapeId="0" xr:uid="{78F23ED0-D8D2-43D8-99A2-1312240351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18" authorId="0" shapeId="0" xr:uid="{9B3DB7D5-73EE-402B-92B6-1DEF514EAE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8" authorId="0" shapeId="0" xr:uid="{D95F5CA1-DC87-4566-B724-CA601A487A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18" authorId="0" shapeId="0" xr:uid="{500C132F-2F27-4C59-BF4B-43B8970B09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18" authorId="0" shapeId="0" xr:uid="{F9233DD7-420E-4291-B73D-91519C44081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8" authorId="0" shapeId="0" xr:uid="{E0ACD233-7726-4A0A-84EF-418DB963E5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18" authorId="0" shapeId="0" xr:uid="{BF8F0CE8-62BD-4FAB-B7BF-BF59F83E2F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8" authorId="0" shapeId="0" xr:uid="{44A96A9B-8702-438D-A882-6276CA8070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8" authorId="0" shapeId="0" xr:uid="{3E933620-1E7F-4CDE-B29F-07DD293FFA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8" authorId="0" shapeId="0" xr:uid="{8DA61FE8-3A09-481C-92A0-C282FF1911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8" authorId="0" shapeId="0" xr:uid="{0DB0D904-73B3-4A3A-9EA9-2422C2B5A3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8" authorId="0" shapeId="0" xr:uid="{D3223577-D6F7-411F-B3BC-B340851C8D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18" authorId="0" shapeId="0" xr:uid="{0351A195-46A3-4509-82BA-6280B38960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8" authorId="0" shapeId="0" xr:uid="{B9E38EED-B337-480D-BA9F-4271C79915F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8" authorId="0" shapeId="0" xr:uid="{C7CC6E24-2AE8-4EC8-AF1C-06530A0212B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19" authorId="0" shapeId="0" xr:uid="{07559345-8E05-4C88-B3CF-375924975B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9" authorId="0" shapeId="0" xr:uid="{E7C1A37C-90FF-4070-85EE-08D59AB950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9" authorId="0" shapeId="0" xr:uid="{7CDC0D66-F710-4C8A-96E2-C15F7B45E4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9" authorId="0" shapeId="0" xr:uid="{EB2E61EB-9B35-4ABB-B965-687E70DD86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9" authorId="0" shapeId="0" xr:uid="{777FE369-D552-4BBA-AD43-E23F625B51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9" authorId="0" shapeId="0" xr:uid="{6F904F8B-3FC2-4F6B-AF14-9F8DF0EB5F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9" authorId="0" shapeId="0" xr:uid="{622317D4-D8EB-454A-82B5-899A8B90A6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9" authorId="0" shapeId="0" xr:uid="{7E419CF7-9E88-422A-ABCE-4B79E19A57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9" authorId="0" shapeId="0" xr:uid="{FFA4FCBE-E18C-4DD2-832A-C40E5BADCB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9" authorId="0" shapeId="0" xr:uid="{827512AD-118A-4B3E-BDC3-77CF97D5A9A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9" authorId="0" shapeId="0" xr:uid="{ABE7F406-65DD-4756-8869-34A3CFF1A0C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19" authorId="0" shapeId="0" xr:uid="{9EE3C9D9-CE0F-447E-87BF-D9C71E108B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19" authorId="0" shapeId="0" xr:uid="{1755FF27-3291-42B6-8613-2D01DAB03D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19" authorId="0" shapeId="0" xr:uid="{41CFF215-B978-4A7A-B6D9-1E3EDE8104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I19" authorId="0" shapeId="0" xr:uid="{B8704870-5B08-4E73-9CFB-AF319C9F6D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9" authorId="0" shapeId="0" xr:uid="{C901CCA5-39CD-442A-B104-E205D596BC3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9" authorId="0" shapeId="0" xr:uid="{C5170B63-F304-4485-A902-1792A6BCE7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19" authorId="0" shapeId="0" xr:uid="{3585A4CA-CFC8-4A87-8992-59E1C1E3254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19" authorId="0" shapeId="0" xr:uid="{BD364E10-4DB6-48B2-840E-54D2AA7B74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9" authorId="0" shapeId="0" xr:uid="{F6ED9C31-C72F-4C62-936C-889A202375D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R19" authorId="0" shapeId="0" xr:uid="{729E52DB-2FD1-4684-9EA2-FF3240CA62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19" authorId="0" shapeId="0" xr:uid="{8017F224-8607-4266-906E-F8F6F876E9D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19" authorId="0" shapeId="0" xr:uid="{264A756E-22BA-4CE0-A11A-380D1C204B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19" authorId="0" shapeId="0" xr:uid="{E25B0826-52CE-4E35-9810-E287F6E072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9" authorId="0" shapeId="0" xr:uid="{3610CB94-95CE-4CED-90E8-99BD8551DF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9" authorId="0" shapeId="0" xr:uid="{3A2D31D6-67ED-4AA5-947E-B9AAAF6C6F4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9" authorId="0" shapeId="0" xr:uid="{9D3C2E76-5C18-4FFA-B128-C0A1D8CAC4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9" authorId="0" shapeId="0" xr:uid="{938A05FB-6C8B-47F4-B2EF-083A0E778B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19" authorId="0" shapeId="0" xr:uid="{040C90CF-C3DF-4CBC-95D5-0A3192CBF0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9" authorId="0" shapeId="0" xr:uid="{DD6C423A-FA07-4540-8971-BC531DAC00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9" authorId="0" shapeId="0" xr:uid="{349FCA39-E1F1-4DC3-BB29-04F34B9425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9" authorId="0" shapeId="0" xr:uid="{02B545CB-27E3-4770-A608-DAC77BBC80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9" authorId="0" shapeId="0" xr:uid="{E2891615-7772-4755-B881-FA849EA0A2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9" authorId="0" shapeId="0" xr:uid="{4B1C7951-2A3A-4788-A16D-86C2F46DC3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9" authorId="0" shapeId="0" xr:uid="{189151DF-217A-4D75-90E3-FBE74DD93B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9" authorId="0" shapeId="0" xr:uid="{0ED8550D-660B-489A-A899-14C30117AA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9" authorId="0" shapeId="0" xr:uid="{FFD3EEA8-C6D1-4DA4-BF6A-C3D80B7354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19" authorId="0" shapeId="0" xr:uid="{C21C3923-302F-4B87-AB80-4EEF8C763F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9" authorId="0" shapeId="0" xr:uid="{D94DFE71-8ADB-4D00-82F0-4766CA3CF56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9" authorId="0" shapeId="0" xr:uid="{7C9E6D7A-D8CC-426D-8F82-CB71385683D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9" authorId="0" shapeId="0" xr:uid="{D4793159-65C5-4538-B56E-D8C6948483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19" authorId="0" shapeId="0" xr:uid="{A47CC95E-78A7-42C0-B642-8C9E9EAE19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9" authorId="0" shapeId="0" xr:uid="{1A12352F-29F8-4014-8A8E-58354CFC151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9" authorId="0" shapeId="0" xr:uid="{FF165D47-7F4D-4D02-B88D-32141692EB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9" authorId="0" shapeId="0" xr:uid="{E4221E0A-1644-4C79-8810-5373F986FF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9" authorId="0" shapeId="0" xr:uid="{F93712BA-A152-468C-9262-3F88F3A6197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19" authorId="0" shapeId="0" xr:uid="{5E0E9FD0-13C5-455D-8F3D-312A310B3B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19" authorId="0" shapeId="0" xr:uid="{9FC04084-ECA7-4B80-93B6-66122EF7777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9" authorId="0" shapeId="0" xr:uid="{B3B4D0F1-4139-47A2-AC24-2922BA6D0C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19" authorId="0" shapeId="0" xr:uid="{3F2960AC-5B98-4F0B-82EA-44948F8CED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9" authorId="0" shapeId="0" xr:uid="{A0B96E2C-3314-408B-BDD1-C4E9E8AEEA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9" authorId="0" shapeId="0" xr:uid="{BD5BA5EF-2241-429A-AA94-9A84102CA5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9" authorId="0" shapeId="0" xr:uid="{8663A1E8-DC9B-414E-BBEF-96C8DB233B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9" authorId="0" shapeId="0" xr:uid="{F8BCBC1E-A49E-4D38-8482-917C726F37F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9" authorId="0" shapeId="0" xr:uid="{45ABB4EB-1500-466F-875F-E2BFC45E1A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9" authorId="0" shapeId="0" xr:uid="{CF68F76C-6B7C-44B1-B001-E3F41A4CAA8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19" authorId="0" shapeId="0" xr:uid="{3934ABCC-5B81-4397-B261-FFB4648A383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9" authorId="0" shapeId="0" xr:uid="{8473A198-4563-4321-80F2-3712446DC1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19" authorId="0" shapeId="0" xr:uid="{0C2ED388-947A-4820-A0BA-441E0F89A2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20" authorId="0" shapeId="0" xr:uid="{E1378EDE-364B-4A1B-A2CA-CD98B8C46B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20" authorId="0" shapeId="0" xr:uid="{9B516AA8-C372-4441-944E-6B1A0C5C4A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20" authorId="0" shapeId="0" xr:uid="{9A68F213-8861-4DA8-9421-9565F2ED44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0" authorId="0" shapeId="0" xr:uid="{9216AAA1-FCC4-45E8-BEEF-8DC305EADF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0" authorId="0" shapeId="0" xr:uid="{34569AA5-4B6B-486D-89F0-BFDF539AD88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20" authorId="0" shapeId="0" xr:uid="{63A44E20-8E1D-456F-8FDC-F62C645B4B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0" authorId="0" shapeId="0" xr:uid="{C652A640-41BF-4ECD-BBEE-CA55A456B4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0" authorId="0" shapeId="0" xr:uid="{5EB1ADE7-7791-4F14-BB0D-15B9876400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20" authorId="0" shapeId="0" xr:uid="{A86E84CA-FBBC-4EDC-9E78-70536C12981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0" authorId="0" shapeId="0" xr:uid="{EA703698-4D58-47D0-A66B-03A778BE2A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0" authorId="0" shapeId="0" xr:uid="{43106FD0-FBED-4A9C-A3D9-EFF708E27E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0" authorId="0" shapeId="0" xr:uid="{733AFF06-840E-4934-B008-EB1299754E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20" authorId="0" shapeId="0" xr:uid="{7E6AF4E8-11F8-4C2F-9984-A5968249283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0" authorId="0" shapeId="0" xr:uid="{65C205AE-4CAB-46F1-8CCE-AAF9C28AA5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20" authorId="0" shapeId="0" xr:uid="{EAFB74A5-1EE1-40CE-A8AC-8103926430A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20" authorId="0" shapeId="0" xr:uid="{E8B16180-76FC-487A-A0C9-C1A7E04374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20" authorId="0" shapeId="0" xr:uid="{25EAEB83-58B7-4196-993F-8BD6C9B539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20" authorId="0" shapeId="0" xr:uid="{1DBD5957-6BB6-4E85-9B31-2D3E5517BB6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I20" authorId="0" shapeId="0" xr:uid="{DBAD9228-AA20-46F0-AB14-32333BB6C4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20" authorId="0" shapeId="0" xr:uid="{FEEE66DB-E08A-4622-A99E-20A4B6B719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0" authorId="0" shapeId="0" xr:uid="{19D39457-8B30-4492-81FD-E6F1892100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0" authorId="0" shapeId="0" xr:uid="{C6FD61CF-B6AD-43A9-990F-254DC409338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20" authorId="0" shapeId="0" xr:uid="{62F2A587-0C75-42DE-9B55-C910ECB12EA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20" authorId="0" shapeId="0" xr:uid="{A78F964C-49B4-4100-B8E9-A3BE63D5B0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0" authorId="0" shapeId="0" xr:uid="{B87FC35E-5641-4044-92C8-8876D21CC02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20" authorId="0" shapeId="0" xr:uid="{D9D99BCE-9122-41B6-9805-A61AD6BDF6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20" authorId="0" shapeId="0" xr:uid="{50078947-7243-4F6D-9C29-F40AE689816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0" authorId="0" shapeId="0" xr:uid="{13C4BEEA-B571-4AEA-8AF2-4DCC6FF3B0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0" authorId="0" shapeId="0" xr:uid="{76199FF3-76F9-49D9-81B5-0384300775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20" authorId="0" shapeId="0" xr:uid="{CE42AE59-94D5-429E-9BB1-596A174ECB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0" authorId="0" shapeId="0" xr:uid="{35254334-2252-440B-B028-A6D668F8DF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0" authorId="0" shapeId="0" xr:uid="{1ACDBE44-7054-4BB3-A298-92B585AB8F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0" authorId="0" shapeId="0" xr:uid="{DE731BF7-35BE-4630-80D0-B11403D4619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20" authorId="0" shapeId="0" xr:uid="{117CB29E-8879-45E1-92C7-248848ED6D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0" authorId="0" shapeId="0" xr:uid="{A1FA2892-D620-4C37-AE1C-6ED6B7B88A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0" authorId="0" shapeId="0" xr:uid="{DD3C1F48-50E1-4DF8-9436-FF06639344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0" authorId="0" shapeId="0" xr:uid="{6139C8A1-1C38-4B31-BA87-59A3D795D6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0" authorId="0" shapeId="0" xr:uid="{3989734A-CFDA-4490-9E48-9C15B23E94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0" authorId="0" shapeId="0" xr:uid="{4EDB7C26-5659-4ECD-B327-92BEDC6744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20" authorId="0" shapeId="0" xr:uid="{1D6BF29E-8149-4D7B-9FF8-7B9D42CAC5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20" authorId="0" shapeId="0" xr:uid="{FB5C7A3A-C9FA-4051-A0FB-4C46E5EAE20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20" authorId="0" shapeId="0" xr:uid="{861CF564-89F4-433E-9016-B4C4BB6E33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20" authorId="0" shapeId="0" xr:uid="{A7894C2F-3E73-4A93-9F7B-0E063154AB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0" authorId="0" shapeId="0" xr:uid="{28954004-72AF-4DCE-8C38-7D428342D7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0" authorId="0" shapeId="0" xr:uid="{82E93686-5B93-408A-BBE5-D0C1432D23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20" authorId="0" shapeId="0" xr:uid="{03DA1C37-E8CD-433D-B564-DA6AA31AD4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20" authorId="0" shapeId="0" xr:uid="{6FE41512-E78A-4468-B192-8AA63E37CE4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0" authorId="0" shapeId="0" xr:uid="{9924FF30-EC97-474E-9418-596EEBA5F5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20" authorId="0" shapeId="0" xr:uid="{FC4D91CF-2AB1-4A31-B915-5A51266C63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0" authorId="0" shapeId="0" xr:uid="{45E8CF1C-2C83-48EC-A76C-77A838CAEB9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20" authorId="0" shapeId="0" xr:uid="{5F8B24B4-9BAD-4027-AE5A-9B28290A76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0" authorId="0" shapeId="0" xr:uid="{A41DBF58-E257-400B-8386-0A76B93718D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20" authorId="0" shapeId="0" xr:uid="{5464D7EF-5CDF-4A7C-917C-C2108EDB84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20" authorId="0" shapeId="0" xr:uid="{F938766B-09A7-4E79-B855-F7D438CF6A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20" authorId="0" shapeId="0" xr:uid="{274660DA-EA4F-485F-8F2A-D81DD9EDF62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20" authorId="0" shapeId="0" xr:uid="{ECAFCE01-C2A7-4D06-A220-ED1D62874F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0" authorId="0" shapeId="0" xr:uid="{7D412224-EDD7-4A60-8548-AFFF1BC8AD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0" authorId="0" shapeId="0" xr:uid="{530B1D1E-DE72-4D3A-BF1C-D0034436F6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0" authorId="0" shapeId="0" xr:uid="{B3604C49-A674-41B9-9DD2-005557E11C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20" authorId="0" shapeId="0" xr:uid="{63A04FC6-01AF-4219-833C-D533F124A2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20" authorId="0" shapeId="0" xr:uid="{C9A48DD3-A234-42B9-82F6-F348F831CC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20" authorId="0" shapeId="0" xr:uid="{1FA3CC95-130C-4CCA-B4F4-BF52DFD789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0" authorId="0" shapeId="0" xr:uid="{38CE35C6-D473-45C4-9C5F-DACB727557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21" authorId="0" shapeId="0" xr:uid="{0D36682F-B562-4E0A-8560-AB5D1D9FDD3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21" authorId="0" shapeId="0" xr:uid="{0E32C60B-D518-46F4-A799-73EA0843BD3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21" authorId="0" shapeId="0" xr:uid="{2A67214B-F4A5-4A2E-80EB-CB115C177B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21" authorId="0" shapeId="0" xr:uid="{A55E2816-689A-4D73-A440-80C70F1B1B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1" authorId="0" shapeId="0" xr:uid="{AA41157B-5479-4BDE-AAB8-9FE07AD786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1" authorId="0" shapeId="0" xr:uid="{1601461A-0432-4182-8349-107753D7E4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21" authorId="0" shapeId="0" xr:uid="{8C34467D-1B2A-4BFD-85F6-2BDB3482E1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1" authorId="0" shapeId="0" xr:uid="{A151864A-B274-45C5-B923-8A10D8A1946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1" authorId="0" shapeId="0" xr:uid="{32889CF2-9536-411F-A0E8-2F639D6955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1" authorId="0" shapeId="0" xr:uid="{909A38D6-4BF9-4A06-B572-C5A5FAA9F1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1" authorId="0" shapeId="0" xr:uid="{DD595699-E4EB-4A98-96C8-4F2C341EBA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1" authorId="0" shapeId="0" xr:uid="{42734B2C-DEDE-48ED-9C77-B7A670F02F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1" authorId="0" shapeId="0" xr:uid="{0ED5CE2F-5528-4EA9-94CE-0BDFE9350C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1" authorId="0" shapeId="0" xr:uid="{4FB64A2D-C88D-4480-ADE0-93AC174B49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1" authorId="0" shapeId="0" xr:uid="{322529C7-4789-47DD-AF34-0D86854CB0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1" authorId="0" shapeId="0" xr:uid="{2795947D-CCCC-4313-B124-D50F0E91BE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1" authorId="0" shapeId="0" xr:uid="{521BA1BC-16A4-4360-888A-E0433CA622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21" authorId="0" shapeId="0" xr:uid="{DE2594E7-61BB-4574-8D67-4F9414172F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21" authorId="0" shapeId="0" xr:uid="{047894B1-475B-416E-A56E-BFF8651EA1B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21" authorId="0" shapeId="0" xr:uid="{05A99EB5-09EE-46B5-8E22-0627B76145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I21" authorId="0" shapeId="0" xr:uid="{642E469D-547A-430A-9098-EDAE7DA5B4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1" authorId="0" shapeId="0" xr:uid="{0734B975-1953-4DCA-BEC4-042249E453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21" authorId="0" shapeId="0" xr:uid="{F40C6DA9-C6C2-42D6-A71C-7FC75B98BA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1" authorId="0" shapeId="0" xr:uid="{E263CB22-A076-4057-B5E8-7B93BB1CCD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21" authorId="0" shapeId="0" xr:uid="{4BD512E8-2ECC-4382-AFBC-599E00F239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21" authorId="0" shapeId="0" xr:uid="{8E9F0274-8CBC-44C8-AE4E-6680086E3A8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1" authorId="0" shapeId="0" xr:uid="{F5D07C39-6E7C-4191-BF3F-F0C033B72E6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21" authorId="0" shapeId="0" xr:uid="{5166BA22-10BA-49AD-AC6F-8A1DB4EF9F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21" authorId="0" shapeId="0" xr:uid="{91FD4843-AF3E-48D7-898D-95F434BF671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1" authorId="0" shapeId="0" xr:uid="{2D1F640D-1EA3-474A-87E7-4C9CCD2A98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21" authorId="0" shapeId="0" xr:uid="{3E859E95-6512-4910-934A-85F8BDAB1D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21" authorId="0" shapeId="0" xr:uid="{0DD15AF0-9DFE-4676-9C83-09C6632A470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21" authorId="0" shapeId="0" xr:uid="{E1ED2449-05C5-4515-AA8B-9DDF2616B1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1" authorId="0" shapeId="0" xr:uid="{1A2C2CB8-D435-4625-9E1C-33BD94505B3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1" authorId="0" shapeId="0" xr:uid="{C464F12F-C254-4255-BE44-62A5EB4158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1" authorId="0" shapeId="0" xr:uid="{12B72AA4-3EAD-486A-9E75-0AB8DD16B1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21" authorId="0" shapeId="0" xr:uid="{A02F6D3C-1183-4A3F-AF9C-F988603242B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1" authorId="0" shapeId="0" xr:uid="{264D04CF-0D1D-4BD5-9940-2A55FD132F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1" authorId="0" shapeId="0" xr:uid="{B19D31CD-9FC4-4629-8908-C63377E8F18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1" authorId="0" shapeId="0" xr:uid="{CBC650C4-67CB-494D-B0F7-270563B7ED9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1" authorId="0" shapeId="0" xr:uid="{ECF10BBD-1B21-4CA7-BAF3-309240C191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1" authorId="0" shapeId="0" xr:uid="{F0FFC697-78E5-42F2-8B76-E0389E22EB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21" authorId="0" shapeId="0" xr:uid="{DE6C9D6E-0859-42A1-8527-D732143869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21" authorId="0" shapeId="0" xr:uid="{BA26DB3A-6D4E-4B17-B670-2EC616AE40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21" authorId="0" shapeId="0" xr:uid="{123C47BA-A21A-4EFE-9E7A-3B470040FF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1" authorId="0" shapeId="0" xr:uid="{A1AAF351-B8FE-48D9-8D7B-C1F4344CF29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21" authorId="0" shapeId="0" xr:uid="{1D907B04-4846-4E41-90BE-AD16FC3E2A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21" authorId="0" shapeId="0" xr:uid="{FC054F52-EAB2-44E5-B846-F991159404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1" authorId="0" shapeId="0" xr:uid="{98608EA6-8F97-49B6-B53A-01946967AE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1" authorId="0" shapeId="0" xr:uid="{C198EBD6-37F8-4C19-82BA-390EF71A2E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21" authorId="0" shapeId="0" xr:uid="{3F0F0F41-7109-4B12-A75E-27E74DF1EF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21" authorId="0" shapeId="0" xr:uid="{BEDCF7E8-85ED-4D8E-9E57-0E8D2A05F4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1" authorId="0" shapeId="0" xr:uid="{C6B74FDC-FEE1-4E0F-B827-A0554BA7E8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21" authorId="0" shapeId="0" xr:uid="{0D92040D-D933-48EE-ACBF-5744B9A61FA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1" authorId="0" shapeId="0" xr:uid="{E1B5CCA3-9D27-4C70-A5DA-A6AFC9CD2D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21" authorId="0" shapeId="0" xr:uid="{A2C10969-0717-47E4-BF70-2CF1970769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21" authorId="0" shapeId="0" xr:uid="{E4F6C002-607B-4A36-9D76-EEBB9D0303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1" authorId="0" shapeId="0" xr:uid="{069B33A0-4BF3-4441-B1BE-7E621C7150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21" authorId="0" shapeId="0" xr:uid="{2F4EDEBD-D1E6-4D61-8ACD-B621D423616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21" authorId="0" shapeId="0" xr:uid="{C5C98385-6E32-43F1-AF48-85CCAF7267C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21" authorId="0" shapeId="0" xr:uid="{0C14211A-5FCF-418C-97F3-7ABB933819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21" authorId="0" shapeId="0" xr:uid="{7F497146-D0D6-4E30-9D73-A816636E6A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21" authorId="0" shapeId="0" xr:uid="{D4028AFB-7B20-4475-89A6-5031B8449A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1" authorId="0" shapeId="0" xr:uid="{698EBE0D-E613-471D-BE0C-9DC470C8A6A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1" authorId="0" shapeId="0" xr:uid="{F8474C73-531B-44D4-972D-B07AC241F4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21" authorId="0" shapeId="0" xr:uid="{3713CCEA-D27C-49B9-B3AF-BAB8645C05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1" authorId="0" shapeId="0" xr:uid="{6F7C607C-9AA8-41AF-A9A3-87D7B275AF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21" authorId="0" shapeId="0" xr:uid="{9BFBD4DC-24B4-41CE-80F7-71FF8C2FB6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21" authorId="0" shapeId="0" xr:uid="{FC1E7063-869B-47F4-AF64-BF191908E8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21" authorId="0" shapeId="0" xr:uid="{EB20DA1A-5163-46ED-AE30-3E6A380DC5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1" authorId="0" shapeId="0" xr:uid="{DA5E589C-01EA-4438-80B2-D9A3FA386E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22" authorId="0" shapeId="0" xr:uid="{046719C2-B30B-4F0B-8111-F28F3A62C29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22" authorId="0" shapeId="0" xr:uid="{0201D14B-4AAB-4386-B682-F36491C4B6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22" authorId="0" shapeId="0" xr:uid="{948F6EAD-D526-4A7F-8568-6D28AC608B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2" authorId="0" shapeId="0" xr:uid="{2A67473E-8CD1-4A75-AF01-9B99204AFA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2" authorId="0" shapeId="0" xr:uid="{209A4EA6-60B4-4886-9FD8-FE85543AB5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2" authorId="0" shapeId="0" xr:uid="{AC8DEAEA-7654-4A88-AC84-0D1DA946C0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2" authorId="0" shapeId="0" xr:uid="{0A70983A-4C21-4C33-AF0B-BF1DD7D392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22" authorId="0" shapeId="0" xr:uid="{BAC7DC37-28D9-4DB6-A3E0-EB116089BBA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2" authorId="0" shapeId="0" xr:uid="{01906164-C5F4-412C-B872-66A40ECD2BF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2" authorId="0" shapeId="0" xr:uid="{A08580C9-3322-47FB-BCD9-D091C94F90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2" authorId="0" shapeId="0" xr:uid="{637C7DE0-9066-4013-BBFB-B0072044A83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2" authorId="0" shapeId="0" xr:uid="{DBE66D0F-F30F-459C-8EC5-F80914DAD7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2" authorId="0" shapeId="0" xr:uid="{72506CC1-5024-43D7-8DF8-D1C98CD161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22" authorId="0" shapeId="0" xr:uid="{537E7F68-6181-43E2-8425-68E043FD190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22" authorId="0" shapeId="0" xr:uid="{A55EB0A5-2EA2-42DF-B787-28646AA718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22" authorId="0" shapeId="0" xr:uid="{816A4CA7-A388-4449-BC34-B1CB291818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22" authorId="0" shapeId="0" xr:uid="{25C8B291-CE98-443A-8BF4-C403C360992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I22" authorId="0" shapeId="0" xr:uid="{7A4865FA-7166-42CF-9EF9-503686B61B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2" authorId="0" shapeId="0" xr:uid="{43A27FE4-F9B2-4798-BA64-C15103F538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2" authorId="0" shapeId="0" xr:uid="{478B1961-5CE7-4504-A074-3CCC61C7A37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22" authorId="0" shapeId="0" xr:uid="{D57B617E-8445-496F-902E-63A67D85BC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22" authorId="0" shapeId="0" xr:uid="{220A1F1D-216D-4171-A26E-44F8AF9E3E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2" authorId="0" shapeId="0" xr:uid="{1EA2EE5F-2094-4D74-8659-782FB3DA99C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22" authorId="0" shapeId="0" xr:uid="{E25FE42D-872B-4A32-B60D-F7BD66DD77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22" authorId="0" shapeId="0" xr:uid="{2E109DD8-73BB-4C86-860A-1156E33AA6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22" authorId="0" shapeId="0" xr:uid="{A447E0D8-08E9-455C-8125-D7FFD62889B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22" authorId="0" shapeId="0" xr:uid="{50F2F59E-48CA-4741-ABFE-1E03C6832D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22" authorId="0" shapeId="0" xr:uid="{14D2F306-73DB-4CCB-A02B-4AC3D0E9E66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2" authorId="0" shapeId="0" xr:uid="{0C385583-20F8-49A6-BA53-F327434537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2" authorId="0" shapeId="0" xr:uid="{EA6B31D2-475C-4D9F-AAED-59945872B41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2" authorId="0" shapeId="0" xr:uid="{B992C6F2-CA24-4308-AEF0-077688F4D1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22" authorId="0" shapeId="0" xr:uid="{9035ECC8-543F-442F-B799-19D83341ED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22" authorId="0" shapeId="0" xr:uid="{A0F05D69-3769-40C7-AE5B-9767D94053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2" authorId="0" shapeId="0" xr:uid="{A5EE8682-793C-427E-8FFA-D0FFE39DD21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22" authorId="0" shapeId="0" xr:uid="{6D8FEFE2-16F6-4A05-9745-D958FD14F8B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2" authorId="0" shapeId="0" xr:uid="{347E001B-7AFA-461C-A606-A42AFC6F07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2" authorId="0" shapeId="0" xr:uid="{16C7166C-A78D-4BD8-839B-C58FC70622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22" authorId="0" shapeId="0" xr:uid="{DC1B3737-3038-444A-B341-7FAE176F921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22" authorId="0" shapeId="0" xr:uid="{44953360-6950-42C6-87A6-B191A91CCD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2" authorId="0" shapeId="0" xr:uid="{D414C15F-B58B-4660-9079-D29C9F5B9B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2" authorId="0" shapeId="0" xr:uid="{8CDC052F-59FF-42A7-81E8-AA7327B3FD3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22" authorId="0" shapeId="0" xr:uid="{71CCBDE6-5A39-4F59-9EF1-CA55D44BA4A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22" authorId="0" shapeId="0" xr:uid="{FC5EE369-5C5F-42E2-8823-145CBF3B49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2" authorId="0" shapeId="0" xr:uid="{ECDFCE38-77F3-41B2-A2BB-054670A7631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22" authorId="0" shapeId="0" xr:uid="{3E55A44B-ED39-476E-AEEA-3B79EA25A8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22" authorId="0" shapeId="0" xr:uid="{9D1C4D2B-83C0-447B-922F-8912FB41EF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22" authorId="0" shapeId="0" xr:uid="{A1FE1A51-8CE7-4E65-936E-EB858735EE9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22" authorId="0" shapeId="0" xr:uid="{1593B574-4E8E-4B00-A5D0-B5CF2FD728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2" authorId="0" shapeId="0" xr:uid="{1DD03EF5-D3C0-4C6F-971D-A00B2C7DB1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2" authorId="0" shapeId="0" xr:uid="{671920FF-0A77-415E-8F27-60F29E2921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22" authorId="0" shapeId="0" xr:uid="{1EDA5C1D-EAE3-485A-97F3-D89A0AC3D9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2" authorId="0" shapeId="0" xr:uid="{68318DD5-F911-46CD-B36F-31677B5A63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22" authorId="0" shapeId="0" xr:uid="{38C10313-F111-4C2C-AA32-0FC0658D14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22" authorId="0" shapeId="0" xr:uid="{EDFB0EB3-BBE0-4FE8-99C7-7C1011087D4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22" authorId="0" shapeId="0" xr:uid="{A4BAA031-B5B0-427F-9AC0-AABCD6AAA1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2" authorId="0" shapeId="0" xr:uid="{3CE8C3B5-C7FC-4F14-87DA-1A43E9B73A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23" authorId="0" shapeId="0" xr:uid="{84FC0D83-8BDA-494F-AE3C-1365CE349BB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23" authorId="0" shapeId="0" xr:uid="{0E612E41-5B4A-40B4-8A91-D9658A0250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23" authorId="0" shapeId="0" xr:uid="{748352E0-A86D-44CD-A428-D9080B6944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23" authorId="0" shapeId="0" xr:uid="{2F9D1800-4A82-4BBC-826B-A506CEEF26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3" authorId="0" shapeId="0" xr:uid="{199B7F77-6AAE-4F7F-9137-2ECD4414AC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3" authorId="0" shapeId="0" xr:uid="{A9DED5F5-09DC-48D6-A229-B5C3A99732A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23" authorId="0" shapeId="0" xr:uid="{33567A9E-3814-4208-939E-2CB614196B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3" authorId="0" shapeId="0" xr:uid="{BEC69FEC-2574-4AA2-B858-F6E4C2E5B8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3" authorId="0" shapeId="0" xr:uid="{6591562A-1382-455C-94B7-3D40851D3CF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3" authorId="0" shapeId="0" xr:uid="{0657BC78-1A52-438D-B599-7BCD32CE60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23" authorId="0" shapeId="0" xr:uid="{31F1800B-B5EF-4CB2-8598-BAC65B5D4B7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3" authorId="0" shapeId="0" xr:uid="{91DFBD28-B929-4BA8-BB0D-F602CD93BE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3" authorId="0" shapeId="0" xr:uid="{B996D99E-C7E4-44DC-92C1-D0BF27CF9E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3" authorId="0" shapeId="0" xr:uid="{0167574A-B304-441B-91CD-F8287E31AD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3" authorId="0" shapeId="0" xr:uid="{C7E28B72-37F1-4E66-A78E-F8AC2B67359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23" authorId="0" shapeId="0" xr:uid="{3764CAFB-3965-4976-B72B-4466828864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23" authorId="0" shapeId="0" xr:uid="{B2F658F8-1EAC-4641-A094-E516E5FE0A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23" authorId="0" shapeId="0" xr:uid="{4C1C8837-2826-4C48-9FD7-8F7ADB501B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23" authorId="0" shapeId="0" xr:uid="{E2CE6566-5CFB-4AA3-A6D1-8FBB930B4B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23" authorId="0" shapeId="0" xr:uid="{D438A609-0E4A-4A72-BA2C-AC489F35DE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3" authorId="0" shapeId="0" xr:uid="{A461AE5C-534E-48CE-996F-143F9C3698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23" authorId="0" shapeId="0" xr:uid="{EAECA19D-5237-4332-980C-A3948C02ED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23" authorId="0" shapeId="0" xr:uid="{68930334-4725-4761-B311-EDF10510B72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23" authorId="0" shapeId="0" xr:uid="{1A3BE6EC-282C-4E0B-83C0-E3A664094C6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23" authorId="0" shapeId="0" xr:uid="{654C4FAC-F5A6-46D9-A1C8-DBF18D96E65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3" authorId="0" shapeId="0" xr:uid="{95E5166A-7231-4B88-9207-9B86DEA0AD7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23" authorId="0" shapeId="0" xr:uid="{BDF9153D-0473-40C9-BAC4-F61D3FE894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3" authorId="0" shapeId="0" xr:uid="{4656946A-0425-4B39-892F-0DA535C69A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3" authorId="0" shapeId="0" xr:uid="{B36009A7-7044-4005-8C7F-A2586FCB90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23" authorId="0" shapeId="0" xr:uid="{759C4C77-1FF6-4C98-B1E6-4AA4DA42A0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3" authorId="0" shapeId="0" xr:uid="{F2750AA6-8906-4513-9E7F-08EA2523ADF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3" authorId="0" shapeId="0" xr:uid="{5A839601-F14D-42D4-8320-81C2370191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3" authorId="0" shapeId="0" xr:uid="{35D2014E-4490-4144-A524-6CA23B9239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3" authorId="0" shapeId="0" xr:uid="{EA114FBF-EB93-4062-A132-747AA2891D1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3" authorId="0" shapeId="0" xr:uid="{A96B2C27-A598-4DB6-84F4-77C8C133CF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23" authorId="0" shapeId="0" xr:uid="{6EF9D6BA-3FC7-4702-A2E9-47FF10FED4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3" authorId="0" shapeId="0" xr:uid="{CE9AB438-38F9-43FB-8022-74230D92806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23" authorId="0" shapeId="0" xr:uid="{7E4D2A7A-5DA8-4D6C-85DD-21C5A2EA8C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R23" authorId="0" shapeId="0" xr:uid="{C00CA8A5-0CBF-43C8-835A-45502752886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3" authorId="0" shapeId="0" xr:uid="{68150D31-3938-4E13-90E0-DEA455E39D9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3" authorId="0" shapeId="0" xr:uid="{6F6B3D46-06FC-493B-B910-89BE513E40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23" authorId="0" shapeId="0" xr:uid="{621517BE-2140-4676-8426-F4AAC6CA7B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23" authorId="0" shapeId="0" xr:uid="{C93193DE-E6FD-4AD5-98B4-FA70EEC94C3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3" authorId="0" shapeId="0" xr:uid="{FC9CCFF1-3FDA-40C4-A0DE-A486AAF883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23" authorId="0" shapeId="0" xr:uid="{82E5716B-C888-448E-B23B-7DFBEFC04C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3" authorId="0" shapeId="0" xr:uid="{2509E7DA-47A6-4E7B-A13F-6FAA02CF11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23" authorId="0" shapeId="0" xr:uid="{1B807408-73F4-46D4-A8AD-DD0B5261F3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23" authorId="0" shapeId="0" xr:uid="{44113B3B-DCEB-4E89-8855-6DD5C4A052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3" authorId="0" shapeId="0" xr:uid="{71FB0376-1384-478C-8B18-4F78E7926C3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23" authorId="0" shapeId="0" xr:uid="{3475B65D-6685-4A13-93E6-B1C8368B82D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23" authorId="0" shapeId="0" xr:uid="{822ACB95-1D5D-4EC7-9C39-77A738BA79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23" authorId="0" shapeId="0" xr:uid="{D0D7BED5-6568-44C4-A186-9A53A6C97AE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23" authorId="0" shapeId="0" xr:uid="{113DBF59-4F1F-4205-BBBC-AE2CBA148B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3" authorId="0" shapeId="0" xr:uid="{9F4EA8EA-C11A-483C-9CB1-95DC94311C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23" authorId="0" shapeId="0" xr:uid="{7A9370FD-C4CC-40F3-BFC7-E9F6F9D306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3" authorId="0" shapeId="0" xr:uid="{0123AC7A-15C2-446C-A353-888C73A99E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23" authorId="0" shapeId="0" xr:uid="{E407AB00-7559-4568-BF17-F3AA645A301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3" authorId="0" shapeId="0" xr:uid="{B4CE1792-7A86-4ED9-B445-858938EF70E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23" authorId="0" shapeId="0" xr:uid="{4774D390-C05A-4BE2-9FD8-4D0016E864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3" authorId="0" shapeId="0" xr:uid="{FDDD0DD2-6F60-4C71-8B28-A5677263AB7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R24" authorId="0" shapeId="0" xr:uid="{BB3B31CF-37F9-4768-9E03-C869FC15CB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24" authorId="0" shapeId="0" xr:uid="{69612F36-3083-4C09-AB52-909CE19F11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4" authorId="0" shapeId="0" xr:uid="{00185E7F-C56B-46E0-BC92-FB1EC99FD27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4" authorId="0" shapeId="0" xr:uid="{C1CAB2A0-C71D-4811-A0D2-4AEC5281AA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D24" authorId="0" shapeId="0" xr:uid="{4D5C4E29-DC34-40BF-8559-C2A6D962CC5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24" authorId="0" shapeId="0" xr:uid="{C4AB4D09-D1FE-4FD9-AFEC-E1124EF556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4" authorId="0" shapeId="0" xr:uid="{C20EC164-CA38-4F32-AC03-28A5425078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4" authorId="0" shapeId="0" xr:uid="{F4E10282-1A35-4C58-BB4F-FEC479FDD3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4" authorId="0" shapeId="0" xr:uid="{AE1CDDD1-EAC8-4410-9499-D8F68F2E53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24" authorId="0" shapeId="0" xr:uid="{59BF312D-FB08-4600-BB05-FD4D59E6D9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4" authorId="0" shapeId="0" xr:uid="{59BC1142-C1E2-4983-AB6C-D7A8B245B9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4" authorId="0" shapeId="0" xr:uid="{343FBE22-C289-4721-87C4-8194BB6AB4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4" authorId="0" shapeId="0" xr:uid="{88F92E60-E0B1-44E2-AF78-A6B5F70DA5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4" authorId="0" shapeId="0" xr:uid="{586EEFE3-376F-4B70-8228-75FB9BE799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D24" authorId="0" shapeId="0" xr:uid="{9333F13F-592C-4931-8300-DF28FB1E60B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24" authorId="0" shapeId="0" xr:uid="{4E951478-06D2-464B-9260-2E4C83C4027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24" authorId="0" shapeId="0" xr:uid="{3C9CC2F1-FA6C-4584-97AA-86D3616DA5D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24" authorId="0" shapeId="0" xr:uid="{B7229AE4-8F11-4323-ACB4-6F23E7876D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24" authorId="0" shapeId="0" xr:uid="{E1641E87-3039-4CDE-9ABB-684B1D505B0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4" authorId="0" shapeId="0" xr:uid="{02F1CAB0-0872-478A-864B-4C8E300AFBE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4" authorId="0" shapeId="0" xr:uid="{77213C42-D4D7-4F54-911A-A9B3C6B06B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24" authorId="0" shapeId="0" xr:uid="{F331F2D3-14A6-4F67-BD88-95A1F3787D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24" authorId="0" shapeId="0" xr:uid="{6D6F40DE-EE10-40E4-883E-0F794F0758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4" authorId="0" shapeId="0" xr:uid="{CF5E7099-78F9-4D60-BAE8-5272524A7E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24" authorId="0" shapeId="0" xr:uid="{4BB596CB-802A-4892-BF5A-66B378F415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24" authorId="0" shapeId="0" xr:uid="{538836E6-BA35-4E31-B3DC-C54AE20915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4" authorId="0" shapeId="0" xr:uid="{B945895A-7DDB-419D-9267-19729C3044B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4" authorId="0" shapeId="0" xr:uid="{F5D3E7F1-AA53-4C6E-B679-163E3E5F2E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24" authorId="0" shapeId="0" xr:uid="{AC2D3E79-941E-42D6-AE90-759AFDFA38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4" authorId="0" shapeId="0" xr:uid="{C84ECA7D-869B-4FB5-BBE7-C0529C94259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24" authorId="0" shapeId="0" xr:uid="{C81F7B3C-DB97-489F-A6A8-F60EACDA02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4" authorId="0" shapeId="0" xr:uid="{508ECE15-1DE1-43AA-AD62-849B601BF0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Z24" authorId="0" shapeId="0" xr:uid="{8A868AF2-E979-433E-9B1E-CD19A5F03B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24" authorId="0" shapeId="0" xr:uid="{48A4459A-B8E8-44A6-9C74-3268169933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24" authorId="0" shapeId="0" xr:uid="{69189FE0-F9E7-48BB-BD75-F7EFB9CCD4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4" authorId="0" shapeId="0" xr:uid="{4225C691-98DB-47B5-B283-0CE3897172C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4" authorId="0" shapeId="0" xr:uid="{F312EFB3-7074-4E62-BF90-7097FC2A14A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4" authorId="0" shapeId="0" xr:uid="{31ABB301-215A-4E2C-AA6C-CC5B73A005F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4" authorId="0" shapeId="0" xr:uid="{59660454-BD8D-424D-8816-2D3D961789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24" authorId="0" shapeId="0" xr:uid="{EBDD70AD-486F-4602-9D48-B66123C5702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24" authorId="0" shapeId="0" xr:uid="{B1444E53-7ACD-4E88-980E-C14C03A550C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24" authorId="0" shapeId="0" xr:uid="{BA6C44A5-6633-4AE5-A185-DF33D1EE88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24" authorId="0" shapeId="0" xr:uid="{C4E858AE-255A-4E52-9E19-31A89464D90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4" authorId="0" shapeId="0" xr:uid="{27A81CCB-ABDF-4891-8950-DB8C67F3CB3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24" authorId="0" shapeId="0" xr:uid="{D9B9F760-5529-4287-A7BD-BD797D1252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24" authorId="0" shapeId="0" xr:uid="{D6CE0869-CA73-4EB9-9885-914B0A7B0C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24" authorId="0" shapeId="0" xr:uid="{753FCBBD-6AEF-4767-896C-7308A01C15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4" authorId="0" shapeId="0" xr:uid="{53C1D3B8-95BA-4F91-8104-C85231B2650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4" authorId="0" shapeId="0" xr:uid="{5C0BA476-E3E1-4019-93DF-A2B2F29433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24" authorId="0" shapeId="0" xr:uid="{2FF31360-C876-4F2B-A822-572BD71CAE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24" authorId="0" shapeId="0" xr:uid="{9C500743-B438-44E6-A82C-250F0F2E16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4" authorId="0" shapeId="0" xr:uid="{314AA18C-FC00-4ECE-86F2-88160C8D32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24" authorId="0" shapeId="0" xr:uid="{2FB4639A-5549-413B-8730-99CC3E3DD0F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4" authorId="0" shapeId="0" xr:uid="{CD09C233-D495-4210-AB5B-B3BDA354C3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24" authorId="0" shapeId="0" xr:uid="{6D882476-E5C7-4B9D-8F9F-F0F75352658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24" authorId="0" shapeId="0" xr:uid="{C34D7B8F-7D9D-4359-99F9-4985849DC2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4" authorId="0" shapeId="0" xr:uid="{F90D5C29-5450-4086-81A0-51EF958C80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24" authorId="0" shapeId="0" xr:uid="{93719597-3A74-4ECD-BA0F-98967F4D29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24" authorId="0" shapeId="0" xr:uid="{93CFA944-6A6D-4E1C-952B-3B21A5F503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24" authorId="0" shapeId="0" xr:uid="{B118DA31-6067-43C0-9C56-3C113DA34C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24" authorId="0" shapeId="0" xr:uid="{648113CC-8833-46B0-A09A-A7BE000411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4" authorId="0" shapeId="0" xr:uid="{73C79EEE-FD4B-42B4-A7BB-A6A0614DC1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4" authorId="0" shapeId="0" xr:uid="{C3FAAE51-C094-4021-A214-9172268B5C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24" authorId="0" shapeId="0" xr:uid="{53F993B7-8C67-4F67-9E08-25B8613EDD9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4" authorId="0" shapeId="0" xr:uid="{2D53790E-D797-4F3A-8E3E-D8AE11B561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24" authorId="0" shapeId="0" xr:uid="{5BACAEB1-3977-4186-98EF-A1DDAF613F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4" authorId="0" shapeId="0" xr:uid="{E84608D4-6178-471D-92DA-8EF25E21CC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24" authorId="0" shapeId="0" xr:uid="{4DB31884-9A93-458C-B307-0714F46DBA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4" authorId="0" shapeId="0" xr:uid="{1C17A031-384F-45F7-AEF2-1A9A7A90492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25" authorId="0" shapeId="0" xr:uid="{4B5244E8-B640-41FA-B349-996DC6DD34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25" authorId="0" shapeId="0" xr:uid="{011889C1-FA2D-4B4B-87C9-513117711F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5" authorId="0" shapeId="0" xr:uid="{8B231632-739C-46B7-A136-682BCEBC7A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5" authorId="0" shapeId="0" xr:uid="{2175A6FE-A082-412D-864F-5AB86C660F3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25" authorId="0" shapeId="0" xr:uid="{934AE2E9-8E4A-47E7-B6F0-8716F07473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5" authorId="0" shapeId="0" xr:uid="{D9180696-0113-4F95-BFC4-4CB1DB4EFC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5" authorId="0" shapeId="0" xr:uid="{C682C2F2-3346-4EA5-813E-E5ED9F1352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5" authorId="0" shapeId="0" xr:uid="{B53C2E41-2DE5-43B1-953F-3783DBAE9B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25" authorId="0" shapeId="0" xr:uid="{844189B4-4150-4C35-8AA0-6F95637E2F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5" authorId="0" shapeId="0" xr:uid="{6C9224C6-8441-4237-8CE6-86DA037381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5" authorId="0" shapeId="0" xr:uid="{1D24A920-60BD-45A8-A78E-EC9B207A27C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5" authorId="0" shapeId="0" xr:uid="{7821F475-EB81-4C66-A4B6-F5016D3968F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5" authorId="0" shapeId="0" xr:uid="{CCDB16CF-46D9-4835-8F50-87041F0B80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D25" authorId="0" shapeId="0" xr:uid="{DCA6ED3B-4ABE-4A80-A5ED-9BEFA26512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25" authorId="0" shapeId="0" xr:uid="{FAFEAE83-A7E5-4B81-B89E-DA85EAC8AF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25" authorId="0" shapeId="0" xr:uid="{1C31015B-FDA1-4266-9055-036AE028B2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25" authorId="0" shapeId="0" xr:uid="{CD0C638E-712A-4744-8823-32C4447BAE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25" authorId="0" shapeId="0" xr:uid="{A16C61DE-4F17-4A55-B5A2-18669353BF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5" authorId="0" shapeId="0" xr:uid="{66E8B92F-4108-4555-9A62-E3E60EB833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5" authorId="0" shapeId="0" xr:uid="{E54C0B23-67BD-4E40-922E-8B92B10BB6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25" authorId="0" shapeId="0" xr:uid="{12BB3A92-6D50-43B6-9827-6625F00453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25" authorId="0" shapeId="0" xr:uid="{2BF5FE72-77B6-4A20-91F6-D7A48783C72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5" authorId="0" shapeId="0" xr:uid="{FE98D51B-C16E-457A-91F4-1498EC2E0CD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25" authorId="0" shapeId="0" xr:uid="{A57EB80D-9757-47C7-884F-7D7E81FD75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5" authorId="0" shapeId="0" xr:uid="{6C52A42D-816F-4F3E-AFBA-215E06EABAD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5" authorId="0" shapeId="0" xr:uid="{04ECC5E3-1ED6-47CC-ADC4-D447E92729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25" authorId="0" shapeId="0" xr:uid="{E31757E1-349E-42EC-BBF4-9FF6F08A3E9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5" authorId="0" shapeId="0" xr:uid="{D724D843-6993-4EFD-88D0-C91ECDD9D18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5" authorId="0" shapeId="0" xr:uid="{5C317501-C580-4EC0-ABB7-88B951672EA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5" authorId="0" shapeId="0" xr:uid="{C5BB7D1C-28AD-49AF-8DFF-BB942A11E2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25" authorId="0" shapeId="0" xr:uid="{3A123E55-BF9D-4C62-8CEB-CE7CB4E0C14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5" authorId="0" shapeId="0" xr:uid="{C8D9681A-1E9C-4966-8C8F-6F0AACEA50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5" authorId="0" shapeId="0" xr:uid="{6D2004A6-3E73-4AF6-B022-EBA653D220B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5" authorId="0" shapeId="0" xr:uid="{8E967127-346C-4CF4-9E39-5686F9B12F9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5" authorId="0" shapeId="0" xr:uid="{77EA810E-4ECA-45AD-9C4C-9DEE117B80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5" authorId="0" shapeId="0" xr:uid="{F64057EB-A798-49FC-AFBC-62FA28B7B0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25" authorId="0" shapeId="0" xr:uid="{2338F2F9-800F-4D3C-B9C0-3D3A12937DD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25" authorId="0" shapeId="0" xr:uid="{D5AC7B71-7B1F-4E99-BBCD-5E95EB7488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5" authorId="0" shapeId="0" xr:uid="{7841626E-2BA3-4A6B-A040-7C4EBD4AEF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25" authorId="0" shapeId="0" xr:uid="{785E10B4-0129-4135-A35A-61F5F64BE2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25" authorId="0" shapeId="0" xr:uid="{8C4CA25A-27ED-4AA7-9E35-E1A6053BA9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5" authorId="0" shapeId="0" xr:uid="{BDF37604-EC08-4890-8020-3F1C7BE91A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5" authorId="0" shapeId="0" xr:uid="{ADF30EA7-B7AD-4BDB-A6C2-007302168CC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25" authorId="0" shapeId="0" xr:uid="{76C5849F-083F-4345-895A-C561143607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25" authorId="0" shapeId="0" xr:uid="{E5479805-2DFB-4677-85B6-1F4AD38419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5" authorId="0" shapeId="0" xr:uid="{26A097B3-4D75-4C29-9E66-8601B42948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25" authorId="0" shapeId="0" xr:uid="{AB898E45-FC2A-4432-B8F9-AD3B366BFF0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5" authorId="0" shapeId="0" xr:uid="{7BC4A838-9E20-4039-90AB-1272D664656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25" authorId="0" shapeId="0" xr:uid="{EAFED432-67D1-4C04-9D14-6B2CF2764F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25" authorId="0" shapeId="0" xr:uid="{7BAD76F5-712A-4C2B-A5BA-A260C18C0A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5" authorId="0" shapeId="0" xr:uid="{11C6D83C-910D-4554-84D2-EBE3CDF780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25" authorId="0" shapeId="0" xr:uid="{80C1F9C9-C1BB-4F87-B8CA-8F055CCA7B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25" authorId="0" shapeId="0" xr:uid="{A9AA6AF3-F03E-4741-8B21-19DCFC9F84B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25" authorId="0" shapeId="0" xr:uid="{EDC80E00-B8A8-4E53-9054-3343457CE7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25" authorId="0" shapeId="0" xr:uid="{C2CA203D-D4DD-41D8-B11E-1C3C3E7AE89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5" authorId="0" shapeId="0" xr:uid="{00AFA9E1-D6DD-4158-BC15-389BC8C6E3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5" authorId="0" shapeId="0" xr:uid="{78787923-D5A7-4798-939C-0EF1618F04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25" authorId="0" shapeId="0" xr:uid="{4F479E10-31C5-4F1E-BADE-2D51EC8B5D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5" authorId="0" shapeId="0" xr:uid="{C524DCF4-5F50-40F0-A99D-DDAFDEF981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25" authorId="0" shapeId="0" xr:uid="{C0BC7D16-2651-43C2-86C2-AABE6286CC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5" authorId="0" shapeId="0" xr:uid="{D6131F2A-FE37-4EE3-9A4F-9A51F4F1B9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25" authorId="0" shapeId="0" xr:uid="{89AE9F38-52D8-486F-A00F-060C7A5834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5" authorId="0" shapeId="0" xr:uid="{8511CB77-9BF3-46C2-98DF-DE1C840BFE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26" authorId="0" shapeId="0" xr:uid="{BF3B5FDB-254C-4735-89FB-FAE5193D84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26" authorId="0" shapeId="0" xr:uid="{598A5526-796B-4346-B046-0E887845DA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26" authorId="0" shapeId="0" xr:uid="{4016ACD7-17E4-4C4B-8A07-3FE3E25F61D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26" authorId="0" shapeId="0" xr:uid="{CF64D02F-2A5F-42C6-B9E9-1A992DB848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6" authorId="0" shapeId="0" xr:uid="{FD19B67E-B739-493C-82E7-8C27232CC8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6" authorId="0" shapeId="0" xr:uid="{5E0483DC-6D0D-49BC-B918-8EB092380B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6" authorId="0" shapeId="0" xr:uid="{E84678B0-2037-4818-BF59-E14DAB1527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6" authorId="0" shapeId="0" xr:uid="{5C13B64D-338D-4AE2-89C3-1AB71080599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6" authorId="0" shapeId="0" xr:uid="{AF2163B7-F69F-41D8-884A-FE614014C8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26" authorId="0" shapeId="0" xr:uid="{015AC533-9B15-4072-94B4-DC79C6D7059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6" authorId="0" shapeId="0" xr:uid="{DBCC8DA6-0A13-4C1F-8A96-853FB417F1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6" authorId="0" shapeId="0" xr:uid="{8660C595-436F-4053-A684-E81D7D2DC2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6" authorId="0" shapeId="0" xr:uid="{24E1F64C-6286-4C33-8849-8102520D6DD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6" authorId="0" shapeId="0" xr:uid="{AA3F58D7-153F-4E54-A287-934443C997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26" authorId="0" shapeId="0" xr:uid="{4C161BCB-4CBE-4C1C-8907-4ADEDD9428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26" authorId="0" shapeId="0" xr:uid="{73CAB3FE-B58F-4352-AC5C-895423CD8A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26" authorId="0" shapeId="0" xr:uid="{CBDE58F3-E094-47C9-8758-F3B2264A19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26" authorId="0" shapeId="0" xr:uid="{EF9665FE-65A0-4115-A89F-65CD83A966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I26" authorId="0" shapeId="0" xr:uid="{49A1C6EF-AB55-424E-8D61-07A3C237C3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6" authorId="0" shapeId="0" xr:uid="{29171656-5564-48B0-8E0A-18861ABE689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6" authorId="0" shapeId="0" xr:uid="{4568F91B-517E-4075-9F64-BD3C42F15D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26" authorId="0" shapeId="0" xr:uid="{7EF9E227-6109-4CC2-BD94-8116DAA727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6" authorId="0" shapeId="0" xr:uid="{6AA372D8-9830-4CBE-A924-9AC9A4B382E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26" authorId="0" shapeId="0" xr:uid="{6D1E8ECD-C6E5-418D-A1B9-9B5F5BA0EF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R26" authorId="0" shapeId="0" xr:uid="{965296BB-F987-4AF3-8871-289F432350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6" authorId="0" shapeId="0" xr:uid="{51FF3E1D-878A-4390-BE70-1AA7CAC528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6" authorId="0" shapeId="0" xr:uid="{DE82AE02-31BC-47AC-A3D4-91BB4C927B4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26" authorId="0" shapeId="0" xr:uid="{CF3AD912-63A9-4357-8F5B-4989E88433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6" authorId="0" shapeId="0" xr:uid="{C1C2B0CC-48C5-4EC5-A278-C845F192A7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6" authorId="0" shapeId="0" xr:uid="{66495248-D2CA-4174-95CD-99836FF4F4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6" authorId="0" shapeId="0" xr:uid="{0D831C84-B25A-49AF-B41F-AA0E37D56D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26" authorId="0" shapeId="0" xr:uid="{62F592D8-D72C-4AE6-8DA7-E19DF96E6E7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6" authorId="0" shapeId="0" xr:uid="{BEF4D705-1818-4F1C-8054-0F12150DAB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6" authorId="0" shapeId="0" xr:uid="{B4A9F92A-254F-415F-83DB-1764DF53C6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6" authorId="0" shapeId="0" xr:uid="{5B2FC078-BF92-4026-AD02-269B98A5B8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6" authorId="0" shapeId="0" xr:uid="{DF6FF2BB-16A9-4801-B0BE-FBD7C622878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6" authorId="0" shapeId="0" xr:uid="{6872C803-25FA-4BFC-AEEE-AE0303EDC5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26" authorId="0" shapeId="0" xr:uid="{584BC2C0-1AFE-4D9D-992D-C62C075BA1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26" authorId="0" shapeId="0" xr:uid="{4CC4466E-6F0B-4D2F-8FB4-1C36CDBA3A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26" authorId="0" shapeId="0" xr:uid="{DA3F7EEF-8595-4A4A-894B-CF7B12CDB17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26" authorId="0" shapeId="0" xr:uid="{D903DD00-2C45-446A-BD4E-F33FB03B0F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6" authorId="0" shapeId="0" xr:uid="{B3E00119-5803-4A81-B0F6-267FE5CEFC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26" authorId="0" shapeId="0" xr:uid="{2B374397-85E4-4C9D-91D6-E4F8D4B36E3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26" authorId="0" shapeId="0" xr:uid="{0A6F5B04-C147-4F12-A2C5-D7CED61BCB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26" authorId="0" shapeId="0" xr:uid="{88A60A62-EBE3-49A6-9A25-4C90732F97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6" authorId="0" shapeId="0" xr:uid="{E9CA3D52-A7A0-4290-AB58-A49FBB99A7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6" authorId="0" shapeId="0" xr:uid="{4B598B0D-87B6-4C34-8F2E-0C3ADEBE77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26" authorId="0" shapeId="0" xr:uid="{66D51AE2-C15B-4225-B6CA-FDE03A01566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26" authorId="0" shapeId="0" xr:uid="{3BA39444-7654-445B-8396-909D1B9A51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6" authorId="0" shapeId="0" xr:uid="{864A5BD4-C9E4-44BC-862C-86C30F02DC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26" authorId="0" shapeId="0" xr:uid="{9FEC3E53-99CE-43CC-B807-BC323FD62C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6" authorId="0" shapeId="0" xr:uid="{FD0F7FD1-FFA5-4831-BFBE-AEB8DE7AFF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26" authorId="0" shapeId="0" xr:uid="{7EA220DE-3B68-4D9B-8297-5D80B2E6472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26" authorId="0" shapeId="0" xr:uid="{07A36F1C-A393-40E3-88D5-8E3468AC33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6" authorId="0" shapeId="0" xr:uid="{FABCB661-06C4-45D0-8B85-CAFCB1DEE0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26" authorId="0" shapeId="0" xr:uid="{1C9A88DC-A162-4EBE-AC40-43E8459470C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26" authorId="0" shapeId="0" xr:uid="{34EC0CD5-90F0-4DCF-B6E1-C3C5BEB490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26" authorId="0" shapeId="0" xr:uid="{D2EAF364-FA10-4E88-BCAC-CF667E87FF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26" authorId="0" shapeId="0" xr:uid="{6FA34D1C-3428-420B-834D-753024C82E2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26" authorId="0" shapeId="0" xr:uid="{B5F2AAAE-6D32-4CC4-880B-9005CE9707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6" authorId="0" shapeId="0" xr:uid="{A96AC0E1-8F04-4AB0-B006-9D1502A42A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6" authorId="0" shapeId="0" xr:uid="{A2524236-E7FA-46F0-84E1-2E2EAF42BB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6" authorId="0" shapeId="0" xr:uid="{F3C0328F-0C2F-4738-B5E6-AE0016F5A8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26" authorId="0" shapeId="0" xr:uid="{90250870-4147-4330-95F0-D05C10AC6E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6" authorId="0" shapeId="0" xr:uid="{32DCF662-38B4-4B05-9F7E-7769C1FAC5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26" authorId="0" shapeId="0" xr:uid="{925ADCF8-30AA-409C-86A9-B61743582F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26" authorId="0" shapeId="0" xr:uid="{2A218F20-614E-4754-B9A9-68FA1109AE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26" authorId="0" shapeId="0" xr:uid="{AA303CB4-DAF7-4931-A261-967E5BB644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6" authorId="0" shapeId="0" xr:uid="{8E196D43-C6BE-475A-BB2D-8C543DC907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27" authorId="0" shapeId="0" xr:uid="{0687566B-60A2-4B50-88E5-5A215B03505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27" authorId="0" shapeId="0" xr:uid="{A5641C4A-6126-42BE-8E66-1FB3F29E11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27" authorId="0" shapeId="0" xr:uid="{EA940517-AF42-4557-8D2D-D8868E788A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7" authorId="0" shapeId="0" xr:uid="{5DF00285-4F8A-49C4-8AE7-D7449D5E60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7" authorId="0" shapeId="0" xr:uid="{BBFDC7F4-910C-483E-9115-512BFEED71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27" authorId="0" shapeId="0" xr:uid="{C4783FFA-B1CB-4649-91F3-763B8A2762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7" authorId="0" shapeId="0" xr:uid="{1A752BDF-D430-4DDE-A00C-950BFC257E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7" authorId="0" shapeId="0" xr:uid="{834BC376-B937-4108-AA14-B567B8180B6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7" authorId="0" shapeId="0" xr:uid="{5DE760D6-2A1F-4D78-B8E5-0C45C08FF5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7" authorId="0" shapeId="0" xr:uid="{D3F1DECE-5807-43FE-A46B-93469F94298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7" authorId="0" shapeId="0" xr:uid="{716F4D8A-EA97-4A6B-896D-47AF3F1999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7" authorId="0" shapeId="0" xr:uid="{FCBB257B-3AD9-4555-9806-BB1B539CAC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7" authorId="0" shapeId="0" xr:uid="{0C08221E-7CF8-4CB1-8570-78B8A80F39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27" authorId="0" shapeId="0" xr:uid="{6361E647-242C-4B0F-8D50-1FFD72BA396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7" authorId="0" shapeId="0" xr:uid="{0E665BC2-2F4D-4698-A5EC-5ECCD04B27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27" authorId="0" shapeId="0" xr:uid="{9B1F5215-F27F-4207-9FAE-C7847CD7A7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27" authorId="0" shapeId="0" xr:uid="{9ABDC477-8C6A-417E-A13A-2D5FE86FCAF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27" authorId="0" shapeId="0" xr:uid="{1B0ED16A-4C7C-43BA-B2F0-2554A93220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I27" authorId="0" shapeId="0" xr:uid="{3AF9F522-A73A-45CF-B4F9-E9D55970AF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7" authorId="0" shapeId="0" xr:uid="{A6AF53F8-A477-49E8-B0B2-7A58DA805BC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27" authorId="0" shapeId="0" xr:uid="{AF6CB1BA-6C9B-4F58-A851-A42DA73A28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7" authorId="0" shapeId="0" xr:uid="{E2B62A05-0918-4182-843E-8E19863AFB6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27" authorId="0" shapeId="0" xr:uid="{522154CA-1EE5-4097-8D33-6F538F8DFB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27" authorId="0" shapeId="0" xr:uid="{B027D092-F9D7-4459-8590-83697F64D0F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27" authorId="0" shapeId="0" xr:uid="{CFCE9060-D617-45FD-92D1-0B2C9CA492E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R27" authorId="0" shapeId="0" xr:uid="{C5482534-27BD-4E52-A55A-2146B2A9BF1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7" authorId="0" shapeId="0" xr:uid="{23C2AF63-C340-4151-8AE4-4A56FB7191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27" authorId="0" shapeId="0" xr:uid="{74233C03-F906-45D7-A6A7-0C7B54E9B2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7" authorId="0" shapeId="0" xr:uid="{3CD84B55-694D-4F19-A7A9-2888BDB748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7" authorId="0" shapeId="0" xr:uid="{020F72CD-78A5-4209-B317-E19D67EFE59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7" authorId="0" shapeId="0" xr:uid="{2C77BB80-19BF-47DC-A762-3CEC0E5495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27" authorId="0" shapeId="0" xr:uid="{17493ADB-8B50-43E1-9000-9C4842DA95B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27" authorId="0" shapeId="0" xr:uid="{27A3F64B-64EF-473D-B125-E1025E205E5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7" authorId="0" shapeId="0" xr:uid="{2E629181-2CB1-419A-A39D-E4D4A28193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7" authorId="0" shapeId="0" xr:uid="{05B8CD72-06FD-4FE6-A9C3-E51882B38B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7" authorId="0" shapeId="0" xr:uid="{1CC0F85B-4128-43F0-88F5-781B553564D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7" authorId="0" shapeId="0" xr:uid="{09B7B694-D30C-4376-AF42-E7D58F7240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27" authorId="0" shapeId="0" xr:uid="{6A43ABBC-0F52-4538-9471-750EAB768E6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27" authorId="0" shapeId="0" xr:uid="{7EA94CAE-BBCB-498E-A18F-166142FB0D6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7" authorId="0" shapeId="0" xr:uid="{858F3B14-32FE-46A0-8911-9A4871588E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27" authorId="0" shapeId="0" xr:uid="{36843597-D9AE-4E08-80C2-0502EE1D3F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27" authorId="0" shapeId="0" xr:uid="{E265161A-D879-4AAA-AACB-008DF39EFD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7" authorId="0" shapeId="0" xr:uid="{22517BBC-CDF4-490B-8387-6FB1215520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27" authorId="0" shapeId="0" xr:uid="{43192924-B879-485B-84EA-7DE42372267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27" authorId="0" shapeId="0" xr:uid="{C93C5DCE-CA6E-4174-8910-2F852E1A27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7" authorId="0" shapeId="0" xr:uid="{0BAB661E-5096-45E3-84A4-8A00A5BA9DF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27" authorId="0" shapeId="0" xr:uid="{504D358F-60FF-4A77-BA4D-730038DBDA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7" authorId="0" shapeId="0" xr:uid="{DB691769-A903-420A-A26C-137BE7B3162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7" authorId="0" shapeId="0" xr:uid="{110E37DE-999E-4756-AFE5-692A2A8169E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7" authorId="0" shapeId="0" xr:uid="{F3811DC6-FBDD-4FC6-80C9-826566C808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27" authorId="0" shapeId="0" xr:uid="{C8BED295-6E4A-43A8-B384-6EEC189AE62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27" authorId="0" shapeId="0" xr:uid="{9A269DA7-1968-41DD-8211-7726F6FBE3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27" authorId="0" shapeId="0" xr:uid="{BC95F12C-8739-4C73-A4B0-C21F9F7F56F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27" authorId="0" shapeId="0" xr:uid="{F951FB5A-EFEC-4FD5-A898-70039C5F455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27" authorId="0" shapeId="0" xr:uid="{2B7BA09B-007A-475E-B762-9B31E252D8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7" authorId="0" shapeId="0" xr:uid="{F83869BE-3998-4A62-BC13-6DFE08DE93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7" authorId="0" shapeId="0" xr:uid="{207C2C18-E599-4BE5-A0EC-72D665B6B9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7" authorId="0" shapeId="0" xr:uid="{F4D1760F-543A-4EF7-8320-DE255806E96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27" authorId="0" shapeId="0" xr:uid="{F91AB037-847C-4F1B-AB78-E3F3F133BD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7" authorId="0" shapeId="0" xr:uid="{41DED008-53FB-453E-AF89-FEC6204FBD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27" authorId="0" shapeId="0" xr:uid="{091757F6-8E7C-4B4B-B10D-F484F1012F0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7" authorId="0" shapeId="0" xr:uid="{F381C1E7-329E-43B3-912C-23D889EB55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7" authorId="0" shapeId="0" xr:uid="{2F9FC00A-5556-4C57-B3FA-79253CC380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27" authorId="0" shapeId="0" xr:uid="{AC5EB80C-A30A-4F0D-9247-893C99DC48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7" authorId="0" shapeId="0" xr:uid="{F8EA1912-F2BC-4A66-B0C9-D5C8EBA639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W27" authorId="0" shapeId="0" xr:uid="{0F19530E-983C-494E-9376-3B80816312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28" authorId="0" shapeId="0" xr:uid="{179A95FC-F071-4FC4-8762-6C552C29D0C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28" authorId="0" shapeId="0" xr:uid="{8B397905-F53E-4852-B896-EA567BCDEE2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28" authorId="0" shapeId="0" xr:uid="{48A63FEA-DCA6-41E4-9950-A04D1E70C6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28" authorId="0" shapeId="0" xr:uid="{E251412B-1FD9-474E-A78C-70FD554C2CD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8" authorId="0" shapeId="0" xr:uid="{1A1A10E6-44AF-4A70-AA03-C01B894501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28" authorId="0" shapeId="0" xr:uid="{21F0C3E8-C38F-44C3-B3E7-0F3814537B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8" authorId="0" shapeId="0" xr:uid="{F18F8D8B-6164-4100-A4D6-582E07FA47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8" authorId="0" shapeId="0" xr:uid="{45113E48-3B84-458E-A0F1-98947D991BB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28" authorId="0" shapeId="0" xr:uid="{CCF1CBC4-01DB-4812-8B8E-E005CEB5CD6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8" authorId="0" shapeId="0" xr:uid="{DA2AEA00-C37D-4A41-A33F-76BA6A2BFF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8" authorId="0" shapeId="0" xr:uid="{0E958A83-FD36-4899-ADD7-586BAD2EFF9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8" authorId="0" shapeId="0" xr:uid="{4411C648-C768-4A21-9844-D08D932DCF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8" authorId="0" shapeId="0" xr:uid="{A75FBD93-11D6-4CE8-B27C-CE172D70285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8" authorId="0" shapeId="0" xr:uid="{82A61BE8-07D5-403D-8936-43CA68E7D1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8" authorId="0" shapeId="0" xr:uid="{EEEC3C2A-6E70-4FB9-90E2-9280522AB7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8" authorId="0" shapeId="0" xr:uid="{24B74D5C-6D98-4547-92FD-BD5FA97940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8" authorId="0" shapeId="0" xr:uid="{8F687F7E-774B-4768-9F8F-DBD494838E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28" authorId="0" shapeId="0" xr:uid="{B055C8DA-E112-41CB-8A1D-7647700846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8" authorId="0" shapeId="0" xr:uid="{50DCD3EA-17EB-4FCE-A26F-0A13F2CD7C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28" authorId="0" shapeId="0" xr:uid="{CD46CD39-3AF1-42A9-8547-A535E0EAFF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28" authorId="0" shapeId="0" xr:uid="{3BB9155D-B36C-4B49-8E7A-307EB6FC36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28" authorId="0" shapeId="0" xr:uid="{A5D24FDF-8A36-4833-A13C-556D829C40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28" authorId="0" shapeId="0" xr:uid="{18EE8046-1851-4596-AF3D-0385500AAB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8" authorId="0" shapeId="0" xr:uid="{44CB4D9D-C3FE-4E3D-9603-177062F8B1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28" authorId="0" shapeId="0" xr:uid="{38C11CF8-C853-488F-8A86-0557321E88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28" authorId="0" shapeId="0" xr:uid="{B7BCF4CC-263A-4BD0-8E32-BDE4BBAF472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8" authorId="0" shapeId="0" xr:uid="{3132D07F-4A75-45C1-A09F-B70C615E96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8" authorId="0" shapeId="0" xr:uid="{3DBB93F5-DF57-4B26-BA4F-DED714D69A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8" authorId="0" shapeId="0" xr:uid="{327D71A1-4A9D-4D18-B744-38A8195CDC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28" authorId="0" shapeId="0" xr:uid="{624260FF-B279-4FBA-80E3-44BB1114D5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8" authorId="0" shapeId="0" xr:uid="{882E05C1-34A3-49FA-9BDF-8AC9C666F1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8" authorId="0" shapeId="0" xr:uid="{DF9FAD95-1330-4C5E-8988-A55588C4FC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8" authorId="0" shapeId="0" xr:uid="{224557B7-8824-44D1-8F20-2905E3CE0F1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8" authorId="0" shapeId="0" xr:uid="{8738DB52-0C8E-433D-949D-B68E0CDD0F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8" authorId="0" shapeId="0" xr:uid="{D862BA92-DFFB-40F2-B808-B3B5FB9797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28" authorId="0" shapeId="0" xr:uid="{7D23C17C-0DD5-480B-AC0E-60A6E5E84C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28" authorId="0" shapeId="0" xr:uid="{8C18A503-E63E-44FD-B9C4-320AAB24B7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8" authorId="0" shapeId="0" xr:uid="{0D4C89A3-0A24-4C12-8E3E-812C496473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28" authorId="0" shapeId="0" xr:uid="{8ED67380-981A-4EDB-8499-F625005772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28" authorId="0" shapeId="0" xr:uid="{B48C361C-6EF0-49A5-BBFB-FB27B2302D9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8" authorId="0" shapeId="0" xr:uid="{EE2B5879-2262-41DA-93ED-7F92784D1F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28" authorId="0" shapeId="0" xr:uid="{FEB163A5-F4D5-4B0B-9F69-01370D0A73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28" authorId="0" shapeId="0" xr:uid="{9038442B-ADA3-4F5A-8F93-8B7E99405F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28" authorId="0" shapeId="0" xr:uid="{710540F4-621F-4D8B-A4E2-A89076BC9C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8" authorId="0" shapeId="0" xr:uid="{B10AB058-504E-4866-AAE9-DD3F548861C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8" authorId="0" shapeId="0" xr:uid="{86452A29-2433-4A29-8B11-D4F739EBA9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28" authorId="0" shapeId="0" xr:uid="{2E6BD0B2-5BCE-4EF1-B0C8-C77C3F404A3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28" authorId="0" shapeId="0" xr:uid="{0C7AF430-E671-43C8-82B2-D86BE74B9C8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28" authorId="0" shapeId="0" xr:uid="{42132BB6-EB31-4982-949E-AA41D3D4C8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28" authorId="0" shapeId="0" xr:uid="{F11CB933-4544-43BB-93CA-0FC4DB2F18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28" authorId="0" shapeId="0" xr:uid="{3B5533FD-AC69-4FB2-9A8F-CA17E79192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8" authorId="0" shapeId="0" xr:uid="{00FC50D7-C571-40EA-8D39-5EFB44B8FC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8" authorId="0" shapeId="0" xr:uid="{E405BAAA-CC96-4355-9EA5-E01FE0DE7E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8" authorId="0" shapeId="0" xr:uid="{072329ED-78AB-4B0E-A252-4885533E0F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28" authorId="0" shapeId="0" xr:uid="{3B149A42-E6AC-4201-94E1-507517FEC4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28" authorId="0" shapeId="0" xr:uid="{40FAAE93-5132-4AF8-926B-C0D14DC538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8" authorId="0" shapeId="0" xr:uid="{A63A195C-4487-4D78-B9A6-CD47B2FF69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R28" authorId="0" shapeId="0" xr:uid="{04F54016-2134-48B9-BA3D-98F9FBE98E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28" authorId="0" shapeId="0" xr:uid="{B6CF1412-FA48-48AC-BD50-24CADD795D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28" authorId="0" shapeId="0" xr:uid="{F729ACE4-195E-4CBF-B5F9-BC9B61E40D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8" authorId="0" shapeId="0" xr:uid="{CA0D08B4-C45B-4933-AF0F-F6C2CEFE415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29" authorId="0" shapeId="0" xr:uid="{9A65F7F9-A8CB-4555-BA6D-8075CDAB4B9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29" authorId="0" shapeId="0" xr:uid="{7F45402F-9FE2-4F84-9111-2C2775E3E3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29" authorId="0" shapeId="0" xr:uid="{07E3CD05-5CB6-458A-85CF-75BED4C461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29" authorId="0" shapeId="0" xr:uid="{1D001D58-4F8C-4AC3-9CBD-98C797167C0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29" authorId="0" shapeId="0" xr:uid="{57D31E77-7DC8-4978-B911-E966053968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9" authorId="0" shapeId="0" xr:uid="{124749D1-E0F7-4D63-96AB-0E8ED20FAD6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29" authorId="0" shapeId="0" xr:uid="{D1083B53-C5B7-44E2-9D73-D26D3020EF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9" authorId="0" shapeId="0" xr:uid="{9CA5B463-02D8-482B-B7D1-78ECF47A66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9" authorId="0" shapeId="0" xr:uid="{8296EEEA-106E-4CA1-936F-E451AB3D50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9" authorId="0" shapeId="0" xr:uid="{7948584F-0200-4442-9840-2FEECA7809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9" authorId="0" shapeId="0" xr:uid="{4C2C9A39-768D-43D7-9090-184F20F364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9" authorId="0" shapeId="0" xr:uid="{16E8E166-1A70-4856-85FF-8EB3E8B222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9" authorId="0" shapeId="0" xr:uid="{43471483-CAE3-444D-B6FA-EFB260A75E2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9" authorId="0" shapeId="0" xr:uid="{8F12C0C2-9259-4371-A9D1-40490F57AB6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29" authorId="0" shapeId="0" xr:uid="{B61AD524-109A-4789-839C-E733489FC5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29" authorId="0" shapeId="0" xr:uid="{D4C20DC7-2D2E-4DFE-88C6-9E7B4246F7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29" authorId="0" shapeId="0" xr:uid="{4C153AAC-99C8-4DFC-A4C7-DBCBF20C7A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29" authorId="0" shapeId="0" xr:uid="{7F96E57C-1C41-4A1D-B5E9-28A54F70068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29" authorId="0" shapeId="0" xr:uid="{7F8F74D2-82A3-41F5-AAB9-85A9757B35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9" authorId="0" shapeId="0" xr:uid="{FAEE57DB-1298-4CDD-9C48-2DFF37ACD2B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29" authorId="0" shapeId="0" xr:uid="{49D513FB-5341-4EE7-AC50-5FB22B3490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R29" authorId="0" shapeId="0" xr:uid="{6D2D5FDF-7D9C-43CF-B4EF-9F2FBE0933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9" authorId="0" shapeId="0" xr:uid="{EB8270D7-091F-483E-A4E5-29E37D523C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9" authorId="0" shapeId="0" xr:uid="{00F7CDF9-CF69-4FB3-A1CC-0F34376AF6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9" authorId="0" shapeId="0" xr:uid="{3B3F2F78-46BA-4CB7-83DC-638BB69F49E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29" authorId="0" shapeId="0" xr:uid="{91038025-BD00-4FFE-9B9C-28BFE42302B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9" authorId="0" shapeId="0" xr:uid="{6D8C7AF4-FD15-4268-9E0C-4F662ADB6AA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9" authorId="0" shapeId="0" xr:uid="{9A8031EA-4C2E-43C9-B89A-A3557C4A9FA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29" authorId="0" shapeId="0" xr:uid="{AB08B5FC-B2E3-4A5C-84EC-3B70ABE86B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9" authorId="0" shapeId="0" xr:uid="{6FAA8502-7751-4129-8EAD-20C02EB88BD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9" authorId="0" shapeId="0" xr:uid="{6F321F8A-9F8D-4E9E-9AF3-6B0FA21649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9" authorId="0" shapeId="0" xr:uid="{8A4A16EF-5856-4E48-BD48-ED108F9FF0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9" authorId="0" shapeId="0" xr:uid="{FBD6C604-733D-4236-A4AB-B891F2D749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29" authorId="0" shapeId="0" xr:uid="{9639FDCF-6D18-4221-B83A-AA1C0E5EFE9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29" authorId="0" shapeId="0" xr:uid="{8F959045-99A3-4867-9394-C6334E86B23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29" authorId="0" shapeId="0" xr:uid="{8A4D5744-9FCA-4F9C-BE9C-2FB21ABB037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9" authorId="0" shapeId="0" xr:uid="{BA52DF6D-F157-4D9A-8657-220B39B06B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29" authorId="0" shapeId="0" xr:uid="{68D4735E-E812-4F1E-869F-C6E518A6E9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29" authorId="0" shapeId="0" xr:uid="{FFE9C2E5-4F27-4955-B9F2-D89CF7D01F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9" authorId="0" shapeId="0" xr:uid="{71EE92ED-2345-4D95-BC8D-B4BA05D1B59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9" authorId="0" shapeId="0" xr:uid="{0404BDE7-A5D8-492C-ADB3-898426A6F0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29" authorId="0" shapeId="0" xr:uid="{1EFE6761-A416-490F-830A-0761309F257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29" authorId="0" shapeId="0" xr:uid="{E75AE193-7CCC-461D-8577-1A90765284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9" authorId="0" shapeId="0" xr:uid="{0AEA6EAB-261F-41DA-9D88-5642772B82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29" authorId="0" shapeId="0" xr:uid="{1180461D-617D-41CD-94AD-927EB7D5F3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9" authorId="0" shapeId="0" xr:uid="{586D33A5-4389-4086-A25A-88BA3F9FC73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29" authorId="0" shapeId="0" xr:uid="{121410B5-E898-4176-A340-93AE2F2F11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29" authorId="0" shapeId="0" xr:uid="{79D57875-52B3-4405-A132-2CC1D965BD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9" authorId="0" shapeId="0" xr:uid="{E42770FD-BCC2-411D-84DF-4D66DB6BCE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29" authorId="0" shapeId="0" xr:uid="{481694EE-A855-4CF8-8312-06C6CE5A86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29" authorId="0" shapeId="0" xr:uid="{1478F6EC-D3B6-4029-B27D-C1AB8CD02FA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29" authorId="0" shapeId="0" xr:uid="{E74E49ED-69C4-46D1-BC2F-6E41959231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29" authorId="0" shapeId="0" xr:uid="{AE77F4BF-539E-4477-A0C5-5A3757AE31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29" authorId="0" shapeId="0" xr:uid="{06AEE07F-7440-4FA6-A3A1-51C1022A66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9" authorId="0" shapeId="0" xr:uid="{9242775E-2408-4B7F-8629-BB8F6A7B4E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9" authorId="0" shapeId="0" xr:uid="{8EB99A93-A200-4ECD-A3AF-20D28EE60A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9" authorId="0" shapeId="0" xr:uid="{DFA64196-A6D1-4640-8594-9CB2A64094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29" authorId="0" shapeId="0" xr:uid="{18C181E4-E4D6-4B38-9514-D8875F13B8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9" authorId="0" shapeId="0" xr:uid="{34E1AEE7-4BC8-46C8-8521-6F985224702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29" authorId="0" shapeId="0" xr:uid="{36076B5A-D7CD-49E4-8196-B65ECDA4E4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9" authorId="0" shapeId="0" xr:uid="{4BEA8C6D-107C-423F-9BE0-0288545029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29" authorId="0" shapeId="0" xr:uid="{A4BE7C36-1F76-42F7-8CED-F7CD04D5607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9" authorId="0" shapeId="0" xr:uid="{70CE1097-C60A-49F1-94A9-FA778EB825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30" authorId="0" shapeId="0" xr:uid="{FA09B890-A63F-420A-ACF4-0876A50FF8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30" authorId="0" shapeId="0" xr:uid="{1CEAC8F0-FFA7-48CC-AAC6-211CD7DE45F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30" authorId="0" shapeId="0" xr:uid="{C4B4250D-4671-472A-8F6E-67F2E0C899A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30" authorId="0" shapeId="0" xr:uid="{6467B9BE-D18F-4B6B-A002-FF30D5023A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0" authorId="0" shapeId="0" xr:uid="{858D35D9-3D8B-4228-B81D-7FCEB0CF2F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0" authorId="0" shapeId="0" xr:uid="{7122BF67-8E3C-4B85-AF3B-8E2B082DF46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30" authorId="0" shapeId="0" xr:uid="{B626D53B-7D85-4E57-B2CF-72BD0B17F5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30" authorId="0" shapeId="0" xr:uid="{4D8C2CFB-6CBD-4070-B805-51F161C97B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0" authorId="0" shapeId="0" xr:uid="{B2F50E84-13A2-4DAA-9E75-AAA645540B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0" authorId="0" shapeId="0" xr:uid="{61E11D49-E782-4EF7-A0C4-1644E5DD70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30" authorId="0" shapeId="0" xr:uid="{C64ED8BD-6074-41EA-94E1-A25C8877522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30" authorId="0" shapeId="0" xr:uid="{94E66BC8-7E28-4711-B9EF-D2627B55DC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30" authorId="0" shapeId="0" xr:uid="{57B16302-EADD-4A36-8EE9-DBD6C547DF6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30" authorId="0" shapeId="0" xr:uid="{F75A1122-95C1-4F11-BB32-475116EE37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30" authorId="0" shapeId="0" xr:uid="{B125FADB-EEF2-4D75-8E71-71E2D0FCF4E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30" authorId="0" shapeId="0" xr:uid="{0D289F4D-0833-462C-9DAB-5F24F005D4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30" authorId="0" shapeId="0" xr:uid="{62B02DB9-798E-4D94-B9BA-D9F59A4543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30" authorId="0" shapeId="0" xr:uid="{8EFCE3EF-249C-4C4F-9A43-02D630A329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30" authorId="0" shapeId="0" xr:uid="{B1C74751-50D2-4C08-9A68-24AEA784B49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0" authorId="0" shapeId="0" xr:uid="{AEA4557E-5BEF-4855-BD7D-68DD97160B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30" authorId="0" shapeId="0" xr:uid="{DDCE3FB4-3841-4960-A7BF-3D9C6D81526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30" authorId="0" shapeId="0" xr:uid="{545B8D67-DE89-4758-8175-E70AB563A3F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30" authorId="0" shapeId="0" xr:uid="{6701F471-53D4-4C0D-AD2A-AD3399A7965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R30" authorId="0" shapeId="0" xr:uid="{15A549B4-FF39-42F4-A57F-A9C5EB66E1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30" authorId="0" shapeId="0" xr:uid="{FE2F29D5-6A94-415A-ABB7-75E3932C0F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0" authorId="0" shapeId="0" xr:uid="{495AC754-47DE-43B6-9410-64294C4B46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30" authorId="0" shapeId="0" xr:uid="{74F72ADD-9FA9-4A80-94B1-7C62B35071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30" authorId="0" shapeId="0" xr:uid="{399164D9-AE61-400A-83F0-75C4F502EAD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30" authorId="0" shapeId="0" xr:uid="{C07ED4A8-23F6-4320-A6A9-19662C72E5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30" authorId="0" shapeId="0" xr:uid="{8305DF73-E55C-4E77-990F-7AED2C1193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30" authorId="0" shapeId="0" xr:uid="{5A37EA13-982F-48EF-B5EE-F9FB4F169E8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0" authorId="0" shapeId="0" xr:uid="{C7BA0205-E66C-4B66-808A-6F67D7CB7C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0" authorId="0" shapeId="0" xr:uid="{FE855301-556D-4883-9CE1-DC34FC559C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30" authorId="0" shapeId="0" xr:uid="{9FFD9A51-C2D1-4A99-83B5-B9FFBC242C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30" authorId="0" shapeId="0" xr:uid="{815EED8D-51D7-4F15-8F12-C8AA1C8CDB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30" authorId="0" shapeId="0" xr:uid="{9FFEA755-D684-4FF7-B6D8-2D96D4F6810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30" authorId="0" shapeId="0" xr:uid="{DD340B04-A566-415C-8EBB-BEDCB51876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30" authorId="0" shapeId="0" xr:uid="{3330D49B-9858-4B69-832E-D83047AEF7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30" authorId="0" shapeId="0" xr:uid="{171E53CE-F0F0-47D7-82ED-5C0F4FDB75A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0" authorId="0" shapeId="0" xr:uid="{D753C436-3D97-4DEA-8A54-633695C55A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0" authorId="0" shapeId="0" xr:uid="{CA30C7F5-3183-4139-9D31-E555537349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30" authorId="0" shapeId="0" xr:uid="{D9F82F78-B53B-4D98-97C9-B0E9C56E67E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30" authorId="0" shapeId="0" xr:uid="{E1222E9A-1D08-4E1F-9CAA-1B9A102C295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30" authorId="0" shapeId="0" xr:uid="{F3B749D3-FF8F-4182-A452-BA1EE05D84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30" authorId="0" shapeId="0" xr:uid="{E80A1A4B-9A84-459C-9D35-2B6FCA4F3E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30" authorId="0" shapeId="0" xr:uid="{D7926B44-A63E-431D-BDCB-0B4A6D28B42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30" authorId="0" shapeId="0" xr:uid="{3073F6E7-7175-447D-B2F2-4369FEB6F3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30" authorId="0" shapeId="0" xr:uid="{20F54CEA-1D41-4DE0-A017-8110D3848B8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30" authorId="0" shapeId="0" xr:uid="{2E4CC903-7818-445B-B904-735CFDC31D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30" authorId="0" shapeId="0" xr:uid="{7479F19C-1C4E-4AF4-BEDD-0A2F21F046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30" authorId="0" shapeId="0" xr:uid="{523F12B4-031B-4D28-9952-CC66B135B1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30" authorId="0" shapeId="0" xr:uid="{854BB8C1-DD3D-4EDA-842B-CAE6840138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0" authorId="0" shapeId="0" xr:uid="{F191C7DB-D4DA-4DC7-8879-2C900F8B37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0" authorId="0" shapeId="0" xr:uid="{C9E719A8-0298-4AFA-ADEF-A82B945FFA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0" authorId="0" shapeId="0" xr:uid="{AB6D7055-845B-4971-B4FA-053E15EAF77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30" authorId="0" shapeId="0" xr:uid="{59005FB6-34BB-4335-9E7A-D21BA15D27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30" authorId="0" shapeId="0" xr:uid="{E5736BDE-8BDD-43F6-BC6B-C30D23BD95A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0" authorId="0" shapeId="0" xr:uid="{AD72631D-3679-47E5-97B8-30AA3D5CF44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30" authorId="0" shapeId="0" xr:uid="{EB3E7474-A8E0-4E1B-8628-7649BCEE54C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30" authorId="0" shapeId="0" xr:uid="{00CE4987-73BD-4F67-8E77-53B0BCDE526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30" authorId="0" shapeId="0" xr:uid="{0FA359AD-6B00-444C-9379-0E0580FDB8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30" authorId="0" shapeId="0" xr:uid="{C6203D41-44A7-4FC1-9509-C70B860DF24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0" authorId="0" shapeId="0" xr:uid="{90AC19E9-0975-4A97-B5FC-77DAE7D7E0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30" authorId="0" shapeId="0" xr:uid="{52935133-E7E3-4B9E-A8FE-512382037B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31" authorId="0" shapeId="0" xr:uid="{791E97ED-3C58-4A60-8753-360FF66D72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31" authorId="0" shapeId="0" xr:uid="{EFF80D8E-1F28-4DFB-870F-D3AAACE4304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31" authorId="0" shapeId="0" xr:uid="{286D9DBA-F5A3-4572-B0F5-8C4D2639B9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31" authorId="0" shapeId="0" xr:uid="{21DB1E68-5B09-48C6-9F22-B7981CB2372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31" authorId="0" shapeId="0" xr:uid="{8E778435-DD59-413F-9358-5385858093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31" authorId="0" shapeId="0" xr:uid="{31E168A3-4832-4D57-96E3-88BD4819DA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1" authorId="0" shapeId="0" xr:uid="{763F1A1C-9783-4968-BDA6-88F0BB345EE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1" authorId="0" shapeId="0" xr:uid="{BC096A20-1C17-4C53-BE78-9A630A5C7B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1" authorId="0" shapeId="0" xr:uid="{FE68C35F-0DD2-4DE2-BD15-153750F9DE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31" authorId="0" shapeId="0" xr:uid="{1F3B574D-F73B-47B8-BD0A-8F972D2AFC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31" authorId="0" shapeId="0" xr:uid="{3425A40E-31A6-4218-95A7-7CBE89483C1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31" authorId="0" shapeId="0" xr:uid="{C129D4B0-D374-4646-A077-4A44FDC06E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1" authorId="0" shapeId="0" xr:uid="{4A6A5441-91E5-4FDE-8B54-126D8917D4E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1" authorId="0" shapeId="0" xr:uid="{DE00DA85-3B70-4676-957A-EEC17D9452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31" authorId="0" shapeId="0" xr:uid="{07639628-10E8-4468-AE82-FEDDFE48C67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31" authorId="0" shapeId="0" xr:uid="{4B22E10C-2E95-4671-878A-6CABDD47819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31" authorId="0" shapeId="0" xr:uid="{52C69216-7CA6-4638-A3D2-F7110011AC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31" authorId="0" shapeId="0" xr:uid="{01000465-F883-4093-B41A-E4C965B54F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31" authorId="0" shapeId="0" xr:uid="{D053F3C9-D94D-4D2A-81A9-E49C2296C5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1" authorId="0" shapeId="0" xr:uid="{44997AD4-B436-42C5-BA71-D05252AF9CF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31" authorId="0" shapeId="0" xr:uid="{C9C66EA7-7E61-4010-A65C-705B6FDEC4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31" authorId="0" shapeId="0" xr:uid="{DEDF9690-C10F-4AC2-9FAC-3AB060671C2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31" authorId="0" shapeId="0" xr:uid="{B03CD7E0-BB91-4740-82C0-7176A31852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31" authorId="0" shapeId="0" xr:uid="{AAAA0825-8758-4627-A9B8-7A4A2764E0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31" authorId="0" shapeId="0" xr:uid="{F8D94F42-1560-4947-ACCE-A64E103258C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31" authorId="0" shapeId="0" xr:uid="{F44429E2-5749-438D-8E27-F1E6A44825E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1" authorId="0" shapeId="0" xr:uid="{8DCB04C5-77CF-4069-8F19-3A70C707768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31" authorId="0" shapeId="0" xr:uid="{EE06FB60-2E46-41ED-A194-53FE281E433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31" authorId="0" shapeId="0" xr:uid="{9FC68087-3EB6-47E2-A9C0-FBEC6CA38E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31" authorId="0" shapeId="0" xr:uid="{77DC27BD-3A13-4680-953F-ACB4E210C2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31" authorId="0" shapeId="0" xr:uid="{A4BC94F1-6AF5-4F6F-B52A-2C58053856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31" authorId="0" shapeId="0" xr:uid="{7CBFF056-419C-47CD-B3D5-7922235311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1" authorId="0" shapeId="0" xr:uid="{40779F7E-50FE-4762-8B14-172D5D0D76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1" authorId="0" shapeId="0" xr:uid="{354AB4B5-817E-40F5-9F62-64E6FCA836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31" authorId="0" shapeId="0" xr:uid="{24038E63-ED0F-4D4C-A288-FC5C9DEC04D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31" authorId="0" shapeId="0" xr:uid="{8FB337E6-2EED-45B1-920B-FC327F87BC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31" authorId="0" shapeId="0" xr:uid="{A50CF195-60C1-4537-99D9-6DB13C1032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31" authorId="0" shapeId="0" xr:uid="{F05333E1-A061-4940-8C8A-38713245F8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31" authorId="0" shapeId="0" xr:uid="{7B7F7573-5BA1-46CD-B0EF-1C96178C485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31" authorId="0" shapeId="0" xr:uid="{FF768349-CCA8-47EF-A17E-0CE23B6BBFD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31" authorId="0" shapeId="0" xr:uid="{BFE0E313-B6C5-4A81-B0DA-40A180A558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31" authorId="0" shapeId="0" xr:uid="{76743F80-DAE1-42F3-BF4C-C8DC45FDBC3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31" authorId="0" shapeId="0" xr:uid="{7565A08E-E344-4A5C-9675-670D86E32D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1" authorId="0" shapeId="0" xr:uid="{2CB7842F-C81A-4D32-9DFF-357BED9D96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1" authorId="0" shapeId="0" xr:uid="{D01A4CE6-DF6C-4E98-B786-147D78F762F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31" authorId="0" shapeId="0" xr:uid="{766BE1DB-A5D1-462B-82D5-D560968BCE0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31" authorId="0" shapeId="0" xr:uid="{DD515E1A-66C1-4660-A4CE-0C46AE7518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31" authorId="0" shapeId="0" xr:uid="{726C1019-AAF6-451C-BC41-EED598A3C0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31" authorId="0" shapeId="0" xr:uid="{EFFA4F11-9F2D-44C2-B3FB-8A780FF22BE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31" authorId="0" shapeId="0" xr:uid="{EDF0579D-4880-4D89-8E4E-253FACEB8F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31" authorId="0" shapeId="0" xr:uid="{65AD8581-17BB-44AF-87CF-026749C444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31" authorId="0" shapeId="0" xr:uid="{40AAA311-49FD-4B7B-B731-60F5BFFEB5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31" authorId="0" shapeId="0" xr:uid="{0A848B43-7A36-4BBE-967D-81EA75EAEC8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31" authorId="0" shapeId="0" xr:uid="{CCCD1335-3ED7-4DC3-9E7E-27822DC686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31" authorId="0" shapeId="0" xr:uid="{0FB75DEC-1030-4035-9EB5-F234927556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31" authorId="0" shapeId="0" xr:uid="{798C639D-4B15-471A-8210-FEDA18E117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31" authorId="0" shapeId="0" xr:uid="{D4AEF496-4287-41FD-9686-AABEB04C95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1" authorId="0" shapeId="0" xr:uid="{E14B1761-91F4-4F43-B84C-199882B8DD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1" authorId="0" shapeId="0" xr:uid="{FE5712C9-C1E6-4BBF-AD77-D94F51E12D9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31" authorId="0" shapeId="0" xr:uid="{ED202509-CF8D-4F24-80C5-8C0A35EC70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31" authorId="0" shapeId="0" xr:uid="{3CF2C53C-C325-4094-A3D2-1354D614A19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1" authorId="0" shapeId="0" xr:uid="{7BDA7DA6-26FB-42F8-A0F5-EF9A9B1C5D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31" authorId="0" shapeId="0" xr:uid="{69C3B295-3613-45A8-8D10-D2F3A80A71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31" authorId="0" shapeId="0" xr:uid="{1D2E82DF-AB52-47E4-918A-A9CE3C5B359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31" authorId="0" shapeId="0" xr:uid="{B0290E44-FA2F-4DFA-9C1D-8E2ACDA64E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31" authorId="0" shapeId="0" xr:uid="{ECC88A4F-971B-4D47-92CC-1D32F52536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1" authorId="0" shapeId="0" xr:uid="{E390B20E-AEB1-46A7-AE00-96D9FD46796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W31" authorId="0" shapeId="0" xr:uid="{F42E08EE-9BF8-4CF7-B2F2-9A838322897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32" authorId="0" shapeId="0" xr:uid="{7943D56D-0352-4D95-9EFC-43A6681C86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32" authorId="0" shapeId="0" xr:uid="{42DD84CB-AD31-42D2-9D94-DEEB2E29AD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32" authorId="0" shapeId="0" xr:uid="{F0070510-DEAB-4213-A5AD-25E4222690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32" authorId="0" shapeId="0" xr:uid="{CF184263-BAFF-4797-9894-7C1A34117C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32" authorId="0" shapeId="0" xr:uid="{BFB1B57C-3A56-4E2E-95F8-5CBCB98BC9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2" authorId="0" shapeId="0" xr:uid="{AFFD02A5-43CB-46FA-A9ED-883665A71F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2" authorId="0" shapeId="0" xr:uid="{64CE4315-FDC6-4F1F-8C92-48E99E1B18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32" authorId="0" shapeId="0" xr:uid="{C1D054F7-F324-4022-BD44-F938A631FC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2" authorId="0" shapeId="0" xr:uid="{1C5AC7AA-D225-403F-953E-16556626E7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32" authorId="0" shapeId="0" xr:uid="{506068D8-9DF8-4CB7-B5AE-DE37DF955F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2" authorId="0" shapeId="0" xr:uid="{26503713-C68C-4C64-9DAC-BB4238D482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32" authorId="0" shapeId="0" xr:uid="{2894DAF0-E58C-49BE-A51A-0E4406640CC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32" authorId="0" shapeId="0" xr:uid="{36C58CC8-4175-403B-9B62-E4E426BA5DD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32" authorId="0" shapeId="0" xr:uid="{48C1A961-CCD2-442E-BB3A-1E542009E0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I32" authorId="0" shapeId="0" xr:uid="{19973936-B251-437C-A0D5-9A763F4471E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32" authorId="0" shapeId="0" xr:uid="{FA200445-6F36-4A6E-9D78-BF6C56D4179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2" authorId="0" shapeId="0" xr:uid="{B41A5F09-073E-4CDF-B566-FA7CB71DDDE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32" authorId="0" shapeId="0" xr:uid="{6ECAD8EC-8D13-4EDF-BF68-4C60187EE0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32" authorId="0" shapeId="0" xr:uid="{8DFCAE12-AD8E-4912-BBFC-7D06ABDBFF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32" authorId="0" shapeId="0" xr:uid="{84E34FE0-0E3E-4C43-ACBB-AD0D2C4E1B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32" authorId="0" shapeId="0" xr:uid="{1ECD07A5-A00F-46CC-81BA-98B22B40FF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32" authorId="0" shapeId="0" xr:uid="{B7058C43-58E7-4AF0-83F4-1268B346E9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32" authorId="0" shapeId="0" xr:uid="{C0205943-FAB1-407D-8621-16A84F1517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32" authorId="0" shapeId="0" xr:uid="{727B26CD-13CD-43FA-BC20-09592DB7931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2" authorId="0" shapeId="0" xr:uid="{1B58F47B-B29C-4529-B469-11CC444152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32" authorId="0" shapeId="0" xr:uid="{6E9102D1-D99A-40CC-B5A7-74D33F6A09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32" authorId="0" shapeId="0" xr:uid="{DE7B740D-8C0E-444A-AD6C-190BA1216E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32" authorId="0" shapeId="0" xr:uid="{8172564D-25EF-43F2-A5F6-87E183F7AA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32" authorId="0" shapeId="0" xr:uid="{8B543812-481C-4FAB-BECD-514476AF19D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32" authorId="0" shapeId="0" xr:uid="{047B582A-AA8B-4D92-945F-C3D6B614543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2" authorId="0" shapeId="0" xr:uid="{C83C82BE-12FC-404B-AADD-A201F7B7960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32" authorId="0" shapeId="0" xr:uid="{F4815094-BDC9-4015-8B4A-80784A6AE9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2" authorId="0" shapeId="0" xr:uid="{ACD3C1AB-C0E7-446B-8AE4-67C9D770A6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32" authorId="0" shapeId="0" xr:uid="{A8C6F6F5-0712-48F3-AB03-8CFAB994E05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32" authorId="0" shapeId="0" xr:uid="{93E4CEC6-A7FC-4439-963B-1C822DE03F2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32" authorId="0" shapeId="0" xr:uid="{23C3B42A-4F5E-4EB7-B9E5-B4B5D9B787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32" authorId="0" shapeId="0" xr:uid="{98195F91-F59B-47EC-80B9-8C62D8C82F6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32" authorId="0" shapeId="0" xr:uid="{A00DA0C9-37B5-40AB-BBE0-A257147EA2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2" authorId="0" shapeId="0" xr:uid="{A5B5509D-2F9F-47BD-832D-AD439B6966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2" authorId="0" shapeId="0" xr:uid="{3A5B9B32-BD16-4D4D-9D9A-D90C81615B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32" authorId="0" shapeId="0" xr:uid="{01E56C11-EB5F-4C7B-9826-6EFA6CD3BF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32" authorId="0" shapeId="0" xr:uid="{D53FF0E8-6B82-4611-8B14-981D319215E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32" authorId="0" shapeId="0" xr:uid="{3C35BC75-76E7-4427-B67B-8919A42A0C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Z32" authorId="0" shapeId="0" xr:uid="{54F53FF1-D5C8-48D3-B64E-F9FB9A941C0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32" authorId="0" shapeId="0" xr:uid="{93F3E62A-22C5-48DE-ADC5-22C7D4776C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32" authorId="0" shapeId="0" xr:uid="{E0DF8ABB-C401-4A27-9A20-6F09F2A784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32" authorId="0" shapeId="0" xr:uid="{998E0DBE-1F0A-4633-A745-8E3F900667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32" authorId="0" shapeId="0" xr:uid="{2A46E7F2-602D-496B-91B8-390C265F14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32" authorId="0" shapeId="0" xr:uid="{ABE389FA-CEC5-4C43-B19B-E543551FFB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32" authorId="0" shapeId="0" xr:uid="{DB76E91D-3164-4D38-A43C-B9D255E3D32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2" authorId="0" shapeId="0" xr:uid="{2DFE0C24-A19B-4072-888C-1A9AD70A03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2" authorId="0" shapeId="0" xr:uid="{218BED5F-BADA-479D-BD52-1B88ADF399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2" authorId="0" shapeId="0" xr:uid="{34829BCA-FDB4-49CF-8E4D-F3C61179F3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32" authorId="0" shapeId="0" xr:uid="{9B8A354D-2F38-4AF6-8B22-6C9E840AD9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32" authorId="0" shapeId="0" xr:uid="{C8A6D2F1-EA19-4943-8135-B69AA2E3E2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2" authorId="0" shapeId="0" xr:uid="{84DA6C6E-9B8D-4399-BE34-8B8779B20F4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32" authorId="0" shapeId="0" xr:uid="{1658FFA2-D518-4A22-8DFE-ED7C653BDAE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32" authorId="0" shapeId="0" xr:uid="{B83A093E-2B62-4122-AE3C-8C7D21C66B7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32" authorId="0" shapeId="0" xr:uid="{0467455E-B76A-436B-B8A5-953E3DFA48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2" authorId="0" shapeId="0" xr:uid="{7245DA55-DF0A-48C1-853C-18598F3A70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33" authorId="0" shapeId="0" xr:uid="{416D1A10-7E7E-4210-AB1D-5D32B42F332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33" authorId="0" shapeId="0" xr:uid="{E72B7919-5C86-44E9-A926-AC6E12D9C5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33" authorId="0" shapeId="0" xr:uid="{ADD077B4-2A4E-4512-B560-F326489014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33" authorId="0" shapeId="0" xr:uid="{3B776CCB-77EB-4AD9-B605-BD8FE38ED6D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3" authorId="0" shapeId="0" xr:uid="{F8E11648-A4A1-4DF0-B085-53E4693E9A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3" authorId="0" shapeId="0" xr:uid="{3157925F-9177-4020-B9A2-0B9C6281CC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3" authorId="0" shapeId="0" xr:uid="{8356F46E-A892-446C-BFA2-3B2DA4B902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33" authorId="0" shapeId="0" xr:uid="{E91E2764-54F4-4B43-A820-63FB390CF1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3" authorId="0" shapeId="0" xr:uid="{E964D269-0664-4F53-B4F4-2DE3FD0F4B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33" authorId="0" shapeId="0" xr:uid="{F27473B2-CA8E-493A-A719-84CFBE48AB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3" authorId="0" shapeId="0" xr:uid="{404B0ABA-74D9-4B50-BA0F-5C4454CC34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3" authorId="0" shapeId="0" xr:uid="{C0D5BF26-0D3F-4CBD-86FF-841BD7E3A30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33" authorId="0" shapeId="0" xr:uid="{FEE398C8-B6A7-48D9-B638-849D3415284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33" authorId="0" shapeId="0" xr:uid="{D481D357-44F0-441D-9F4C-8E08DA66B90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33" authorId="0" shapeId="0" xr:uid="{94A9228D-6B84-4B72-8B9F-979F26F794D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33" authorId="0" shapeId="0" xr:uid="{EDB621C3-E55A-464B-AAFC-0F538C17AC2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33" authorId="0" shapeId="0" xr:uid="{26BECA80-84AD-4500-AEC7-886815D8B7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I33" authorId="0" shapeId="0" xr:uid="{2D9DF662-F144-48CF-BFD1-94C2568B3C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33" authorId="0" shapeId="0" xr:uid="{FBD148DB-A0C6-4E4D-8303-3D7DA88B2A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33" authorId="0" shapeId="0" xr:uid="{FB7B0C6A-0395-41D8-961F-E967E8217D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33" authorId="0" shapeId="0" xr:uid="{EA9AB538-2FD6-4FEF-A44D-874B9EEDC3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3" authorId="0" shapeId="0" xr:uid="{2AF46FF5-2344-457A-984B-B86C7FFBE2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33" authorId="0" shapeId="0" xr:uid="{F934B30B-5CD5-4917-A3D8-012A78B32C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33" authorId="0" shapeId="0" xr:uid="{6F37B19F-79D1-4D52-A8AA-69F093E2C9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33" authorId="0" shapeId="0" xr:uid="{0A6B8D7E-D7ED-45CE-AFD8-5A22A2BAF2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33" authorId="0" shapeId="0" xr:uid="{6EC1DB7F-8659-48C9-8564-5F6F1F9806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33" authorId="0" shapeId="0" xr:uid="{95FD36A2-7EA6-4BE7-820E-4889DC3A419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33" authorId="0" shapeId="0" xr:uid="{04859EF8-1854-455E-A9E7-6F061462E0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33" authorId="0" shapeId="0" xr:uid="{378C543D-D9B9-4359-BCC6-50D83019D2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33" authorId="0" shapeId="0" xr:uid="{642AE572-4E57-4E7A-9D04-15D17F40CE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3" authorId="0" shapeId="0" xr:uid="{82ABD5DE-8078-4F8E-9106-3B8998E44A8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33" authorId="0" shapeId="0" xr:uid="{1A0FE8A3-79F8-4F2C-9629-8C57E803DE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33" authorId="0" shapeId="0" xr:uid="{28A16477-AD3F-458B-B254-79FB8462B4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33" authorId="0" shapeId="0" xr:uid="{7C116A8F-5EF7-4ECF-91C1-4F51D0E715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33" authorId="0" shapeId="0" xr:uid="{1751C18B-AFC1-459A-904A-600F139EB9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3" authorId="0" shapeId="0" xr:uid="{A522D34A-CDB1-4B4D-AF85-8D1B944EE4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3" authorId="0" shapeId="0" xr:uid="{FDEAB9CA-4B48-481C-A446-4CFD18416E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3" authorId="0" shapeId="0" xr:uid="{855D9617-15B7-4FD1-8635-CCEB3B2910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33" authorId="0" shapeId="0" xr:uid="{3009CCD3-5E0C-4708-A2E3-CBFA66D5E0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33" authorId="0" shapeId="0" xr:uid="{A57706CE-9F7B-4F2B-97CE-0108F40068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33" authorId="0" shapeId="0" xr:uid="{F129B561-F9AD-4274-93E3-E046D3AA58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L33" authorId="0" shapeId="0" xr:uid="{250A3D58-437F-482C-BFF1-E323E40714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33" authorId="0" shapeId="0" xr:uid="{C734E8BB-C358-48C7-B83A-BB32D8FAADC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33" authorId="0" shapeId="0" xr:uid="{D335F291-803D-4DEC-91B7-48B0F8F737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R33" authorId="0" shapeId="0" xr:uid="{BF21B334-7343-4BB9-8F8C-B9B48C6FE9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33" authorId="0" shapeId="0" xr:uid="{190F2392-B322-400B-9E1A-6D897FCB46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3" authorId="0" shapeId="0" xr:uid="{EED7DFED-8216-49B3-B451-C1CACD5438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33" authorId="0" shapeId="0" xr:uid="{E9176A2B-126E-4898-B396-C783451DB9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3" authorId="0" shapeId="0" xr:uid="{8279CF4B-A145-4376-992D-B9F72DB994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33" authorId="0" shapeId="0" xr:uid="{9E131DD9-C692-4A82-987F-B0B40DC512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33" authorId="0" shapeId="0" xr:uid="{B55F6B3D-7F67-4B44-8C83-B046F22824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33" authorId="0" shapeId="0" xr:uid="{96480562-B901-491E-8818-74CB3294EB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33" authorId="0" shapeId="0" xr:uid="{A0432E1D-6730-4D93-B2D3-FA50EB1806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33" authorId="0" shapeId="0" xr:uid="{CB6AAE59-0DD9-4FD7-A8A2-E191F45ACF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33" authorId="0" shapeId="0" xr:uid="{6CE2A8C4-3EBD-4344-ABBE-E61EF7936C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33" authorId="0" shapeId="0" xr:uid="{41B36B37-760F-4F57-B602-0BA09DB966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33" authorId="0" shapeId="0" xr:uid="{94478141-4A8C-46CA-89BC-6A2159B09B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33" authorId="0" shapeId="0" xr:uid="{1BC188DD-E8B4-4477-9B62-4C59418061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33" authorId="0" shapeId="0" xr:uid="{F0A76640-EF07-4293-9ED2-7FE4C70CC7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33" authorId="0" shapeId="0" xr:uid="{ED087FF2-031C-43EC-9B78-B6660B3DCBC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33" authorId="0" shapeId="0" xr:uid="{9515C2CB-B079-4B11-A3D2-718711A2DF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3" authorId="0" shapeId="0" xr:uid="{01B12DE7-A190-41AA-B4ED-EC0FF60683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3" authorId="0" shapeId="0" xr:uid="{D023930A-B080-4D25-8136-C6A146E2D7C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3" authorId="0" shapeId="0" xr:uid="{2FACDF69-4E40-44A7-AA44-3FDB91ED82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33" authorId="0" shapeId="0" xr:uid="{BE941607-985E-4DE9-976A-4A0702F91A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33" authorId="0" shapeId="0" xr:uid="{442ABF63-C695-424B-873C-059F86AE25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3" authorId="0" shapeId="0" xr:uid="{E4E84591-778C-40FB-A4EE-DFDF2C40E3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33" authorId="0" shapeId="0" xr:uid="{7268DFE3-63F8-4105-9A4E-7D1B59D97F6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33" authorId="0" shapeId="0" xr:uid="{EB2F1B0C-1BA2-41A3-93D5-58727EDB05A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33" authorId="0" shapeId="0" xr:uid="{8DC96AA3-F508-44CE-9C09-01C786EFA0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3" authorId="0" shapeId="0" xr:uid="{C31592EF-D06C-48BA-81F5-2E08A40BA4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34" authorId="0" shapeId="0" xr:uid="{B66E97A2-EA55-47C0-8F12-953E477E77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34" authorId="0" shapeId="0" xr:uid="{9AE040EC-1AF1-4317-82DC-6AB3167B29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34" authorId="0" shapeId="0" xr:uid="{381B3170-B631-419F-9D4E-CD2675D036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34" authorId="0" shapeId="0" xr:uid="{78E3641D-DC37-4A80-AA6A-56E8A30247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34" authorId="0" shapeId="0" xr:uid="{F31BE71E-BB81-4A4A-9667-DA1EB1280B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34" authorId="0" shapeId="0" xr:uid="{A144F485-7DFE-438A-AD7D-755E5B1363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34" authorId="0" shapeId="0" xr:uid="{2DB43F44-5169-4F8B-841B-C8B9F501DF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4" authorId="0" shapeId="0" xr:uid="{68B214D3-C307-4A9E-B910-C9137C095CA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4" authorId="0" shapeId="0" xr:uid="{8B4B43ED-AB89-45CD-9EA5-45D64411AC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4" authorId="0" shapeId="0" xr:uid="{EDDE0517-CC7A-4C35-9777-FCB2A77320E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34" authorId="0" shapeId="0" xr:uid="{EE985F55-9C73-46EC-ABB6-D8D9048C49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34" authorId="0" shapeId="0" xr:uid="{F0642419-1588-44E8-9712-A7BB8D2661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34" authorId="0" shapeId="0" xr:uid="{1AABEC49-A994-476E-B287-9603EBE0D7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4" authorId="0" shapeId="0" xr:uid="{67F4F400-0EC2-44B4-842E-A35688FB16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34" authorId="0" shapeId="0" xr:uid="{CF70C5EF-9D68-414A-879C-F4ED3CB838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34" authorId="0" shapeId="0" xr:uid="{61C33298-98FD-400A-A3DB-9502238F59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34" authorId="0" shapeId="0" xr:uid="{4FFF8E3D-41C8-41B3-821E-60BCB37B9F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34" authorId="0" shapeId="0" xr:uid="{F11BFEFE-40EC-4774-9A1D-74BB4FC826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34" authorId="0" shapeId="0" xr:uid="{605E7FA7-A1EE-46F6-A649-C4F084C58B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34" authorId="0" shapeId="0" xr:uid="{8EB2879A-73D3-45EE-B839-FA71345067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34" authorId="0" shapeId="0" xr:uid="{67D1D1FD-7A51-448F-A488-3EF110C1063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34" authorId="0" shapeId="0" xr:uid="{61E225F2-08AF-4CD0-AE0A-D6B7EE62FC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4" authorId="0" shapeId="0" xr:uid="{A71E5D76-7B21-417B-B4C8-C0781E4DD7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34" authorId="0" shapeId="0" xr:uid="{52A6DE35-FDE5-4039-A5F2-CF12A897D2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34" authorId="0" shapeId="0" xr:uid="{4B287465-29AE-4173-8C10-A337A55E90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34" authorId="0" shapeId="0" xr:uid="{613FC58E-7196-4F0B-BE3B-9A74F9FA26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34" authorId="0" shapeId="0" xr:uid="{4D4FE2DC-1FE9-42B5-B3AF-6CAC2103D3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34" authorId="0" shapeId="0" xr:uid="{0AAEDC42-9A73-4176-9F7C-BB6F7BF7C5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34" authorId="0" shapeId="0" xr:uid="{6712FF33-557B-418E-9578-DA71CD76F9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4" authorId="0" shapeId="0" xr:uid="{16E73A69-901B-4FB2-9350-F875E3E88B9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34" authorId="0" shapeId="0" xr:uid="{B4296A13-1F42-4CA4-8E2B-4C1F5CADB4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34" authorId="0" shapeId="0" xr:uid="{E1187E2E-A9B9-4F69-9C92-EBAB62741F3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Z34" authorId="0" shapeId="0" xr:uid="{0CD58BDB-1591-4D30-99B0-9861D674F7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34" authorId="0" shapeId="0" xr:uid="{75E8FCAD-52D4-44FE-89B0-184A8B356C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34" authorId="0" shapeId="0" xr:uid="{CE2F2FC2-13E3-467F-B0C6-EDE5008430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34" authorId="0" shapeId="0" xr:uid="{E4F4693F-AA97-4F98-BCB4-8F44CC100E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4" authorId="0" shapeId="0" xr:uid="{B65451AF-5033-42E3-9277-730A633237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4" authorId="0" shapeId="0" xr:uid="{2B665892-E7F5-4AD7-808F-30D614A5116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4" authorId="0" shapeId="0" xr:uid="{982891C6-2718-42BD-B29F-DB2E6C5580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34" authorId="0" shapeId="0" xr:uid="{A5A96FC9-C5CA-457B-9C7C-E917409A687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34" authorId="0" shapeId="0" xr:uid="{BDF67008-312E-40F3-8064-AF80AE14C5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34" authorId="0" shapeId="0" xr:uid="{4A68CDF1-7D9E-4FFB-9FE9-7AC0ABE153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34" authorId="0" shapeId="0" xr:uid="{F480FFF3-F9F3-4281-AB41-C543BB7D6B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34" authorId="0" shapeId="0" xr:uid="{D35B8D46-7A62-4F6B-B43E-801B69F52A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34" authorId="0" shapeId="0" xr:uid="{294CC629-8ADC-4704-9FCC-8944531F09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34" authorId="0" shapeId="0" xr:uid="{992FBA70-4E2A-43AC-972F-090E758AECE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34" authorId="0" shapeId="0" xr:uid="{2B32E93B-C335-4A56-8A71-621B6D907C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4" authorId="0" shapeId="0" xr:uid="{23457685-9B8E-4A9A-B6B3-67055355E0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4" authorId="0" shapeId="0" xr:uid="{5C11A7BB-88DE-4D26-832F-4F04ED1ADD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34" authorId="0" shapeId="0" xr:uid="{210092B9-13B4-41EA-98BA-90EAE2A8331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34" authorId="0" shapeId="0" xr:uid="{1F4FCBBA-415F-4522-9994-05BB2C6E7D1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34" authorId="0" shapeId="0" xr:uid="{8E50529B-9DD7-497C-AEDE-88283B4FF9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34" authorId="0" shapeId="0" xr:uid="{0FFE8E32-4F03-4011-9D69-35BF8779C1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34" authorId="0" shapeId="0" xr:uid="{7830CA35-F49E-44A5-8B68-63368CD394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34" authorId="0" shapeId="0" xr:uid="{10623236-9A67-4B58-BC94-112EC6D6B73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34" authorId="0" shapeId="0" xr:uid="{7C88172A-CEAA-4764-AC6F-55BFDED3A1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34" authorId="0" shapeId="0" xr:uid="{E95FB188-0F62-4C69-AF6C-B81BB38190F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34" authorId="0" shapeId="0" xr:uid="{1F46284E-DBC3-40C7-8FA4-DEF137D6F6C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34" authorId="0" shapeId="0" xr:uid="{5BEB3F2A-7750-4F17-B195-546F778231F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34" authorId="0" shapeId="0" xr:uid="{5219642A-64EF-42BD-8811-DC537D3BEC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34" authorId="0" shapeId="0" xr:uid="{271C807B-6B01-4A2A-9078-DFD35E51FF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34" authorId="0" shapeId="0" xr:uid="{1B90B436-127F-4274-8712-9AF444F840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4" authorId="0" shapeId="0" xr:uid="{E76ED336-F80C-40C1-A2EF-B45EC280A9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4" authorId="0" shapeId="0" xr:uid="{E2AC50C0-71A8-4845-B26D-B4860A4374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4" authorId="0" shapeId="0" xr:uid="{3F8BC885-4F0F-4922-B364-D4E32F214D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34" authorId="0" shapeId="0" xr:uid="{57FDBD7B-CB4F-4386-8040-C37D85F299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34" authorId="0" shapeId="0" xr:uid="{2FB37D43-F31D-4015-81E8-4F97329C24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4" authorId="0" shapeId="0" xr:uid="{F71C0ADE-0269-4445-AE45-3EDA9AC83EE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34" authorId="0" shapeId="0" xr:uid="{3B047328-B427-4B7D-BED2-E8F1B51FEB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34" authorId="0" shapeId="0" xr:uid="{F1263FEB-8111-4419-BC24-99BDFBCCB6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4" authorId="0" shapeId="0" xr:uid="{320F99C7-D33C-4F64-9C8C-605E291FE2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35" authorId="0" shapeId="0" xr:uid="{1DAC0086-CFE7-4DF2-BB19-EE04F557977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35" authorId="0" shapeId="0" xr:uid="{C774300A-C640-4D96-8600-4E41B08F77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35" authorId="0" shapeId="0" xr:uid="{3DDB5D7D-5C9A-40CC-9A3A-B157EDBF13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35" authorId="0" shapeId="0" xr:uid="{E6E3E634-7A85-4E9B-A849-0F2BE8789B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35" authorId="0" shapeId="0" xr:uid="{50292BEC-5094-480F-A2EE-A4B9E3C81A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35" authorId="0" shapeId="0" xr:uid="{4ACF7E19-44C4-4733-814D-CE9399C3FB2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35" authorId="0" shapeId="0" xr:uid="{4BDA2075-AFDE-4ABA-AA74-A980DEA1AD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35" authorId="0" shapeId="0" xr:uid="{89CBBD51-3270-4442-B1AB-49F39C7722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5" authorId="0" shapeId="0" xr:uid="{5105D682-2672-43D9-A28D-B292C10C2C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5" authorId="0" shapeId="0" xr:uid="{279401F5-394F-4699-8BBB-8587E1A25F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5" authorId="0" shapeId="0" xr:uid="{F379654D-1740-428C-BA14-912864B29F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35" authorId="0" shapeId="0" xr:uid="{4F4F42B5-FC32-466C-B513-47F52F4173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35" authorId="0" shapeId="0" xr:uid="{A4795489-2BD5-42A5-9DBD-D71B9E2507E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35" authorId="0" shapeId="0" xr:uid="{D65890C2-CB36-4093-B847-64047CB8F4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5" authorId="0" shapeId="0" xr:uid="{F026E40F-9F8C-4235-BB48-B400A0C2AB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5" authorId="0" shapeId="0" xr:uid="{052DA911-8C1F-4829-BF6A-65AD423F325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35" authorId="0" shapeId="0" xr:uid="{8B128BC5-2899-4782-BCD7-FFB147C66EB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35" authorId="0" shapeId="0" xr:uid="{552207DB-3244-4F29-A9C0-947367F1BD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35" authorId="0" shapeId="0" xr:uid="{EA4788B9-E841-400A-A9C2-ED15120A3C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35" authorId="0" shapeId="0" xr:uid="{5836FEC0-AC97-462E-B997-4AEBE7FDAD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I35" authorId="0" shapeId="0" xr:uid="{AE34453F-22D8-4C2E-9494-37BA1C1E5E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35" authorId="0" shapeId="0" xr:uid="{B6630ED4-BDA5-45A9-995A-F82FBC83CC7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5" authorId="0" shapeId="0" xr:uid="{226063B3-8397-4F76-9A47-93B51552E39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35" authorId="0" shapeId="0" xr:uid="{1D402CF8-5AEB-4D9F-A8A6-222AD1957B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35" authorId="0" shapeId="0" xr:uid="{52E512A4-3DE8-4AF1-8F12-F41251434C9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35" authorId="0" shapeId="0" xr:uid="{8E32FB9B-CD87-4CF6-88BB-4AD520A1C9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R35" authorId="0" shapeId="0" xr:uid="{8AB22491-BAFE-4CB6-97EF-B78DE4CA2ED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35" authorId="0" shapeId="0" xr:uid="{408FE336-3E00-4D2A-97CD-F62BCAEDB5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35" authorId="0" shapeId="0" xr:uid="{1A7B08B6-21A1-47DB-8A6F-BDB3F1302C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5" authorId="0" shapeId="0" xr:uid="{975A1667-F34B-4BD3-BF1B-35B7CCE6BF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35" authorId="0" shapeId="0" xr:uid="{CAFBCD1B-46E0-4938-A282-76A9E27EF3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35" authorId="0" shapeId="0" xr:uid="{378A14DD-0285-43CA-97D3-097DB850DAD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Z35" authorId="0" shapeId="0" xr:uid="{1B4357F8-7E77-4E73-AF28-1A56D3089C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35" authorId="0" shapeId="0" xr:uid="{7E02353B-D568-4506-A2CF-1E1AACBE77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35" authorId="0" shapeId="0" xr:uid="{2AA39619-C868-48A3-B992-B6585D1E4C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35" authorId="0" shapeId="0" xr:uid="{7CBF3AE3-6021-45B0-8461-5D16157646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5" authorId="0" shapeId="0" xr:uid="{8EB84DE1-04A8-4299-BFEF-CC298F21C3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5" authorId="0" shapeId="0" xr:uid="{0E247339-1641-4C91-81CB-25FCA1ACF43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5" authorId="0" shapeId="0" xr:uid="{2DA880EA-F4DA-4CBD-8842-5AC2E15B02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35" authorId="0" shapeId="0" xr:uid="{AC698E5C-2ADE-4B56-BFBD-65477B3AE0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35" authorId="0" shapeId="0" xr:uid="{C1B4F668-7323-42C7-B637-A968613576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35" authorId="0" shapeId="0" xr:uid="{A5E2F927-9D2E-447F-86F2-3C83AAE903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35" authorId="0" shapeId="0" xr:uid="{293BC0FB-86D5-4FF3-9D23-0301A9FB2C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35" authorId="0" shapeId="0" xr:uid="{2975558F-6858-4ED3-A9E9-7464ADCA64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35" authorId="0" shapeId="0" xr:uid="{B07378EB-F17D-4671-95FF-ABE8E44B68A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5" authorId="0" shapeId="0" xr:uid="{239FE156-CF72-4C34-BC5B-86A87EA3BD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5" authorId="0" shapeId="0" xr:uid="{C17996F6-7F17-4D3F-992D-AA7BB80293D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35" authorId="0" shapeId="0" xr:uid="{5F401340-8D77-41C6-A7BF-50E6D4E1AF2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35" authorId="0" shapeId="0" xr:uid="{64187971-0172-464F-B1E3-5874817BC0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35" authorId="0" shapeId="0" xr:uid="{A802D9E2-878F-41B6-ADD3-9EA47BF4C3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Z35" authorId="0" shapeId="0" xr:uid="{89E5D94A-2BAA-447D-A049-A90ABA4C11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35" authorId="0" shapeId="0" xr:uid="{628ADB0C-5B70-42A7-8482-F161CAF218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35" authorId="0" shapeId="0" xr:uid="{2FC1A470-D251-404D-89BF-F0CA0F1FD29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35" authorId="0" shapeId="0" xr:uid="{521607EE-2F01-4A69-8B12-23F6B79CFC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35" authorId="0" shapeId="0" xr:uid="{27665639-B742-4366-82AE-D2A2DBD338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35" authorId="0" shapeId="0" xr:uid="{6551DB10-BC11-40BC-80DA-E8C02D415D8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35" authorId="0" shapeId="0" xr:uid="{A9280C4B-5777-4E53-8980-CADE3E4609B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35" authorId="0" shapeId="0" xr:uid="{E3BDE4F8-3E3A-43B9-8BC1-1A58A7BAE6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5" authorId="0" shapeId="0" xr:uid="{162D6228-3B48-4584-BA74-AE28A92B6FD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5" authorId="0" shapeId="0" xr:uid="{CF4030D2-7272-43FB-B361-CE9B0AB926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5" authorId="0" shapeId="0" xr:uid="{53B5E696-7ADC-443D-BE0E-6ABC0C8017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35" authorId="0" shapeId="0" xr:uid="{7BE0B833-E382-42D3-B9B1-D280977137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35" authorId="0" shapeId="0" xr:uid="{EC7CCADA-C651-4FAE-AE9E-9C3318386A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5" authorId="0" shapeId="0" xr:uid="{7CACFC4E-B98F-4754-8899-F77C02D9E1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R35" authorId="0" shapeId="0" xr:uid="{5D8B0A63-1DDF-4D94-95D9-3D835710AB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35" authorId="0" shapeId="0" xr:uid="{7C014819-B9BF-4ED1-AC3E-FB6B19942D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35" authorId="0" shapeId="0" xr:uid="{5793D4C1-DF7E-4F38-8F78-AE9135B61F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35" authorId="0" shapeId="0" xr:uid="{5F1383C2-4129-42B7-A1E0-1B16AEB83E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5" authorId="0" shapeId="0" xr:uid="{BDFEDBF1-5D7F-42E6-BD4F-1886CC3B46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36" authorId="0" shapeId="0" xr:uid="{313D179A-E88B-462E-AB7E-64747E492B6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36" authorId="0" shapeId="0" xr:uid="{DC556671-C79A-483D-90BF-ED1CB013783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36" authorId="0" shapeId="0" xr:uid="{B1F64157-A5F4-4034-AE53-3C46711C097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36" authorId="0" shapeId="0" xr:uid="{60C3D2BC-7DE6-45AA-9B7E-2084C9B7F4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36" authorId="0" shapeId="0" xr:uid="{32E5214C-19AF-41F8-9A3A-E4B4E16366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36" authorId="0" shapeId="0" xr:uid="{E425E4F9-330E-4BE4-B128-8989C3BE9E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36" authorId="0" shapeId="0" xr:uid="{B5629248-5270-460B-B691-A470F658FB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36" authorId="0" shapeId="0" xr:uid="{EE51B0E9-455A-43AA-960B-5A0B420E74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36" authorId="0" shapeId="0" xr:uid="{2B47D92C-C3E3-4663-BE96-79C34CF4713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36" authorId="0" shapeId="0" xr:uid="{02462292-80A2-4D38-9C03-C40BCD2BCFA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36" authorId="0" shapeId="0" xr:uid="{5021094E-884A-4AFD-AC46-A2167A1870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6" authorId="0" shapeId="0" xr:uid="{87EA012E-01C6-4D10-BC85-624A118FC3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6" authorId="0" shapeId="0" xr:uid="{3A2C76A0-8828-42BD-9304-F873FDEFDC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6" authorId="0" shapeId="0" xr:uid="{EEEDE8E0-105D-4AEA-84B5-12BBF5F459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36" authorId="0" shapeId="0" xr:uid="{DAAB24D2-DACE-4557-AE51-3A336B81BE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36" authorId="0" shapeId="0" xr:uid="{B8655309-FF31-4449-9F5F-E76068A618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36" authorId="0" shapeId="0" xr:uid="{E2E95801-C2F4-4FD5-8C27-6429E5C9F9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6" authorId="0" shapeId="0" xr:uid="{56A75C00-AE25-440D-96EF-F4834A66DD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6" authorId="0" shapeId="0" xr:uid="{FA00BCD0-FB08-4B68-9AE5-54247ED97A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36" authorId="0" shapeId="0" xr:uid="{D1D348F7-AEE0-4E20-9B43-85C83E3FF2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36" authorId="0" shapeId="0" xr:uid="{052E677D-2D3B-4CCD-BB76-0EE18CB3E8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36" authorId="0" shapeId="0" xr:uid="{62E0A785-23A7-4FAA-A9B3-F8DEBBDC5D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36" authorId="0" shapeId="0" xr:uid="{F7C541ED-AF39-4F1B-B7B9-1BABF9B9E7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6" authorId="0" shapeId="0" xr:uid="{418BDC8B-8677-4DB2-AABA-B357959397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36" authorId="0" shapeId="0" xr:uid="{83141756-F2D6-4624-A84C-09DDCAA8E9E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Z36" authorId="0" shapeId="0" xr:uid="{DF848141-3A62-4220-AA93-CBF35E4DED6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36" authorId="0" shapeId="0" xr:uid="{D746EA39-A14A-4B17-A736-C99A382DA2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36" authorId="0" shapeId="0" xr:uid="{6F0798DD-9BA2-4E94-B838-DBB4B64F24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36" authorId="0" shapeId="0" xr:uid="{FF424FD2-4AB6-4F2D-AB3C-BCE5A737F98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6" authorId="0" shapeId="0" xr:uid="{A9A28262-67BD-4B8F-8068-CEBB552A30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6" authorId="0" shapeId="0" xr:uid="{8950FF52-0F47-479D-9439-A9B6F74D5E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6" authorId="0" shapeId="0" xr:uid="{2D5638C6-03D1-4E2A-86DC-86DA9DC7B4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36" authorId="0" shapeId="0" xr:uid="{22DFD55A-84F1-4912-9209-1E4C44CABD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36" authorId="0" shapeId="0" xr:uid="{CB820890-AD48-4A3B-A8F8-5AC0F3CBD1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36" authorId="0" shapeId="0" xr:uid="{0B89A405-C101-46E4-AB62-E4DDE6EF5A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36" authorId="0" shapeId="0" xr:uid="{2527D439-191E-43E8-B506-99799A6DA0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36" authorId="0" shapeId="0" xr:uid="{6DA47588-543D-496C-8901-E3F30864A1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36" authorId="0" shapeId="0" xr:uid="{F16FA401-AB67-430B-AC75-1F276DBCEE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6" authorId="0" shapeId="0" xr:uid="{92A30D85-EACD-4B58-AAD6-6F52C17205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36" authorId="0" shapeId="0" xr:uid="{1EF487B8-BCC7-45B5-88D3-7DC9BCB16F8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36" authorId="0" shapeId="0" xr:uid="{065EE888-1DBA-432A-91D9-8F28E5A94BE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Z36" authorId="0" shapeId="0" xr:uid="{D902CB9C-D459-4BD7-9197-4E24762F3C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36" authorId="0" shapeId="0" xr:uid="{94B5665C-E07D-4E65-A83A-9656D69A95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B36" authorId="0" shapeId="0" xr:uid="{5ED9B58D-8D7A-43AB-8C38-937C7D0EB0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36" authorId="0" shapeId="0" xr:uid="{F03FF2EF-792C-420B-B4C0-C12D5CEB87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36" authorId="0" shapeId="0" xr:uid="{0A55A106-35C0-4936-9A20-510DE44149A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36" authorId="0" shapeId="0" xr:uid="{19398A88-2694-450F-833F-46D22914FC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36" authorId="0" shapeId="0" xr:uid="{A9495219-48D5-4C00-9658-3FA0076236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36" authorId="0" shapeId="0" xr:uid="{DA5E3D08-EB15-4DAE-932C-6F7734592B0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I36" authorId="0" shapeId="0" xr:uid="{211DBDCC-A630-4F8D-9488-A8ADD7965CD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6" authorId="0" shapeId="0" xr:uid="{21258CB7-89A1-40B2-A078-CA57AC0FB8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6" authorId="0" shapeId="0" xr:uid="{C1CF89B7-AA19-45DB-AEB0-6C0A688F446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6" authorId="0" shapeId="0" xr:uid="{926D0A43-9DFB-4F21-AF60-01333E1378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36" authorId="0" shapeId="0" xr:uid="{A0816C86-C80B-41BC-A271-AD205AACF44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36" authorId="0" shapeId="0" xr:uid="{881FFF72-04A3-412C-AED9-2AC5102FE2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6" authorId="0" shapeId="0" xr:uid="{5C01D2D7-5E10-42A8-9DFD-505EF462C90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R36" authorId="0" shapeId="0" xr:uid="{97E21D06-F4F2-4552-A738-921EE72C40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36" authorId="0" shapeId="0" xr:uid="{8EC386F9-AAA9-472F-99EB-0E394E9BE02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36" authorId="0" shapeId="0" xr:uid="{6D4FBEDA-2424-43B0-8368-619A03770C3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36" authorId="0" shapeId="0" xr:uid="{E3734643-3075-4525-ACD8-FE0FFC35FB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6" authorId="0" shapeId="0" xr:uid="{BC05BB8F-C270-4351-AECA-045F751B83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36" authorId="0" shapeId="0" xr:uid="{93650AE3-F34C-40A2-9987-F80E9307126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37" authorId="0" shapeId="0" xr:uid="{7D42E104-F35C-444E-9393-4CB0FF0F06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37" authorId="0" shapeId="0" xr:uid="{C8DDC083-6BFD-4255-AD03-A5A230B58E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37" authorId="0" shapeId="0" xr:uid="{B5F8CB22-8912-49F1-947A-ECA85A6278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37" authorId="0" shapeId="0" xr:uid="{A9EE290C-8C53-4467-8F6F-E4B7BFB561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37" authorId="0" shapeId="0" xr:uid="{354EC065-BFB8-47E1-A1B0-4EA7307AC1C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37" authorId="0" shapeId="0" xr:uid="{CDE3BADE-5B7D-433D-9235-DDFFC0D368E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37" authorId="0" shapeId="0" xr:uid="{C6771F77-1C22-4841-A45B-BF6B7AE247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37" authorId="0" shapeId="0" xr:uid="{3E69CE26-9B06-4915-9891-674556DC65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37" authorId="0" shapeId="0" xr:uid="{C3B8DFF5-506C-4A41-AFFE-DCDFA2082E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7" authorId="0" shapeId="0" xr:uid="{26A78CCF-7398-4505-8179-705000514D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7" authorId="0" shapeId="0" xr:uid="{0E677ED5-0EE1-412D-9373-B7383E7F6A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7" authorId="0" shapeId="0" xr:uid="{D86981FE-A645-469E-9260-84E6492178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37" authorId="0" shapeId="0" xr:uid="{30244A4E-E982-42A3-9AF2-56E1E6CD6B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7" authorId="0" shapeId="0" xr:uid="{7CA59D86-7E1A-498D-8DF8-F69F40D1B7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37" authorId="0" shapeId="0" xr:uid="{AC76FC98-90EB-41A7-B326-B044D46FD4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7" authorId="0" shapeId="0" xr:uid="{85739BA2-3A62-4DB2-A24D-36E52392CE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7" authorId="0" shapeId="0" xr:uid="{C689B3A3-8D21-44F4-B543-D46EA07149D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D37" authorId="0" shapeId="0" xr:uid="{4A45A753-5A9B-4720-9EC0-47D2E711E0E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37" authorId="0" shapeId="0" xr:uid="{2B43DDEA-E125-43C4-9F9D-EBD4A63E0C0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37" authorId="0" shapeId="0" xr:uid="{8437B2F8-0580-4BEA-A06C-8F30E409231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37" authorId="0" shapeId="0" xr:uid="{CEE057C3-15E6-4CC5-870B-E8A6F5E0C0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I37" authorId="0" shapeId="0" xr:uid="{5D5E791D-DA21-42C1-B6DD-7CBF0540D58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37" authorId="0" shapeId="0" xr:uid="{1296F50F-52FD-4156-8B44-D26E19E9BD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7" authorId="0" shapeId="0" xr:uid="{1C9DAF1C-4C2F-4C78-A016-CDD827C8ADF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37" authorId="0" shapeId="0" xr:uid="{A1341DD3-92E0-4187-959E-19755096D61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37" authorId="0" shapeId="0" xr:uid="{FE5089C5-A473-45D9-92DC-542EEEB80A4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37" authorId="0" shapeId="0" xr:uid="{5D5D79FB-EA7E-4E9D-95F6-AF3867B335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37" authorId="0" shapeId="0" xr:uid="{C032FFA3-9CD9-43B3-9FB3-B0DC309C85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37" authorId="0" shapeId="0" xr:uid="{2F60F085-090F-4516-B325-E09BA1B4B9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37" authorId="0" shapeId="0" xr:uid="{3311A905-C3FD-4498-9DE9-A59F0406C1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37" authorId="0" shapeId="0" xr:uid="{5DF519A1-F07E-4FE0-8254-44E47B20D7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37" authorId="0" shapeId="0" xr:uid="{9A2E53F6-0FFA-4D47-8E52-7B5B067E7C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37" authorId="0" shapeId="0" xr:uid="{14096440-31E8-4AC7-8E39-360C0A61FE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7" authorId="0" shapeId="0" xr:uid="{668D887E-1882-4A08-82F4-97D181F90A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7" authorId="0" shapeId="0" xr:uid="{B03ED111-DEED-453A-BDA2-6C5451B881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37" authorId="0" shapeId="0" xr:uid="{86B5B924-6A13-45E1-A338-B00325382DF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37" authorId="0" shapeId="0" xr:uid="{8BCB43FA-9834-4352-9B06-E4D7B96078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J37" authorId="0" shapeId="0" xr:uid="{934F71CB-7116-463F-8324-E94023061F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37" authorId="0" shapeId="0" xr:uid="{F9D3F79C-BCB7-414D-A93E-45D167FF53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37" authorId="0" shapeId="0" xr:uid="{CCA65DCF-A2EE-43C9-9C33-86A1121CFB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37" authorId="0" shapeId="0" xr:uid="{158D5636-2640-4FC6-8B72-E0A1732103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37" authorId="0" shapeId="0" xr:uid="{411FCE6B-1220-4093-A946-915011C0BB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7" authorId="0" shapeId="0" xr:uid="{C472E4FB-BE2A-4186-98B0-6F27BCD33F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7" authorId="0" shapeId="0" xr:uid="{B478E17C-673A-454E-B70B-0D4F6D6885D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37" authorId="0" shapeId="0" xr:uid="{DFAB17C7-9AE0-438B-9900-2E5A76623F5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37" authorId="0" shapeId="0" xr:uid="{DAB8332D-4A6A-4298-8488-263841FAB1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37" authorId="0" shapeId="0" xr:uid="{DB2EE998-3941-4E79-82A8-336F73F7A91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37" authorId="0" shapeId="0" xr:uid="{C70914B3-6D50-4102-A3A9-0121D5DDB9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37" authorId="0" shapeId="0" xr:uid="{963292C8-18C9-4B0A-B1D2-B0454C469D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37" authorId="0" shapeId="0" xr:uid="{4D6B98B2-39B5-48F5-9A60-9AE7574572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37" authorId="0" shapeId="0" xr:uid="{A315F1C9-A3F8-4FCC-8F45-79039194C43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37" authorId="0" shapeId="0" xr:uid="{A097D90B-F78E-45EF-895B-EE7595AC50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37" authorId="0" shapeId="0" xr:uid="{75A81329-3790-4506-9782-3ECDB3F027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37" authorId="0" shapeId="0" xr:uid="{B6C4129C-2C4E-4864-9887-36820F540E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37" authorId="0" shapeId="0" xr:uid="{256F3796-7AEF-40AA-A978-706BEC0F997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7" authorId="0" shapeId="0" xr:uid="{92318E10-3AD3-44B9-81A9-6543A1A466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7" authorId="0" shapeId="0" xr:uid="{6CBCCD33-49A1-4109-9F73-D09676544D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7" authorId="0" shapeId="0" xr:uid="{D33A2652-D37F-40F9-A17C-12251F2B6B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37" authorId="0" shapeId="0" xr:uid="{2FD7C35B-A764-41A7-802F-1A318B605F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37" authorId="0" shapeId="0" xr:uid="{1A3FAD45-4B78-42BD-A2BF-E7EB8299F7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7" authorId="0" shapeId="0" xr:uid="{B1E82625-86AB-44F0-B63A-CCC2FBA8B9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R37" authorId="0" shapeId="0" xr:uid="{D97CD738-AFFA-46EB-AB08-F2E17AFD6B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37" authorId="0" shapeId="0" xr:uid="{70FDF10B-B079-4DD1-B75B-AD8243F8F62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37" authorId="0" shapeId="0" xr:uid="{F42AF503-07B3-4A47-A562-B6F1A50952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37" authorId="0" shapeId="0" xr:uid="{4A1832DA-8E0B-4724-BC0F-82A1CCC542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7" authorId="0" shapeId="0" xr:uid="{D0E5C68C-20BB-4CA6-95E3-4BE54E8BC40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W37" authorId="0" shapeId="0" xr:uid="{767EB0BF-2DAC-4945-8ECB-157A22544E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38" authorId="0" shapeId="0" xr:uid="{628EFFA3-7572-4CD2-ACDC-77225E5EA3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38" authorId="0" shapeId="0" xr:uid="{1CEB264F-4108-413F-8908-50F45328A4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38" authorId="0" shapeId="0" xr:uid="{9CBFECBB-8BAA-4770-962F-36E3665FA91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38" authorId="0" shapeId="0" xr:uid="{E52A4649-05EC-439D-B81A-12DD8DE898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38" authorId="0" shapeId="0" xr:uid="{7D16035B-DBA8-4F93-BB84-4350B907176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38" authorId="0" shapeId="0" xr:uid="{26186D0C-C0CD-4F3B-B45F-3DB154DB4E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38" authorId="0" shapeId="0" xr:uid="{B9652D64-1725-47BC-B7E5-95A61578699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38" authorId="0" shapeId="0" xr:uid="{CA56D4A3-B0AF-4947-BF3E-8A3FE81CA8A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38" authorId="0" shapeId="0" xr:uid="{C2EFBAA2-5F78-41C3-B481-DFDB57D5B8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38" authorId="0" shapeId="0" xr:uid="{EF958594-2E09-4330-B292-5F2015EBD4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8" authorId="0" shapeId="0" xr:uid="{FFEF8CEC-6C22-43B7-9761-48B3791517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8" authorId="0" shapeId="0" xr:uid="{68F2F9A7-D0C0-4D36-89E9-CB292F8694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8" authorId="0" shapeId="0" xr:uid="{79847283-1FFA-4750-AA68-0E1BB45486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38" authorId="0" shapeId="0" xr:uid="{9D3661E0-CBC4-4D31-876A-9DF4D7CAF9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38" authorId="0" shapeId="0" xr:uid="{EED70FDF-202B-4EBF-8329-98A1A334EC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38" authorId="0" shapeId="0" xr:uid="{C908E440-F30D-466D-80E8-7878DD659B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8" authorId="0" shapeId="0" xr:uid="{D5A6F451-F40D-4F00-8F1A-D2E39B94D4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8" authorId="0" shapeId="0" xr:uid="{EFCE42CD-C4E6-48A2-B02E-9398FD6F50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38" authorId="0" shapeId="0" xr:uid="{C4018B5F-1F7B-4683-893E-A7F33B7A46F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38" authorId="0" shapeId="0" xr:uid="{B8C99283-A075-425E-89BB-9145D1D9AC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38" authorId="0" shapeId="0" xr:uid="{B481B70E-4CFA-42E8-BD6B-765360C5EF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38" authorId="0" shapeId="0" xr:uid="{73E1A9AC-EED7-45E0-8B3F-301267B71C9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38" authorId="0" shapeId="0" xr:uid="{DB220926-56D6-4D5B-B140-C22C717B94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38" authorId="0" shapeId="0" xr:uid="{80D5528B-1FFC-422D-966D-5142EE65BB2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8" authorId="0" shapeId="0" xr:uid="{C42BBDBF-5DEF-49F9-90FA-9E0FDE5CF7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38" authorId="0" shapeId="0" xr:uid="{CE8F2327-1613-4BBA-B816-7C985179B5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38" authorId="0" shapeId="0" xr:uid="{1340A855-5EC6-422C-B7E2-CBCFBFA1B54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38" authorId="0" shapeId="0" xr:uid="{26DC6B0E-2F55-4687-9BFE-5A3506C568B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Z38" authorId="0" shapeId="0" xr:uid="{884FF51C-9FB6-4E46-9A7A-10CF2468DE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38" authorId="0" shapeId="0" xr:uid="{C6450403-8BF0-4F36-B755-4FFCD748DB9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38" authorId="0" shapeId="0" xr:uid="{B06DC9B4-A388-4B25-9BC6-97FBF5F7ED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38" authorId="0" shapeId="0" xr:uid="{B5DD80A9-DCB6-4E0F-82C4-DB275C39988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8" authorId="0" shapeId="0" xr:uid="{E129A6FD-AA7E-42C6-9EDC-C4512DED52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8" authorId="0" shapeId="0" xr:uid="{8D0CAAD2-8D55-4C4A-9E68-62FF2C6D39C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8" authorId="0" shapeId="0" xr:uid="{761D6990-2069-40AD-948C-45D9FB597A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38" authorId="0" shapeId="0" xr:uid="{5EFD265E-F8C3-4D7A-92E1-C686EDEC10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38" authorId="0" shapeId="0" xr:uid="{D8E7144C-218F-4EE3-9EE4-9CB5817AC8E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38" authorId="0" shapeId="0" xr:uid="{2B630CF2-6609-4F45-93EB-1CC69C0E57D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38" authorId="0" shapeId="0" xr:uid="{5B48D144-4A35-46FC-9FCF-A0825C4E685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38" authorId="0" shapeId="0" xr:uid="{9CF73210-1AD7-42E9-82BA-1DE3709464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38" authorId="0" shapeId="0" xr:uid="{27652794-20BE-4208-AA4D-8062CB816A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38" authorId="0" shapeId="0" xr:uid="{DECD5B92-DD99-48CC-9FAB-A2D8685BFF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8" authorId="0" shapeId="0" xr:uid="{9AE2DA05-8A7F-4640-B0F0-E1B2C459E14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38" authorId="0" shapeId="0" xr:uid="{BE095F78-5875-46ED-8C12-11500071ED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38" authorId="0" shapeId="0" xr:uid="{D9555E18-B6C6-448B-ADD7-1660CB44689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38" authorId="0" shapeId="0" xr:uid="{0E62BCD5-DFA9-4222-8F4E-3B754B78D6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Z38" authorId="0" shapeId="0" xr:uid="{4F0FA83E-BE97-47C3-A703-24DF9B2CE2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38" authorId="0" shapeId="0" xr:uid="{23EC4B08-061A-4016-A338-BEFB3F9F42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38" authorId="0" shapeId="0" xr:uid="{579330A8-644C-4B3C-8745-4A6B48DC2DE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38" authorId="0" shapeId="0" xr:uid="{344A3745-3679-4ECA-8874-B9057B4C09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38" authorId="0" shapeId="0" xr:uid="{93E4C4D4-9DEB-41CE-9940-DB86E1FA19B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38" authorId="0" shapeId="0" xr:uid="{BA493F26-B5FF-485C-9673-2737267A60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38" authorId="0" shapeId="0" xr:uid="{4E518A5F-864B-4795-8732-33A37C7613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38" authorId="0" shapeId="0" xr:uid="{EE44ACB0-4130-44FB-82B0-7E6BAD18AF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38" authorId="0" shapeId="0" xr:uid="{79845F40-EB0C-4C87-B428-2AF6DAA3703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8" authorId="0" shapeId="0" xr:uid="{2CCA444E-05C5-4331-B559-A7F2C501DDC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8" authorId="0" shapeId="0" xr:uid="{DD51D17B-088F-46D2-88E1-0677716E87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8" authorId="0" shapeId="0" xr:uid="{65F53CA5-E3EB-482D-A7E2-B39565FA19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38" authorId="0" shapeId="0" xr:uid="{23684432-365B-4CCE-81FF-887E5A6919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38" authorId="0" shapeId="0" xr:uid="{8941E049-46F3-4F2A-B21A-8D923485A4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8" authorId="0" shapeId="0" xr:uid="{60359C6B-ECE5-478B-A780-4BFCDF7F70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R38" authorId="0" shapeId="0" xr:uid="{EA75D1EB-C031-4AFC-A29D-36005480812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38" authorId="0" shapeId="0" xr:uid="{1D1C1DE6-99A3-4818-8F7C-777B5BFD1B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38" authorId="0" shapeId="0" xr:uid="{FB6170DA-4FF3-4B08-BCB0-AF6FE2AD6E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38" authorId="0" shapeId="0" xr:uid="{C0CE2292-6067-4D6B-9E53-D8129E7112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8" authorId="0" shapeId="0" xr:uid="{2B445EFB-0BEF-493D-A029-253E38F204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W38" authorId="0" shapeId="0" xr:uid="{C9759C96-2633-46CF-8C8F-0D456365716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<sst xmlns="http://schemas.openxmlformats.org/spreadsheetml/2006/main" count="3385" uniqueCount="512">
  <si>
    <t>Total couple families with children or dependants ;  Youngest child aged 0–4 years ;</t>
  </si>
  <si>
    <t>Total couple families with children or dependants ;  Youngest child aged 5–9 years ;</t>
  </si>
  <si>
    <t>Total couple families with children or dependants ;  Youngest child aged 10–14 years ;</t>
  </si>
  <si>
    <t>Total couple families with children or dependants ;  Total with youngest child aged 0–14 years ;</t>
  </si>
  <si>
    <t>Total couple families with children or dependants ;  Youngest dependant aged 15–24 years ;</t>
  </si>
  <si>
    <t>Total couple families with children or dependants ;  Total families with children or dependants ;</t>
  </si>
  <si>
    <t>&gt; Both parents employed ;  Youngest child aged 0–4 years ;</t>
  </si>
  <si>
    <t>&gt; Both parents employed ;  Youngest child aged 5–9 years ;</t>
  </si>
  <si>
    <t>&gt; Both parents employed ;  Youngest child aged 10–14 years ;</t>
  </si>
  <si>
    <t>&gt; Both parents employed ;  Total with youngest child aged 0–14 years ;</t>
  </si>
  <si>
    <t>&gt; Both parents employed ;  Youngest dependant aged 15–24 years ;</t>
  </si>
  <si>
    <t>&gt; Both parents employed ;  Total families with children or dependants ;</t>
  </si>
  <si>
    <t>&gt;&gt; Both parents full-time workers ;  Youngest child aged 0–4 years ;</t>
  </si>
  <si>
    <t>&gt;&gt; Both parents full-time workers ;  Youngest child aged 5–9 years ;</t>
  </si>
  <si>
    <t>&gt;&gt; Both parents full-time workers ;  Youngest child aged 10–14 years ;</t>
  </si>
  <si>
    <t>&gt;&gt; Both parents full-time workers ;  Total with youngest child aged 0–14 years ;</t>
  </si>
  <si>
    <t>&gt;&gt; Both parents full-time workers ;  Youngest dependant aged 15–24 years ;</t>
  </si>
  <si>
    <t>&gt;&gt; Both parents full-time workers ;  Total families with children or dependants ;</t>
  </si>
  <si>
    <t>&gt;&gt; Both parents part-time workers ;  Youngest child aged 0–4 years ;</t>
  </si>
  <si>
    <t>&gt;&gt; Both parents part-time workers ;  Youngest child aged 5–9 years ;</t>
  </si>
  <si>
    <t>&gt;&gt; Both parents part-time workers ;  Youngest child aged 10–14 years ;</t>
  </si>
  <si>
    <t>&gt;&gt; Both parents part-time workers ;  Total with youngest child aged 0–14 years ;</t>
  </si>
  <si>
    <t>&gt;&gt; Both parents part-time workers ;  Youngest dependant aged 15–24 years ;</t>
  </si>
  <si>
    <t>&gt;&gt; Both parents part-time workers ;  Total families with children or dependants ;</t>
  </si>
  <si>
    <t>&gt;&gt; One parent full-time worker, one parent part-time worker ;  Youngest child aged 0–4 years ;</t>
  </si>
  <si>
    <t>&gt;&gt; One parent full-time worker, one parent part-time worker ;  Youngest child aged 5–9 years ;</t>
  </si>
  <si>
    <t>&gt;&gt; One parent full-time worker, one parent part-time worker ;  Youngest child aged 10–14 years ;</t>
  </si>
  <si>
    <t>&gt;&gt; One parent full-time worker, one parent part-time worker ;  Total with youngest child aged 0–14 years ;</t>
  </si>
  <si>
    <t>&gt;&gt; One parent full-time worker, one parent part-time worker ;  Youngest dependant aged 15–24 years ;</t>
  </si>
  <si>
    <t>&gt;&gt; One parent full-time worker, one parent part-time worker ;  Total families with children or dependants ;</t>
  </si>
  <si>
    <t>&gt; One parent employed ;  Youngest child aged 0–4 years ;</t>
  </si>
  <si>
    <t>&gt; One parent employed ;  Youngest child aged 5–9 years ;</t>
  </si>
  <si>
    <t>&gt; One parent employed ;  Youngest child aged 10–14 years ;</t>
  </si>
  <si>
    <t>&gt; One parent employed ;  Total with youngest child aged 0–14 years ;</t>
  </si>
  <si>
    <t>&gt; One parent employed ;  Youngest dependant aged 15–24 years ;</t>
  </si>
  <si>
    <t>&gt; One parent employed ;  Total families with children or dependants ;</t>
  </si>
  <si>
    <t>&gt;&gt; Husbands/Partners employed, Wives/Partners short-term job seekers ;  Youngest child aged 0–4 years ;</t>
  </si>
  <si>
    <t>&gt;&gt; Husbands/Partners employed, Wives/Partners short-term job seekers ;  Youngest child aged 5–9 years ;</t>
  </si>
  <si>
    <t>&gt;&gt; Husbands/Partners employed, Wives/Partners short-term job seekers ;  Youngest child aged 10–14 years ;</t>
  </si>
  <si>
    <t>&gt;&gt; Husbands/Partners employed, Wives/Partners short-term job seekers ;  Total with youngest child aged 0–14 years ;</t>
  </si>
  <si>
    <t>&gt;&gt; Husbands/Partners employed, Wives/Partners short-term job seekers ;  Youngest dependant aged 15–24 years ;</t>
  </si>
  <si>
    <t>&gt;&gt; Husbands/Partners employed, Wives/Partners short-term job seekers ;  Total families with children or dependants ;</t>
  </si>
  <si>
    <t>&gt;&gt; Husbands/Partners employed, Wives/Partners long-term job seekers ;  Youngest child aged 0–4 years ;</t>
  </si>
  <si>
    <t>&gt;&gt; Husbands/Partners employed, Wives/Partners long-term job seekers ;  Youngest child aged 5–9 years ;</t>
  </si>
  <si>
    <t>&gt;&gt; Husbands/Partners employed, Wives/Partners long-term job seekers ;  Youngest child aged 10–14 years ;</t>
  </si>
  <si>
    <t>&gt;&gt; Husbands/Partners employed, Wives/Partners long-term job seekers ;  Total with youngest child aged 0–14 years ;</t>
  </si>
  <si>
    <t>&gt;&gt; Husbands/Partners employed, Wives/Partners long-term job seekers ;  Youngest dependant aged 15–24 years ;</t>
  </si>
  <si>
    <t>&gt;&gt; Husbands/Partners employed, Wives/Partners long-term job seekers ;  Total families with children or dependants ;</t>
  </si>
  <si>
    <t>&gt;&gt; Husbands/Partners employed, Wives/Partners not in the Labour Force ;  Youngest child aged 0–4 years ;</t>
  </si>
  <si>
    <t>&gt;&gt; Husbands/Partners employed, Wives/Partners not in the Labour Force ;  Youngest child aged 5–9 years ;</t>
  </si>
  <si>
    <t>&gt;&gt; Husbands/Partners employed, Wives/Partners not in the Labour Force ;  Youngest child aged 10–14 years ;</t>
  </si>
  <si>
    <t>&gt;&gt; Husbands/Partners employed, Wives/Partners not in the Labour Force ;  Total with youngest child aged 0–14 years ;</t>
  </si>
  <si>
    <t>&gt;&gt; Husbands/Partners employed, Wives/Partners not in the Labour Force ;  Youngest dependant aged 15–24 years ;</t>
  </si>
  <si>
    <t>&gt;&gt; Husbands/Partners employed, Wives/Partners not in the Labour Force ;  Total families with children or dependants ;</t>
  </si>
  <si>
    <t>&gt;&gt; Wives/Partners employed, Husbands/Partners short-term job seekers ;  Youngest child aged 0–4 years ;</t>
  </si>
  <si>
    <t>&gt;&gt; Wives/Partners employed, Husbands/Partners short-term job seekers ;  Youngest child aged 5–9 years ;</t>
  </si>
  <si>
    <t>&gt;&gt; Wives/Partners employed, Husbands/Partners short-term job seekers ;  Youngest child aged 10–14 years ;</t>
  </si>
  <si>
    <t>&gt;&gt; Wives/Partners employed, Husbands/Partners short-term job seekers ;  Total with youngest child aged 0–14 years ;</t>
  </si>
  <si>
    <t>&gt;&gt; Wives/Partners employed, Husbands/Partners short-term job seekers ;  Youngest dependant aged 15–24 years ;</t>
  </si>
  <si>
    <t>&gt;&gt; Wives/Partners employed, Husbands/Partners short-term job seekers ;  Total families with children or dependants ;</t>
  </si>
  <si>
    <t>&gt;&gt; Wives/Partners employed, Husbands/Partners long-term job seekers ;  Youngest child aged 0–4 years ;</t>
  </si>
  <si>
    <t>&gt;&gt; Wives/Partners employed, Husbands/Partners long-term job seekers ;  Youngest child aged 5–9 years ;</t>
  </si>
  <si>
    <t>&gt;&gt; Wives/Partners employed, Husbands/Partners long-term job seekers ;  Youngest child aged 10–14 years ;</t>
  </si>
  <si>
    <t>&gt;&gt; Wives/Partners employed, Husbands/Partners long-term job seekers ;  Total with youngest child aged 0–14 years ;</t>
  </si>
  <si>
    <t>&gt;&gt; Wives/Partners employed, Husbands/Partners long-term job seekers ;  Youngest dependant aged 15–24 years ;</t>
  </si>
  <si>
    <t>&gt;&gt; Wives/Partners employed, Husbands/Partners long-term job seekers ;  Total families with children or dependants ;</t>
  </si>
  <si>
    <t>&gt;&gt; Wives/Partners employed, Husbands/Partners not in the Labour Force ;  Youngest child aged 0–4 years ;</t>
  </si>
  <si>
    <t>&gt;&gt; Wives/Partners employed, Husbands/Partners not in the Labour Force ;  Youngest child aged 5–9 years ;</t>
  </si>
  <si>
    <t>&gt;&gt; Wives/Partners employed, Husbands/Partners not in the Labour Force ;  Youngest child aged 10–14 years ;</t>
  </si>
  <si>
    <t>&gt;&gt; Wives/Partners employed, Husbands/Partners not in the Labour Force ;  Total with youngest child aged 0–14 years ;</t>
  </si>
  <si>
    <t>&gt;&gt; Wives/Partners employed, Husbands/Partners not in the Labour Force ;  Youngest dependant aged 15–24 years ;</t>
  </si>
  <si>
    <t>&gt;&gt; Wives/Partners employed, Husbands/Partners not in the Labour Force ;  Total families with children or dependants ;</t>
  </si>
  <si>
    <t>&gt; Neither parent employed ;  Youngest child aged 0–4 years ;</t>
  </si>
  <si>
    <t>&gt; Neither parent employed ;  Youngest child aged 5–9 years ;</t>
  </si>
  <si>
    <t>&gt; Neither parent employed ;  Youngest child aged 10–14 years ;</t>
  </si>
  <si>
    <t>&gt; Neither parent employed ;  Total with youngest child aged 0–14 years ;</t>
  </si>
  <si>
    <t>&gt; Neither parent employed ;  Youngest dependant aged 15–24 years ;</t>
  </si>
  <si>
    <t>&gt; Neither parent employed ;  Total families with children or dependants ;</t>
  </si>
  <si>
    <t>&gt;&gt; Husbands/Partners short-term job seekers, Wives/Partners long-term job seekers ;  Youngest child aged 0–4 years ;</t>
  </si>
  <si>
    <t>&gt;&gt; Husbands/Partners short-term job seekers, Wives/Partners long-term job seekers ;  Youngest child aged 5–9 years ;</t>
  </si>
  <si>
    <t>&gt;&gt; Husbands/Partners short-term job seekers, Wives/Partners long-term job seekers ;  Youngest child aged 10–14 years ;</t>
  </si>
  <si>
    <t>&gt;&gt; Husbands/Partners short-term job seekers, Wives/Partners long-term job seekers ;  Total with youngest child aged 0–14 years ;</t>
  </si>
  <si>
    <t>&gt;&gt; Husbands/Partners short-term job seekers, Wives/Partners long-term job seekers ;  Youngest dependant aged 15–24 years ;</t>
  </si>
  <si>
    <t>&gt;&gt; Husbands/Partners short-term job seekers, Wives/Partners long-term job seekers ;  Total families with children or dependants ;</t>
  </si>
  <si>
    <t>&gt;&gt; Wives/Partners short-term job seekers, Husbands/Partners long-term job seekers ;  Youngest child aged 0–4 years ;</t>
  </si>
  <si>
    <t>&gt;&gt; Wives/Partners short-term job seekers, Husbands/Partners long-term job seekers ;  Youngest child aged 5–9 years ;</t>
  </si>
  <si>
    <t>&gt;&gt; Wives/Partners short-term job seekers, Husbands/Partners long-term job seekers ;  Youngest child aged 10–14 years ;</t>
  </si>
  <si>
    <t>&gt;&gt; Wives/Partners short-term job seekers, Husbands/Partners long-term job seekers ;  Total with youngest child aged 0–14 years ;</t>
  </si>
  <si>
    <t>&gt;&gt; Wives/Partners short-term job seekers, Husbands/Partners long-term job seekers ;  Youngest dependant aged 15–24 years ;</t>
  </si>
  <si>
    <t>&gt;&gt; Wives/Partners short-term job seekers, Husbands/Partners long-term job seekers ;  Total families with children or dependants ;</t>
  </si>
  <si>
    <t>&gt;&gt; Husbands/Partners and Wives/Partners both short-term job seekers ;  Youngest child aged 0–4 years ;</t>
  </si>
  <si>
    <t>&gt;&gt; Husbands/Partners and Wives/Partners both short-term job seekers ;  Youngest child aged 5–9 years ;</t>
  </si>
  <si>
    <t>&gt;&gt; Husbands/Partners and Wives/Partners both short-term job seekers ;  Youngest child aged 10–14 years ;</t>
  </si>
  <si>
    <t>&gt;&gt; Husbands/Partners and Wives/Partners both short-term job seekers ;  Total with youngest child aged 0–14 years ;</t>
  </si>
  <si>
    <t>&gt;&gt; Husbands/Partners and Wives/Partners both short-term job seekers ;  Youngest dependant aged 15–24 years ;</t>
  </si>
  <si>
    <t>&gt;&gt; Husbands/Partners and Wives/Partners both short-term job seekers ;  Total families with children or dependants ;</t>
  </si>
  <si>
    <t>&gt;&gt; Husbands/Partners and Wives/Partners both long-term seekers ;  Youngest child aged 0–4 years ;</t>
  </si>
  <si>
    <t>&gt;&gt; Husbands/Partners and Wives/Partners both long-term seekers ;  Youngest child aged 5–9 years ;</t>
  </si>
  <si>
    <t>&gt;&gt; Husbands/Partners and Wives/Partners both long-term seekers ;  Youngest child aged 10–14 years ;</t>
  </si>
  <si>
    <t>&gt;&gt; Husbands/Partners and Wives/Partners both long-term seekers ;  Total with youngest child aged 0–14 years ;</t>
  </si>
  <si>
    <t>&gt;&gt; Husbands/Partners and Wives/Partners both long-term seekers ;  Youngest dependant aged 15–24 years ;</t>
  </si>
  <si>
    <t>&gt;&gt; Husbands/Partners and Wives/Partners both long-term seekers ;  Total families with children or dependants ;</t>
  </si>
  <si>
    <t>&gt;&gt; Husbands/Partners unemployed, Wives/Partners not in Labour Force ;  Youngest child aged 0–4 years ;</t>
  </si>
  <si>
    <t>&gt;&gt; Husbands/Partners unemployed, Wives/Partners not in Labour Force ;  Youngest child aged 5–9 years ;</t>
  </si>
  <si>
    <t>&gt;&gt; Husbands/Partners unemployed, Wives/Partners not in Labour Force ;  Youngest child aged 10–14 years ;</t>
  </si>
  <si>
    <t>&gt;&gt; Husbands/Partners unemployed, Wives/Partners not in Labour Force ;  Total with youngest child aged 0–14 years ;</t>
  </si>
  <si>
    <t>&gt;&gt; Husbands/Partners unemployed, Wives/Partners not in Labour Force ;  Youngest dependant aged 15–24 years ;</t>
  </si>
  <si>
    <t>&gt;&gt; Husbands/Partners unemployed, Wives/Partners not in Labour Force ;  Total families with children or dependants ;</t>
  </si>
  <si>
    <t>&gt;&gt; Wives/Partners unemployed, Husbands/Partners not in Labour Force ;  Youngest child aged 0–4 years ;</t>
  </si>
  <si>
    <t>&gt;&gt; Wives/Partners unemployed, Husbands/Partners not in Labour Force ;  Youngest child aged 5–9 years ;</t>
  </si>
  <si>
    <t>&gt;&gt; Wives/Partners unemployed, Husbands/Partners not in Labour Force ;  Youngest child aged 10–14 years ;</t>
  </si>
  <si>
    <t>&gt;&gt; Wives/Partners unemployed, Husbands/Partners not in Labour Force ;  Total with youngest child aged 0–14 years ;</t>
  </si>
  <si>
    <t>&gt;&gt; Wives/Partners unemployed, Husbands/Partners not in Labour Force ;  Youngest dependant aged 15–24 years ;</t>
  </si>
  <si>
    <t>&gt;&gt; Wives/Partners unemployed, Husbands/Partners not in Labour Force ;  Total families with children or dependants ;</t>
  </si>
  <si>
    <t>&gt;&gt; Husbands/Partners and Wives/Partners both not in the Labour Force ;  Youngest child aged 0–4 years ;</t>
  </si>
  <si>
    <t>&gt;&gt; Husbands/Partners and Wives/Partners both not in the Labour Force ;  Youngest child aged 5–9 years ;</t>
  </si>
  <si>
    <t>&gt;&gt; Husbands/Partners and Wives/Partners both not in the Labour Force ;  Youngest child aged 10–14 years ;</t>
  </si>
  <si>
    <t>&gt;&gt; Husbands/Partners and Wives/Partners both not in the Labour Force ;  Total with youngest child aged 0–14 years ;</t>
  </si>
  <si>
    <t>&gt;&gt; Husbands/Partners and Wives/Partners both not in the Labour Force ;  Youngest dependant aged 15–24 years ;</t>
  </si>
  <si>
    <t>&gt;&gt; Husbands/Partners and Wives/Partners both not in the Labour Force ;  Total families with children or dependants ;</t>
  </si>
  <si>
    <t>Total one-parent families with children or dependants ;  Youngest child aged 0–4 years ;</t>
  </si>
  <si>
    <t>Total one-parent families with children or dependants ;  Youngest child aged 5–9 years ;</t>
  </si>
  <si>
    <t>Total one-parent families with children or dependants ;  Youngest child aged 10–14 years ;</t>
  </si>
  <si>
    <t>Total one-parent families with children or dependants ;  Total with youngest child aged 0–14 years ;</t>
  </si>
  <si>
    <t>Total one-parent families with children or dependants ;  Youngest dependant aged 15–24 years ;</t>
  </si>
  <si>
    <t>Total one-parent families with children or dependants ;  Total families with children or dependants ;</t>
  </si>
  <si>
    <t>&gt; Single fathers ;  Youngest child aged 0–4 years ;</t>
  </si>
  <si>
    <t>&gt; Single fathers ;  Youngest child aged 5–9 years ;</t>
  </si>
  <si>
    <t>&gt; Single fathers ;  Youngest child aged 10–14 years ;</t>
  </si>
  <si>
    <t>&gt; Single fathers ;  Total with youngest child aged 0–14 years ;</t>
  </si>
  <si>
    <t>&gt; Single fathers ;  Youngest dependant aged 15–24 years ;</t>
  </si>
  <si>
    <t>&gt; Single fathers ;  Total families with children or dependants ;</t>
  </si>
  <si>
    <t>&gt;&gt; Employed single fathers ;  Youngest child aged 0–4 years ;</t>
  </si>
  <si>
    <t>&gt;&gt; Employed single fathers ;  Youngest child aged 5–9 years ;</t>
  </si>
  <si>
    <t>&gt;&gt; Employed single fathers ;  Youngest child aged 10–14 years ;</t>
  </si>
  <si>
    <t>&gt;&gt; Employed single fathers ;  Total with youngest child aged 0–14 years ;</t>
  </si>
  <si>
    <t>&gt;&gt; Employed single fathers ;  Youngest dependant aged 15–24 years ;</t>
  </si>
  <si>
    <t>&gt;&gt; Employed single fathers ;  Total families with children or dependants ;</t>
  </si>
  <si>
    <t>&gt;&gt;&gt; Single fathers full-time workers ;  Youngest child aged 0–4 years ;</t>
  </si>
  <si>
    <t>&gt;&gt;&gt; Single fathers full-time workers ;  Youngest child aged 5–9 years ;</t>
  </si>
  <si>
    <t>&gt;&gt;&gt; Single fathers full-time workers ;  Youngest child aged 10–14 years ;</t>
  </si>
  <si>
    <t>&gt;&gt;&gt; Single fathers full-time workers ;  Total with youngest child aged 0–14 years ;</t>
  </si>
  <si>
    <t>&gt;&gt;&gt; Single fathers full-time workers ;  Youngest dependant aged 15–24 years ;</t>
  </si>
  <si>
    <t>&gt;&gt;&gt; Single fathers full-time workers ;  Total families with children or dependants ;</t>
  </si>
  <si>
    <t>&gt;&gt;&gt; Single fathers part-time workers ;  Youngest child aged 0–4 years ;</t>
  </si>
  <si>
    <t>&gt;&gt;&gt; Single fathers part-time workers ;  Youngest child aged 5–9 years ;</t>
  </si>
  <si>
    <t>&gt;&gt;&gt; Single fathers part-time workers ;  Youngest child aged 10–14 years ;</t>
  </si>
  <si>
    <t>&gt;&gt;&gt; Single fathers part-time workers ;  Total with youngest child aged 0–14 years ;</t>
  </si>
  <si>
    <t>&gt;&gt;&gt; Single fathers part-time workers ;  Youngest dependant aged 15–24 years ;</t>
  </si>
  <si>
    <t>&gt;&gt;&gt; Single fathers part-time workers ;  Total families with children or dependants ;</t>
  </si>
  <si>
    <t>&gt;&gt; Single fathers short-term job seekers ;  Youngest child aged 0–4 years ;</t>
  </si>
  <si>
    <t>&gt;&gt; Single fathers short-term job seekers ;  Youngest child aged 5–9 years ;</t>
  </si>
  <si>
    <t>&gt;&gt; Single fathers short-term job seekers ;  Youngest child aged 10–14 years ;</t>
  </si>
  <si>
    <t>&gt;&gt; Single fathers short-term job seekers ;  Total with youngest child aged 0–14 years ;</t>
  </si>
  <si>
    <t>&gt;&gt; Single fathers short-term job seekers ;  Youngest dependant aged 15–24 years ;</t>
  </si>
  <si>
    <t>&gt;&gt; Single fathers short-term job seekers ;  Total families with children or dependants ;</t>
  </si>
  <si>
    <t>&gt;&gt; Single fathers long-term job seekers ;  Youngest child aged 0–4 years ;</t>
  </si>
  <si>
    <t>&gt;&gt; Single fathers long-term job seekers ;  Youngest child aged 5–9 years ;</t>
  </si>
  <si>
    <t>&gt;&gt; Single fathers long-term job seekers ;  Youngest child aged 10–14 years ;</t>
  </si>
  <si>
    <t>&gt;&gt; Single fathers long-term job seekers ;  Total with youngest child aged 0–14 years ;</t>
  </si>
  <si>
    <t>&gt;&gt; Single fathers long-term job seekers ;  Youngest dependant aged 15–24 years ;</t>
  </si>
  <si>
    <t>&gt;&gt; Single fathers long-term job seekers ;  Total families with children or dependants ;</t>
  </si>
  <si>
    <t>&gt;&gt; Single fathers not in the Labour Force ;  Youngest child aged 0–4 years ;</t>
  </si>
  <si>
    <t>&gt;&gt; Single fathers not in the Labour Force ;  Youngest child aged 5–9 years ;</t>
  </si>
  <si>
    <t>&gt;&gt; Single fathers not in the Labour Force ;  Youngest child aged 10–14 years ;</t>
  </si>
  <si>
    <t>&gt;&gt; Single fathers not in the Labour Force ;  Total with youngest child aged 0–14 years ;</t>
  </si>
  <si>
    <t>&gt;&gt; Single fathers not in the Labour Force ;  Youngest dependant aged 15–24 years ;</t>
  </si>
  <si>
    <t>&gt;&gt; Single fathers not in the Labour Force ;  Total families with children or dependants ;</t>
  </si>
  <si>
    <t>&gt; Single mothers ;  Youngest child aged 0–4 years ;</t>
  </si>
  <si>
    <t>&gt; Single mothers ;  Youngest child aged 5–9 years ;</t>
  </si>
  <si>
    <t>&gt; Single mothers ;  Youngest child aged 10–14 years ;</t>
  </si>
  <si>
    <t>&gt; Single mothers ;  Total with youngest child aged 0–14 years ;</t>
  </si>
  <si>
    <t>&gt; Single mothers ;  Youngest dependant aged 15–24 years ;</t>
  </si>
  <si>
    <t>&gt; Single mothers ;  Total families with children or dependants ;</t>
  </si>
  <si>
    <t>&gt;&gt; Employed single mothers ;  Youngest child aged 0–4 years ;</t>
  </si>
  <si>
    <t>&gt;&gt; Employed single mothers ;  Youngest child aged 5–9 years ;</t>
  </si>
  <si>
    <t>&gt;&gt; Employed single mothers ;  Youngest child aged 10–14 years ;</t>
  </si>
  <si>
    <t>&gt;&gt; Employed single mothers ;  Total with youngest child aged 0–14 years ;</t>
  </si>
  <si>
    <t>&gt;&gt; Employed single mothers ;  Youngest dependant aged 15–24 years ;</t>
  </si>
  <si>
    <t>&gt;&gt; Employed single mothers ;  Total families with children or dependants ;</t>
  </si>
  <si>
    <t>&gt;&gt;&gt; Single mothers full-time workers ;  Youngest child aged 0–4 years ;</t>
  </si>
  <si>
    <t>&gt;&gt;&gt; Single mothers full-time workers ;  Youngest child aged 5–9 years ;</t>
  </si>
  <si>
    <t>&gt;&gt;&gt; Single mothers full-time workers ;  Youngest child aged 10–14 years ;</t>
  </si>
  <si>
    <t>&gt;&gt;&gt; Single mothers full-time workers ;  Total with youngest child aged 0–14 years ;</t>
  </si>
  <si>
    <t>&gt;&gt;&gt; Single mothers full-time workers ;  Youngest dependant aged 15–24 years ;</t>
  </si>
  <si>
    <t>&gt;&gt;&gt; Single mothers full-time workers ;  Total families with children or dependants ;</t>
  </si>
  <si>
    <t>&gt;&gt;&gt; Single mothers part-time workers ;  Youngest child aged 0–4 years ;</t>
  </si>
  <si>
    <t>&gt;&gt;&gt; Single mothers part-time workers ;  Youngest child aged 5–9 years ;</t>
  </si>
  <si>
    <t>&gt;&gt;&gt; Single mothers part-time workers ;  Youngest child aged 10–14 years ;</t>
  </si>
  <si>
    <t>&gt;&gt;&gt; Single mothers part-time workers ;  Total with youngest child aged 0–14 years ;</t>
  </si>
  <si>
    <t>&gt;&gt;&gt; Single mothers part-time workers ;  Youngest dependant aged 15–24 years ;</t>
  </si>
  <si>
    <t>&gt;&gt;&gt; Single mothers part-time workers ;  Total families with children or dependants ;</t>
  </si>
  <si>
    <t>&gt;&gt; Single mothers short-term job seekers ;  Youngest child aged 0–4 years ;</t>
  </si>
  <si>
    <t>&gt;&gt; Single mothers short-term job seekers ;  Youngest child aged 5–9 years ;</t>
  </si>
  <si>
    <t>&gt;&gt; Single mothers short-term job seekers ;  Youngest child aged 10–14 years ;</t>
  </si>
  <si>
    <t>&gt;&gt; Single mothers short-term job seekers ;  Total with youngest child aged 0–14 years ;</t>
  </si>
  <si>
    <t>&gt;&gt; Single mothers short-term job seekers ;  Youngest dependant aged 15–24 years ;</t>
  </si>
  <si>
    <t>&gt;&gt; Single mothers short-term job seekers ;  Total families with children or dependants ;</t>
  </si>
  <si>
    <t>&gt;&gt; Single mothers long-term job seekers ;  Youngest child aged 0–4 years ;</t>
  </si>
  <si>
    <t>&gt;&gt; Single mothers long-term job seekers ;  Youngest child aged 5–9 years ;</t>
  </si>
  <si>
    <t>&gt;&gt; Single mothers long-term job seekers ;  Youngest child aged 10–14 years ;</t>
  </si>
  <si>
    <t>&gt;&gt; Single mothers long-term job seekers ;  Total with youngest child aged 0–14 years ;</t>
  </si>
  <si>
    <t>&gt;&gt; Single mothers long-term job seekers ;  Youngest dependant aged 15–24 years ;</t>
  </si>
  <si>
    <t>&gt;&gt; Single mothers long-term job seekers ;  Total families with children or dependants ;</t>
  </si>
  <si>
    <t>&gt;&gt; Single mothers not in the Labour Force ;  Youngest child aged 0–4 years ;</t>
  </si>
  <si>
    <t>&gt;&gt; Single mothers not in the Labour Force ;  Youngest child aged 5–9 years ;</t>
  </si>
  <si>
    <t>&gt;&gt; Single mothers not in the Labour Force ;  Youngest child aged 10–14 years ;</t>
  </si>
  <si>
    <t>&gt;&gt; Single mothers not in the Labour Force ;  Total with youngest child aged 0–14 years ;</t>
  </si>
  <si>
    <t>&gt;&gt; Single mothers not in the Labour Force ;  Youngest dependant aged 15–24 years ;</t>
  </si>
  <si>
    <t>&gt;&gt; Single mothers not in the Labour Force ;  Total families with children or dependants ;</t>
  </si>
  <si>
    <t>Total families with children or dependants ;  Youngest child aged 0–4 years ;</t>
  </si>
  <si>
    <t>Total families with children or dependants ;  Youngest child aged 5–9 years ;</t>
  </si>
  <si>
    <t>Total families with children or dependants ;  Youngest child aged 10–14 years ;</t>
  </si>
  <si>
    <t>Total families with children or dependants ;  Total with youngest child aged 0–14 years ;</t>
  </si>
  <si>
    <t>Total families with children or dependants ;  Youngest dependant aged 15–24 years ;</t>
  </si>
  <si>
    <t>Total families with children or dependants ;  Total families with children or dependants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</si>
  <si>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</si>
  <si>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</si>
  <si>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</si>
  <si>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</si>
  <si>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</si>
  <si>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</si>
  <si>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</si>
  <si>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</si>
  <si>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</si>
  <si>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</si>
  <si>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</si>
  <si>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</si>
  <si>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Month</t>
  </si>
  <si>
    <t>A124860118C</t>
  </si>
  <si>
    <t>A124859686C</t>
  </si>
  <si>
    <t>A124860262W</t>
  </si>
  <si>
    <t>A124860406W</t>
  </si>
  <si>
    <t>A124859830K</t>
  </si>
  <si>
    <t>A124859974W</t>
  </si>
  <si>
    <t>A124860222C</t>
  </si>
  <si>
    <t>A124859790C</t>
  </si>
  <si>
    <t>A124860366R</t>
  </si>
  <si>
    <t>A124860510W</t>
  </si>
  <si>
    <t>A124859934C</t>
  </si>
  <si>
    <t>A124860078W</t>
  </si>
  <si>
    <t>A124860178F</t>
  </si>
  <si>
    <t>A124859746V</t>
  </si>
  <si>
    <t>A124860322L</t>
  </si>
  <si>
    <t>A124860466X</t>
  </si>
  <si>
    <t>A124859890L</t>
  </si>
  <si>
    <t>A124860034V</t>
  </si>
  <si>
    <t>A124860226L</t>
  </si>
  <si>
    <t>A124859794L</t>
  </si>
  <si>
    <t>A124860370F</t>
  </si>
  <si>
    <t>A124860514F</t>
  </si>
  <si>
    <t>A124859938L</t>
  </si>
  <si>
    <t>A124860082L</t>
  </si>
  <si>
    <t>A124860230C</t>
  </si>
  <si>
    <t>A124859798W</t>
  </si>
  <si>
    <t>A124860374R</t>
  </si>
  <si>
    <t>A124860518R</t>
  </si>
  <si>
    <t>A124859942C</t>
  </si>
  <si>
    <t>A124860086W</t>
  </si>
  <si>
    <t>A124860182W</t>
  </si>
  <si>
    <t>A124859750K</t>
  </si>
  <si>
    <t>A124860326W</t>
  </si>
  <si>
    <t>A124860470R</t>
  </si>
  <si>
    <t>A124859894W</t>
  </si>
  <si>
    <t>A124860038C</t>
  </si>
  <si>
    <t>A124860186F</t>
  </si>
  <si>
    <t>A124859754V</t>
  </si>
  <si>
    <t>A124860330L</t>
  </si>
  <si>
    <t>A124860474X</t>
  </si>
  <si>
    <t>A124859898F</t>
  </si>
  <si>
    <t>A124860042V</t>
  </si>
  <si>
    <t>A124860206C</t>
  </si>
  <si>
    <t>A124859774C</t>
  </si>
  <si>
    <t>A124860350W</t>
  </si>
  <si>
    <t>A124860494J</t>
  </si>
  <si>
    <t>A124859918C</t>
  </si>
  <si>
    <t>A124860062C</t>
  </si>
  <si>
    <t>A124860154L</t>
  </si>
  <si>
    <t>A124859722A</t>
  </si>
  <si>
    <t>A124860298X</t>
  </si>
  <si>
    <t>A124860442F</t>
  </si>
  <si>
    <t>A124859866L</t>
  </si>
  <si>
    <t>A124860010A</t>
  </si>
  <si>
    <t>A124860234L</t>
  </si>
  <si>
    <t>A124859802A</t>
  </si>
  <si>
    <t>A124860378X</t>
  </si>
  <si>
    <t>A124860522F</t>
  </si>
  <si>
    <t>A124859946L</t>
  </si>
  <si>
    <t>A124860090L</t>
  </si>
  <si>
    <t>A124860210V</t>
  </si>
  <si>
    <t>A124859778L</t>
  </si>
  <si>
    <t>A124860354F</t>
  </si>
  <si>
    <t>A124860498T</t>
  </si>
  <si>
    <t>A124859922V</t>
  </si>
  <si>
    <t>A124860066L</t>
  </si>
  <si>
    <t>A124860246W</t>
  </si>
  <si>
    <t>A124859814K</t>
  </si>
  <si>
    <t>A124860390R</t>
  </si>
  <si>
    <t>A124860534R</t>
  </si>
  <si>
    <t>A124859958W</t>
  </si>
  <si>
    <t>A124860102K</t>
  </si>
  <si>
    <t>A124860158W</t>
  </si>
  <si>
    <t>A124859726K</t>
  </si>
  <si>
    <t>A124860302C</t>
  </si>
  <si>
    <t>A124860446R</t>
  </si>
  <si>
    <t>A124859870C</t>
  </si>
  <si>
    <t>A124860014K</t>
  </si>
  <si>
    <t>A124860114V</t>
  </si>
  <si>
    <t>A124859682V</t>
  </si>
  <si>
    <t>A124860258F</t>
  </si>
  <si>
    <t>A124860402L</t>
  </si>
  <si>
    <t>A124859826V</t>
  </si>
  <si>
    <t>A124859970L</t>
  </si>
  <si>
    <t>A124860134C</t>
  </si>
  <si>
    <t>A124859702T</t>
  </si>
  <si>
    <t>A124860278R</t>
  </si>
  <si>
    <t>A124860422W</t>
  </si>
  <si>
    <t>A124859846C</t>
  </si>
  <si>
    <t>A124859990W</t>
  </si>
  <si>
    <t>A124860190W</t>
  </si>
  <si>
    <t>A124859758C</t>
  </si>
  <si>
    <t>A124860334W</t>
  </si>
  <si>
    <t>A124860478J</t>
  </si>
  <si>
    <t>A124859902K</t>
  </si>
  <si>
    <t>A124860046C</t>
  </si>
  <si>
    <t>A124860138L</t>
  </si>
  <si>
    <t>A124859706A</t>
  </si>
  <si>
    <t>A124860282F</t>
  </si>
  <si>
    <t>A124860426F</t>
  </si>
  <si>
    <t>A124859850V</t>
  </si>
  <si>
    <t>A124859994F</t>
  </si>
  <si>
    <t>A124860194F</t>
  </si>
  <si>
    <t>A124859762V</t>
  </si>
  <si>
    <t>A124860338F</t>
  </si>
  <si>
    <t>A124860482X</t>
  </si>
  <si>
    <t>A124859906V</t>
  </si>
  <si>
    <t>A124860050V</t>
  </si>
  <si>
    <t>A124860198R</t>
  </si>
  <si>
    <t>A124859766C</t>
  </si>
  <si>
    <t>A124860342W</t>
  </si>
  <si>
    <t>A124860486J</t>
  </si>
  <si>
    <t>A124859910K</t>
  </si>
  <si>
    <t>A124860054C</t>
  </si>
  <si>
    <t>A124860250L</t>
  </si>
  <si>
    <t>A124859818V</t>
  </si>
  <si>
    <t>A124860394X</t>
  </si>
  <si>
    <t>A124860538X</t>
  </si>
  <si>
    <t>A124859962L</t>
  </si>
  <si>
    <t>A124860106V</t>
  </si>
  <si>
    <t>A124860150C</t>
  </si>
  <si>
    <t>A124859718K</t>
  </si>
  <si>
    <t>A124860294R</t>
  </si>
  <si>
    <t>A124860438R</t>
  </si>
  <si>
    <t>A124859862C</t>
  </si>
  <si>
    <t>A124860006K</t>
  </si>
  <si>
    <t>A124860238W</t>
  </si>
  <si>
    <t>A124859806K</t>
  </si>
  <si>
    <t>A124860382R</t>
  </si>
  <si>
    <t>A124860526R</t>
  </si>
  <si>
    <t>A124859950C</t>
  </si>
  <si>
    <t>A124860094W</t>
  </si>
  <si>
    <t>A124860242L</t>
  </si>
  <si>
    <t>A124859810A</t>
  </si>
  <si>
    <t>A124860386X</t>
  </si>
  <si>
    <t>A124860530F</t>
  </si>
  <si>
    <t>A124859954L</t>
  </si>
  <si>
    <t>A124860098F</t>
  </si>
  <si>
    <t>A124860122V</t>
  </si>
  <si>
    <t>A124859690V</t>
  </si>
  <si>
    <t>A124860266F</t>
  </si>
  <si>
    <t>A124860410L</t>
  </si>
  <si>
    <t>A124859834V</t>
  </si>
  <si>
    <t>A124859978F</t>
  </si>
  <si>
    <t>A124860162L</t>
  </si>
  <si>
    <t>A124859730A</t>
  </si>
  <si>
    <t>A124860306L</t>
  </si>
  <si>
    <t>A124860450F</t>
  </si>
  <si>
    <t>A124859874L</t>
  </si>
  <si>
    <t>A124860018V</t>
  </si>
  <si>
    <t>A124860202V</t>
  </si>
  <si>
    <t>A124859770V</t>
  </si>
  <si>
    <t>A124860346F</t>
  </si>
  <si>
    <t>A124860490X</t>
  </si>
  <si>
    <t>A124859914V</t>
  </si>
  <si>
    <t>A124860058L</t>
  </si>
  <si>
    <t>A124860254W</t>
  </si>
  <si>
    <t>A124859822K</t>
  </si>
  <si>
    <t>A124860398J</t>
  </si>
  <si>
    <t>A124860542R</t>
  </si>
  <si>
    <t>A124859966W</t>
  </si>
  <si>
    <t>A124860110K</t>
  </si>
  <si>
    <t>A124860126C</t>
  </si>
  <si>
    <t>A124859694C</t>
  </si>
  <si>
    <t>A124860270W</t>
  </si>
  <si>
    <t>A124860414W</t>
  </si>
  <si>
    <t>A124859838C</t>
  </si>
  <si>
    <t>A124859982W</t>
  </si>
  <si>
    <t>A124860214C</t>
  </si>
  <si>
    <t>A124859782C</t>
  </si>
  <si>
    <t>A124860358R</t>
  </si>
  <si>
    <t>A124860502W</t>
  </si>
  <si>
    <t>A124859926C</t>
  </si>
  <si>
    <t>A124860070C</t>
  </si>
  <si>
    <t>A124860218L</t>
  </si>
  <si>
    <t>A124859786L</t>
  </si>
  <si>
    <t>A124860362F</t>
  </si>
  <si>
    <t>A124860506F</t>
  </si>
  <si>
    <t>A124859930V</t>
  </si>
  <si>
    <t>A124860074L</t>
  </si>
  <si>
    <t>A124860146L</t>
  </si>
  <si>
    <t>A124859714A</t>
  </si>
  <si>
    <t>A124860290F</t>
  </si>
  <si>
    <t>A124860434F</t>
  </si>
  <si>
    <t>A124859858L</t>
  </si>
  <si>
    <t>A124860002A</t>
  </si>
  <si>
    <t>A124860130V</t>
  </si>
  <si>
    <t>A124859698L</t>
  </si>
  <si>
    <t>A124860274F</t>
  </si>
  <si>
    <t>A124860418F</t>
  </si>
  <si>
    <t>A124859842V</t>
  </si>
  <si>
    <t>A124859986F</t>
  </si>
  <si>
    <t>A124860166W</t>
  </si>
  <si>
    <t>A124859734K</t>
  </si>
  <si>
    <t>A124860310C</t>
  </si>
  <si>
    <t>A124860454R</t>
  </si>
  <si>
    <t>A124859878W</t>
  </si>
  <si>
    <t>A124860022K</t>
  </si>
  <si>
    <t>A124860142C</t>
  </si>
  <si>
    <t>A124859710T</t>
  </si>
  <si>
    <t>A124860286R</t>
  </si>
  <si>
    <t>A124860430W</t>
  </si>
  <si>
    <t>A124859854C</t>
  </si>
  <si>
    <t>A124859998R</t>
  </si>
  <si>
    <t>A124860170L</t>
  </si>
  <si>
    <t>A124859738V</t>
  </si>
  <si>
    <t>A124860314L</t>
  </si>
  <si>
    <t>A124860458X</t>
  </si>
  <si>
    <t>A124859882L</t>
  </si>
  <si>
    <t>A124860026V</t>
  </si>
  <si>
    <t>A124860174W</t>
  </si>
  <si>
    <t>A124859742K</t>
  </si>
  <si>
    <t>A124860318W</t>
  </si>
  <si>
    <t>A124860462R</t>
  </si>
  <si>
    <t>A124859886W</t>
  </si>
  <si>
    <t>A124860030K</t>
  </si>
  <si>
    <t>Time Series Workbook</t>
  </si>
  <si>
    <t>6224.0.55.001 Labour Force Status of Families</t>
  </si>
  <si>
    <t>Table 9. Families by characteristics of parents and age of youngest dependent child</t>
  </si>
  <si>
    <t>Enquiries</t>
  </si>
  <si>
    <t>Data Item Description</t>
  </si>
  <si>
    <t>No. Obs.</t>
  </si>
  <si>
    <t>Freq.</t>
  </si>
  <si>
    <t>© Commonwealth of Australia  2022</t>
  </si>
  <si>
    <t>3,6,9,12</t>
  </si>
  <si>
    <t>Contents</t>
  </si>
  <si>
    <t>Tables</t>
  </si>
  <si>
    <t>Table 9.2 -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</si>
  <si>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</si>
  <si>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</si>
  <si>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</si>
  <si>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</si>
  <si>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</si>
  <si>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</si>
  <si>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</si>
  <si>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Youngest child aged 0–4 years</t>
  </si>
  <si>
    <t>Youngest child aged 5–9 years</t>
  </si>
  <si>
    <t>Youngest child aged 10–14 years</t>
  </si>
  <si>
    <t xml:space="preserve">Total with youngest child aged 0–14 years </t>
  </si>
  <si>
    <r>
      <t xml:space="preserve">Youngest </t>
    </r>
    <r>
      <rPr>
        <b/>
        <sz val="8"/>
        <rFont val="Arial"/>
        <family val="2"/>
      </rPr>
      <t>dependant aged 15–24 years</t>
    </r>
  </si>
  <si>
    <t>Total families with children or dependants</t>
  </si>
  <si>
    <t>'000</t>
  </si>
  <si>
    <t>Couple families with children or dependants</t>
  </si>
  <si>
    <t xml:space="preserve">     Both parents employed</t>
  </si>
  <si>
    <t xml:space="preserve">       Both parents full-time workers</t>
  </si>
  <si>
    <t xml:space="preserve">       Both parents part-time workers</t>
  </si>
  <si>
    <t xml:space="preserve">       One parent full-time worker, one parent part-time worker</t>
  </si>
  <si>
    <t xml:space="preserve">     One parent employed</t>
  </si>
  <si>
    <t xml:space="preserve">       Husbands/Partners employed, Wives/Partners short-term job seekers</t>
  </si>
  <si>
    <t xml:space="preserve">       Husbands/Partners employed, Wives/Partners long-term job seekers</t>
  </si>
  <si>
    <t xml:space="preserve">       Husbands/Partners employed, Wives/Partners not in the Labour Force</t>
  </si>
  <si>
    <t xml:space="preserve">       Wives/Partners employed, Husbands/Partners short-term job seekers</t>
  </si>
  <si>
    <t xml:space="preserve">       Wives/Partners employed, Husbands/Partners long-term job seekers </t>
  </si>
  <si>
    <t xml:space="preserve">       Wives/Partners employed, Husbands/Partners not in the Labour Force</t>
  </si>
  <si>
    <t xml:space="preserve">     Neither parent employed</t>
  </si>
  <si>
    <t xml:space="preserve">    Husbands/Partners short-term job seekers, Wives/Partners long-term job seekers</t>
  </si>
  <si>
    <t xml:space="preserve">    Wives/Partners short-term job seekers, Husbands/Partners long-term job seekers</t>
  </si>
  <si>
    <t xml:space="preserve">    Husbands/Partners and Wives/Partners both short-term job seekers</t>
  </si>
  <si>
    <t xml:space="preserve">    Husbands/Partners and Wives/Partners both long-term seekers</t>
  </si>
  <si>
    <t xml:space="preserve">    Husbands/Partners unemployed, Wives/Partners not in Labour Force</t>
  </si>
  <si>
    <t xml:space="preserve">    Wives/Partners unemployed, Husbands/Partners not in Labour Force</t>
  </si>
  <si>
    <t xml:space="preserve">    Husbands/Partners and Wives/Partners both not in the Labour Force</t>
  </si>
  <si>
    <t>Total couple families with children or dependants</t>
  </si>
  <si>
    <t>One parent families with children or dependants</t>
  </si>
  <si>
    <t xml:space="preserve">   Single fathers</t>
  </si>
  <si>
    <t xml:space="preserve">   Employed single fathers</t>
  </si>
  <si>
    <t xml:space="preserve">       Single fathers full-time workers</t>
  </si>
  <si>
    <t xml:space="preserve">       Single fathers part-time workers</t>
  </si>
  <si>
    <t xml:space="preserve">    Single fathers short-term job seekers</t>
  </si>
  <si>
    <t xml:space="preserve">    Single fathers long-term job seekers</t>
  </si>
  <si>
    <t xml:space="preserve">    Single fathers not in the Labour Force</t>
  </si>
  <si>
    <t xml:space="preserve">    Single mothers</t>
  </si>
  <si>
    <t xml:space="preserve">    Employed single mothers</t>
  </si>
  <si>
    <r>
      <t xml:space="preserve">       Single mothers</t>
    </r>
    <r>
      <rPr>
        <strike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full-time workers</t>
    </r>
  </si>
  <si>
    <t xml:space="preserve">       Single mothers part-time workers</t>
  </si>
  <si>
    <t xml:space="preserve">    Single mothers short-term job seekers</t>
  </si>
  <si>
    <t xml:space="preserve">    Single mothers long-term job seekers</t>
  </si>
  <si>
    <t xml:space="preserve">    Single mothers not in the Labour Force</t>
  </si>
  <si>
    <t>Total one-parent families with children or dependants</t>
  </si>
  <si>
    <t>Released at 11:30 am (Canberra time) Tue 18 Oct 2022</t>
  </si>
  <si>
    <t>Table 9.1 - June 2022</t>
  </si>
  <si>
    <t>Labour Force Status of Families, Jun 2022</t>
  </si>
  <si>
    <t>E N Q U I R I E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</si>
</sst>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7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name val="Tahoma"/>
      <family val="2"/>
    </font>
    <font>
      <b/>
      <sz val="11"/>
      <color rgb="FFFF0000"/>
      <name val="Arial"/>
      <family val="2"/>
    </font>
    <font>
      <sz val="10"/>
      <color rgb="FFFF0000"/>
      <name val="Tahoma"/>
      <family val="2"/>
    </font>
    <font>
      <i/>
      <sz val="8"/>
      <color theme="1"/>
      <name val="Arial"/>
      <family val="2"/>
    </font>
    <font>
      <b/>
      <sz val="8"/>
      <color rgb="FFFF0000"/>
      <name val="Arial"/>
      <family val="2"/>
    </font>
    <font>
      <strike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8"/>
      <color indexed="8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11" fillId="0" borderId="0"/>
    <xf numFmtId="0" fontId="12" fillId="0" borderId="0"/>
    <xf numFmtId="0" fontId="15" fillId="0" borderId="0"/>
    <xf numFmtId="0" fontId="23" fillId="0" borderId="0">
      <alignment horizontal="left"/>
    </xf>
    <xf numFmtId="0" fontId="11" fillId="0" borderId="0"/>
    <xf numFmtId="0" fontId="26" fillId="0" borderId="0">
      <alignment horizontal="center"/>
    </xf>
    <xf numFmtId="0" fontId="8" fillId="0" borderId="0"/>
    <xf numFmtId="0" fontId="26" fillId="0" borderId="0">
      <alignment horizontal="center" vertical="center" wrapText="1"/>
    </xf>
    <xf numFmtId="0" fontId="8" fillId="0" borderId="0"/>
    <xf numFmtId="0" fontId="9" fillId="0" borderId="0">
      <alignment horizontal="left" vertical="center" wrapText="1"/>
    </xf>
    <xf numFmtId="0" fontId="1" fillId="0" borderId="0"/>
    <xf numFmtId="0" fontId="26" fillId="0" borderId="0">
      <alignment horizontal="right"/>
    </xf>
  </cellStyleXfs>
  <cellXfs count="7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/>
    <xf numFmtId="164" fontId="2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1" applyFont="1" applyAlignment="1">
      <alignment horizontal="lef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 vertical="center"/>
    </xf>
    <xf numFmtId="0" fontId="11" fillId="0" borderId="0" xfId="3"/>
    <xf numFmtId="0" fontId="12" fillId="0" borderId="0" xfId="4"/>
    <xf numFmtId="0" fontId="13" fillId="0" borderId="0" xfId="4" applyFont="1" applyAlignment="1">
      <alignment horizontal="left"/>
    </xf>
    <xf numFmtId="0" fontId="14" fillId="0" borderId="0" xfId="4" applyFont="1" applyAlignment="1">
      <alignment horizontal="left"/>
    </xf>
    <xf numFmtId="0" fontId="16" fillId="0" borderId="0" xfId="5" applyFont="1" applyAlignment="1">
      <alignment horizontal="center"/>
    </xf>
    <xf numFmtId="0" fontId="17" fillId="0" borderId="0" xfId="4" applyFont="1" applyAlignment="1">
      <alignment horizontal="left"/>
    </xf>
    <xf numFmtId="0" fontId="20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1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0" fontId="10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26" fillId="0" borderId="0" xfId="8">
      <alignment horizontal="center"/>
    </xf>
    <xf numFmtId="0" fontId="9" fillId="0" borderId="0" xfId="0" applyFont="1"/>
    <xf numFmtId="0" fontId="28" fillId="0" borderId="0" xfId="7" applyFont="1" applyAlignment="1">
      <alignment horizontal="right"/>
    </xf>
    <xf numFmtId="0" fontId="11" fillId="0" borderId="0" xfId="7"/>
    <xf numFmtId="0" fontId="9" fillId="0" borderId="0" xfId="0" applyFont="1" applyAlignment="1">
      <alignment horizontal="right"/>
    </xf>
    <xf numFmtId="166" fontId="27" fillId="0" borderId="0" xfId="0" applyNumberFormat="1" applyFont="1" applyAlignment="1">
      <alignment horizontal="right" wrapText="1"/>
    </xf>
    <xf numFmtId="0" fontId="14" fillId="0" borderId="0" xfId="4" quotePrefix="1" applyFont="1" applyAlignment="1">
      <alignment horizontal="right"/>
    </xf>
    <xf numFmtId="0" fontId="27" fillId="0" borderId="0" xfId="8" applyFont="1" applyAlignment="1">
      <alignment horizontal="left"/>
    </xf>
    <xf numFmtId="0" fontId="9" fillId="0" borderId="1" xfId="0" applyFont="1" applyBorder="1"/>
    <xf numFmtId="166" fontId="9" fillId="0" borderId="1" xfId="0" applyNumberFormat="1" applyFont="1" applyBorder="1" applyAlignment="1">
      <alignment horizontal="right"/>
    </xf>
    <xf numFmtId="0" fontId="10" fillId="0" borderId="0" xfId="7" applyFont="1"/>
    <xf numFmtId="0" fontId="29" fillId="0" borderId="0" xfId="9" applyFont="1" applyAlignment="1">
      <alignment horizontal="center"/>
    </xf>
    <xf numFmtId="0" fontId="27" fillId="0" borderId="0" xfId="7" applyFont="1"/>
    <xf numFmtId="166" fontId="9" fillId="0" borderId="0" xfId="10" applyNumberFormat="1" applyFont="1" applyAlignment="1">
      <alignment horizontal="right"/>
    </xf>
    <xf numFmtId="167" fontId="9" fillId="0" borderId="0" xfId="7" applyNumberFormat="1" applyFont="1"/>
    <xf numFmtId="0" fontId="30" fillId="0" borderId="0" xfId="7" applyFont="1"/>
    <xf numFmtId="0" fontId="1" fillId="0" borderId="0" xfId="0" applyFont="1"/>
    <xf numFmtId="0" fontId="1" fillId="0" borderId="0" xfId="11" applyFont="1" applyAlignment="1">
      <alignment horizontal="left"/>
    </xf>
    <xf numFmtId="0" fontId="9" fillId="0" borderId="0" xfId="0" applyFont="1" applyAlignment="1">
      <alignment horizontal="left" indent="1"/>
    </xf>
    <xf numFmtId="0" fontId="1" fillId="0" borderId="0" xfId="11" applyFont="1" applyAlignment="1">
      <alignment horizontal="left" indent="1"/>
    </xf>
    <xf numFmtId="0" fontId="31" fillId="0" borderId="0" xfId="9" applyFont="1"/>
    <xf numFmtId="166" fontId="27" fillId="0" borderId="0" xfId="12" applyNumberFormat="1" applyFont="1" applyAlignment="1">
      <alignment horizontal="left" vertical="center"/>
    </xf>
    <xf numFmtId="0" fontId="1" fillId="0" borderId="0" xfId="9" applyFont="1"/>
    <xf numFmtId="1" fontId="32" fillId="0" borderId="0" xfId="13" applyNumberFormat="1" applyFont="1" applyAlignment="1">
      <alignment horizontal="center"/>
    </xf>
    <xf numFmtId="1" fontId="32" fillId="0" borderId="0" xfId="14" applyNumberFormat="1" applyFont="1" applyAlignment="1">
      <alignment horizontal="center"/>
    </xf>
    <xf numFmtId="0" fontId="1" fillId="0" borderId="0" xfId="9" applyFont="1" applyAlignment="1">
      <alignment horizontal="left" indent="1"/>
    </xf>
    <xf numFmtId="0" fontId="35" fillId="0" borderId="0" xfId="0" applyFont="1"/>
    <xf numFmtId="0" fontId="2" fillId="0" borderId="0" xfId="9" applyFont="1"/>
    <xf numFmtId="166" fontId="9" fillId="0" borderId="0" xfId="12" applyNumberFormat="1" applyAlignment="1">
      <alignment horizontal="left" vertical="center"/>
    </xf>
    <xf numFmtId="165" fontId="1" fillId="0" borderId="0" xfId="0" applyNumberFormat="1" applyFont="1"/>
    <xf numFmtId="0" fontId="2" fillId="0" borderId="4" xfId="9" applyFont="1" applyBorder="1"/>
    <xf numFmtId="166" fontId="27" fillId="0" borderId="0" xfId="10" applyNumberFormat="1" applyFont="1" applyAlignment="1">
      <alignment horizontal="right"/>
    </xf>
    <xf numFmtId="0" fontId="27" fillId="0" borderId="0" xfId="0" applyFont="1"/>
    <xf numFmtId="0" fontId="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8" fillId="0" borderId="2" xfId="4" applyFont="1" applyBorder="1" applyAlignment="1">
      <alignment horizontal="left"/>
    </xf>
    <xf numFmtId="0" fontId="13" fillId="0" borderId="0" xfId="4" applyFont="1" applyAlignment="1">
      <alignment horizontal="left"/>
    </xf>
    <xf numFmtId="0" fontId="16" fillId="0" borderId="0" xfId="5" applyFont="1"/>
    <xf numFmtId="49" fontId="5" fillId="3" borderId="0" xfId="0" applyNumberFormat="1" applyFont="1" applyFill="1" applyAlignment="1">
      <alignment horizontal="left" vertical="top" wrapText="1" indent="11"/>
    </xf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  <xf numFmtId="17" fontId="27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</cellXfs>
  <cellStyles count="15">
    <cellStyle name="Hyperlink" xfId="1" builtinId="8"/>
    <cellStyle name="Hyperlink 2" xfId="5" xr:uid="{8496F762-8987-47E4-B41C-9D82D56AE67F}"/>
    <cellStyle name="Normal" xfId="0" builtinId="0"/>
    <cellStyle name="Normal 10" xfId="3" xr:uid="{6C98DF52-B6EF-4DA6-914D-C4464C22E4A2}"/>
    <cellStyle name="Normal 2" xfId="7" xr:uid="{215E94C3-AB57-48EB-A527-8B669C8342FA}"/>
    <cellStyle name="Normal 2 2" xfId="11" xr:uid="{79C0AD96-E072-4D65-91C7-1DB6BD3B164B}"/>
    <cellStyle name="Normal 2 4" xfId="4" xr:uid="{62BE8A21-AC29-423B-92F4-81B19FE68D99}"/>
    <cellStyle name="Normal 3" xfId="9" xr:uid="{E82F3544-483B-48F4-BF52-F5EAF7FB8A0D}"/>
    <cellStyle name="Normal 3 5 4" xfId="2" xr:uid="{CDDC5DC3-3072-487D-A541-D3F357867656}"/>
    <cellStyle name="Normal 30" xfId="13" xr:uid="{35B36D11-F37B-47B2-A766-BE7CD0A25D73}"/>
    <cellStyle name="Style1" xfId="6" xr:uid="{5A4F9A99-236C-4B52-A451-F959708CEEAD}"/>
    <cellStyle name="Style4" xfId="8" xr:uid="{B20C00D1-DC84-4067-A4CB-3D1BD1076664}"/>
    <cellStyle name="Style5" xfId="10" xr:uid="{1316DBFC-C96A-447F-AD91-D274E40E2188}"/>
    <cellStyle name="Style8 2" xfId="14" xr:uid="{FD38D95B-5435-48ED-8CEE-F47B94675679}"/>
    <cellStyle name="Style9" xfId="12" xr:uid="{070D2535-FCA8-4096-A8DB-513185FDB1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D69F92-8289-4DA7-B078-20D1F179D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6E7260-7127-48E9-9615-3E555D0E4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45F31D-E573-4384-A45D-B9ACF68816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0</xdr:col>
      <xdr:colOff>1168400</xdr:colOff>
      <xdr:row>6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0"/>
          <a:ext cx="114300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2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ADD9-2ADC-43A0-B463-A2680BD61E29}">
  <dimension ref="A1:L26"/>
  <sheetViews>
    <sheetView showGridLines="0" tabSelected="1" workbookViewId="0">
      <pane ySplit="7" topLeftCell="A8" activePane="bottomLeft" state="frozen"/>
      <selection activeCell="C11" sqref="C1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12">
      <c r="A1" s="10"/>
      <c r="B1" s="10"/>
      <c r="C1" s="10"/>
      <c r="D1" s="10"/>
      <c r="E1" s="10"/>
    </row>
    <row r="2" spans="1:12">
      <c r="A2" s="10"/>
      <c r="B2" s="12" t="s">
        <v>445</v>
      </c>
      <c r="C2" s="11"/>
      <c r="D2" s="11"/>
      <c r="E2" s="11"/>
    </row>
    <row r="3" spans="1:12" ht="12" customHeight="1">
      <c r="A3" s="10"/>
      <c r="B3" s="11"/>
      <c r="C3" s="11"/>
      <c r="D3" s="11"/>
      <c r="E3" s="11"/>
    </row>
    <row r="4" spans="1:12">
      <c r="A4" s="10"/>
      <c r="B4" s="11"/>
      <c r="C4" s="11"/>
      <c r="D4" s="11"/>
      <c r="E4" s="11"/>
    </row>
    <row r="5" spans="1:12" ht="15.75">
      <c r="A5" s="10"/>
      <c r="B5" s="13" t="s">
        <v>446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5.75" customHeight="1">
      <c r="A6" s="10"/>
      <c r="B6" s="69" t="s">
        <v>447</v>
      </c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2" ht="15.75" customHeight="1">
      <c r="A7" s="10"/>
      <c r="B7" s="19" t="s">
        <v>508</v>
      </c>
      <c r="C7" s="10"/>
      <c r="D7" s="10"/>
      <c r="E7" s="10"/>
    </row>
    <row r="8" spans="1:12">
      <c r="A8" s="20"/>
      <c r="B8" s="20"/>
      <c r="C8" s="20"/>
      <c r="D8" s="10"/>
      <c r="E8" s="10"/>
    </row>
    <row r="9" spans="1:12" ht="15.75">
      <c r="A9" s="21"/>
      <c r="B9" s="22" t="s">
        <v>454</v>
      </c>
      <c r="C9" s="21"/>
      <c r="D9" s="10"/>
      <c r="E9" s="10"/>
    </row>
    <row r="10" spans="1:12">
      <c r="A10" s="21"/>
      <c r="B10" s="23" t="s">
        <v>455</v>
      </c>
      <c r="C10" s="21"/>
      <c r="D10" s="10"/>
      <c r="E10" s="10"/>
    </row>
    <row r="11" spans="1:12">
      <c r="A11" s="21"/>
      <c r="B11" s="24">
        <v>9.1</v>
      </c>
      <c r="C11" s="25" t="s">
        <v>509</v>
      </c>
      <c r="D11" s="10"/>
      <c r="E11" s="10"/>
    </row>
    <row r="12" spans="1:12">
      <c r="A12" s="21"/>
      <c r="B12" s="24">
        <v>9.1999999999999993</v>
      </c>
      <c r="C12" s="25" t="s">
        <v>456</v>
      </c>
      <c r="D12" s="10"/>
      <c r="E12" s="10"/>
    </row>
    <row r="13" spans="1:12">
      <c r="A13" s="21"/>
      <c r="B13" s="24" t="s">
        <v>457</v>
      </c>
      <c r="C13" s="25" t="s">
        <v>458</v>
      </c>
      <c r="D13" s="10"/>
      <c r="E13" s="10"/>
    </row>
    <row r="14" spans="1:12">
      <c r="A14" s="20"/>
      <c r="B14" s="20"/>
      <c r="C14" s="20"/>
      <c r="D14" s="10"/>
      <c r="E14" s="10"/>
    </row>
    <row r="15" spans="1:12" ht="15.75">
      <c r="A15" s="21"/>
      <c r="B15" s="70"/>
      <c r="C15" s="70"/>
      <c r="D15" s="10"/>
      <c r="E15" s="10"/>
    </row>
    <row r="16" spans="1:12" ht="15.75">
      <c r="A16" s="21"/>
      <c r="B16" s="71" t="s">
        <v>459</v>
      </c>
      <c r="C16" s="71"/>
      <c r="D16" s="10"/>
      <c r="E16" s="10"/>
    </row>
    <row r="17" spans="1:5">
      <c r="A17" s="20"/>
      <c r="B17" s="20"/>
      <c r="C17" s="20"/>
      <c r="D17" s="10"/>
      <c r="E17" s="10"/>
    </row>
    <row r="18" spans="1:5">
      <c r="A18" s="21"/>
      <c r="B18" s="26" t="s">
        <v>510</v>
      </c>
      <c r="C18" s="21"/>
      <c r="D18" s="10"/>
      <c r="E18" s="10"/>
    </row>
    <row r="19" spans="1:5">
      <c r="A19" s="21"/>
      <c r="B19" s="72" t="s">
        <v>460</v>
      </c>
      <c r="C19" s="72"/>
      <c r="D19" s="10"/>
      <c r="E19" s="10"/>
    </row>
    <row r="20" spans="1:5">
      <c r="A20" s="21"/>
      <c r="B20" s="72" t="s">
        <v>461</v>
      </c>
      <c r="C20" s="72"/>
      <c r="D20" s="10"/>
      <c r="E20" s="10"/>
    </row>
    <row r="21" spans="1:5">
      <c r="A21" s="20"/>
      <c r="B21" s="20"/>
      <c r="C21" s="20"/>
      <c r="D21" s="10"/>
      <c r="E21" s="10"/>
    </row>
    <row r="22" spans="1:5">
      <c r="A22" s="20"/>
      <c r="B22" s="68" t="s">
        <v>511</v>
      </c>
      <c r="C22" s="68"/>
      <c r="D22" s="10"/>
      <c r="E22" s="10"/>
    </row>
    <row r="23" spans="1:5">
      <c r="A23" s="20"/>
      <c r="B23" s="67" t="s">
        <v>462</v>
      </c>
      <c r="C23" s="67"/>
      <c r="D23" s="67"/>
      <c r="E23" s="67"/>
    </row>
    <row r="24" spans="1:5">
      <c r="A24" s="20"/>
      <c r="B24" s="67" t="s">
        <v>463</v>
      </c>
      <c r="C24" s="67"/>
      <c r="D24" s="67"/>
      <c r="E24" s="67"/>
    </row>
    <row r="25" spans="1:5">
      <c r="A25" s="20"/>
      <c r="B25" s="20"/>
      <c r="C25" s="20"/>
      <c r="D25" s="10"/>
      <c r="E25" s="10"/>
    </row>
    <row r="26" spans="1:5">
      <c r="A26" s="20"/>
      <c r="B26" s="27" t="str">
        <f ca="1">"© Commonwealth of Australia "&amp;YEAR(TODAY())</f>
        <v>© Commonwealth of Australia 2022</v>
      </c>
      <c r="C26" s="21"/>
      <c r="D26" s="10"/>
      <c r="E26" s="10"/>
    </row>
  </sheetData>
  <mergeCells count="8">
    <mergeCell ref="B24:E24"/>
    <mergeCell ref="B22:C22"/>
    <mergeCell ref="B6:L6"/>
    <mergeCell ref="B15:C15"/>
    <mergeCell ref="B16:C16"/>
    <mergeCell ref="B19:C19"/>
    <mergeCell ref="B20:C20"/>
    <mergeCell ref="B23:E23"/>
  </mergeCells>
  <hyperlinks>
    <hyperlink ref="B13" location="Index!A12" display="Index" xr:uid="{2C3BEE0B-34DF-4348-92A9-AB22F8A334BE}"/>
    <hyperlink ref="B11" location="'Table 9.1'!A1" display="'Table 9.1'!A1" xr:uid="{6FC88C29-1F88-47D1-8BD2-D447F19E7750}"/>
    <hyperlink ref="B12" location="'Table 9.2'!A1" display="'Table 9.2'!A1" xr:uid="{2252260C-A571-4D64-B059-092FE0E7DD94}"/>
    <hyperlink ref="B16" r:id="rId1" xr:uid="{39BE83FA-A1D5-48BE-BEA2-09344FC66AF7}"/>
    <hyperlink ref="B26" r:id="rId2" display="© Commonwealth of Australia 2015" xr:uid="{99E32DAD-13B9-4862-AB74-746A3E97F06C}"/>
    <hyperlink ref="B20" r:id="rId3" display="Explanatory Notes" xr:uid="{93021D68-AC3B-4D9D-8D24-7C843387FA49}"/>
    <hyperlink ref="B19" r:id="rId4" xr:uid="{BAAAD023-82FB-4910-A6D9-FE2F8236E9AF}"/>
    <hyperlink ref="B19:C19" r:id="rId5" display="Summary" xr:uid="{345D1159-7F3E-49C2-931E-C360328148DB}"/>
    <hyperlink ref="B20:C20" r:id="rId6" display="Methodology" xr:uid="{0AECCA6E-1C0E-4BB1-ACFC-2889A5356E64}"/>
    <hyperlink ref="B24" r:id="rId7" display="or the Labour Surveys Branch at labour.statistics@abs.gov.au." xr:uid="{502F0405-2F6F-4DE7-8066-2D9CD91E11DA}"/>
    <hyperlink ref="B23:E23" r:id="rId8" display="For further information about these and related statistics visit www.abs.gov.au/about/contact-us" xr:uid="{D2B49134-62CA-42EF-9C2F-7B7880E8359F}"/>
  </hyperlinks>
  <pageMargins left="0.7" right="0.7" top="0.75" bottom="0.75" header="0.3" footer="0.3"/>
  <pageSetup paperSize="9" orientation="portrait" r:id="rId9"/>
  <headerFooter>
    <oddHeader>&amp;C&amp;"Calibri"&amp;10&amp;KFF0000OFFICIAL: Census and Statistics Act&amp;1#</oddHeader>
    <oddFooter>&amp;C&amp;1#&amp;"Calibri"&amp;10&amp;KFF0000OFFICIAL: Census and Statistics Act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B73BF-C24F-453C-A3F3-C12CF0438F99}">
  <sheetPr>
    <pageSetUpPr fitToPage="1"/>
  </sheetPr>
  <dimension ref="A1:L54"/>
  <sheetViews>
    <sheetView workbookViewId="0">
      <pane ySplit="11" topLeftCell="A12" activePane="bottomLeft" state="frozen"/>
      <selection pane="bottomLeft" activeCell="C13" sqref="C13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.95" customHeight="1">
      <c r="A2" s="10"/>
      <c r="B2" s="29" t="s">
        <v>445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1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1.25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95" customHeight="1">
      <c r="A5" s="28"/>
      <c r="B5" s="73" t="s">
        <v>446</v>
      </c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2" ht="15.95" customHeight="1">
      <c r="A6" s="28"/>
      <c r="B6" s="74" t="str">
        <f>Contents!B6</f>
        <v>Table 9. Families by characteristics of parents and age of youngest dependent child</v>
      </c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ht="15.95" customHeight="1">
      <c r="A7" s="28"/>
      <c r="B7" s="30" t="str">
        <f>Contents!B7</f>
        <v>Released at 11:30 am (Canberra time) Tue 18 Oct 2022</v>
      </c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customHeight="1">
      <c r="A8" s="75" t="str">
        <f>Contents!C11</f>
        <v>Table 9.1 - June 2022</v>
      </c>
      <c r="B8" s="75"/>
      <c r="C8" s="75"/>
      <c r="D8" s="75"/>
      <c r="E8" s="75"/>
      <c r="F8" s="75"/>
      <c r="G8" s="75"/>
      <c r="H8" s="75"/>
      <c r="I8" s="31"/>
      <c r="J8" s="32"/>
      <c r="K8" s="33"/>
      <c r="L8" s="33"/>
    </row>
    <row r="9" spans="1:12">
      <c r="A9" s="34"/>
      <c r="B9" s="35"/>
      <c r="C9" s="76">
        <v>44713</v>
      </c>
      <c r="D9" s="77"/>
      <c r="E9" s="77"/>
      <c r="F9" s="77"/>
      <c r="G9" s="77"/>
      <c r="H9" s="77"/>
      <c r="I9" s="36"/>
      <c r="J9" s="37"/>
      <c r="K9" s="37"/>
      <c r="L9" s="37"/>
    </row>
    <row r="10" spans="1:12" ht="45.75">
      <c r="A10" s="34"/>
      <c r="B10" s="38"/>
      <c r="C10" s="39" t="s">
        <v>464</v>
      </c>
      <c r="D10" s="39" t="s">
        <v>465</v>
      </c>
      <c r="E10" s="39" t="s">
        <v>466</v>
      </c>
      <c r="F10" s="39" t="s">
        <v>467</v>
      </c>
      <c r="G10" s="39" t="s">
        <v>468</v>
      </c>
      <c r="H10" s="39" t="s">
        <v>469</v>
      </c>
      <c r="I10" s="40"/>
      <c r="J10" s="37"/>
      <c r="K10" s="37"/>
      <c r="L10" s="37"/>
    </row>
    <row r="11" spans="1:12" ht="15" customHeight="1">
      <c r="A11" s="41"/>
      <c r="B11" s="42"/>
      <c r="C11" s="43" t="s">
        <v>470</v>
      </c>
      <c r="D11" s="43" t="s">
        <v>470</v>
      </c>
      <c r="E11" s="43" t="s">
        <v>470</v>
      </c>
      <c r="F11" s="43" t="s">
        <v>470</v>
      </c>
      <c r="G11" s="43" t="s">
        <v>470</v>
      </c>
      <c r="H11" s="43" t="s">
        <v>470</v>
      </c>
      <c r="I11" s="40"/>
      <c r="J11" s="37"/>
      <c r="K11" s="37"/>
      <c r="L11" s="37"/>
    </row>
    <row r="12" spans="1:12">
      <c r="A12" s="44"/>
      <c r="B12" s="64" t="s">
        <v>471</v>
      </c>
      <c r="C12" s="45"/>
      <c r="D12" s="45"/>
      <c r="E12" s="45"/>
      <c r="F12" s="45"/>
      <c r="G12" s="45"/>
      <c r="H12" s="45"/>
      <c r="I12" s="46"/>
      <c r="J12" s="46"/>
      <c r="K12" s="46"/>
      <c r="L12" s="46"/>
    </row>
    <row r="13" spans="1:12">
      <c r="A13" s="44"/>
      <c r="B13" s="35" t="s">
        <v>472</v>
      </c>
      <c r="C13" s="47">
        <f>A124860222C_Latest</f>
        <v>679.01</v>
      </c>
      <c r="D13" s="47">
        <f>A124859790C_Latest</f>
        <v>479.06799999999998</v>
      </c>
      <c r="E13" s="47">
        <f>A124860366R_Latest</f>
        <v>390.69099999999997</v>
      </c>
      <c r="F13" s="47">
        <f>A124860510W_Latest</f>
        <v>1548.768</v>
      </c>
      <c r="G13" s="47">
        <f>A124859934C_Latest</f>
        <v>355.63</v>
      </c>
      <c r="H13" s="47">
        <f>A124860078W_Latest</f>
        <v>1904.3979999999999</v>
      </c>
      <c r="I13" s="48"/>
      <c r="J13" s="49"/>
      <c r="K13" s="49"/>
      <c r="L13" s="49"/>
    </row>
    <row r="14" spans="1:12">
      <c r="A14" s="44"/>
      <c r="B14" s="50" t="s">
        <v>473</v>
      </c>
      <c r="C14" s="47">
        <f>A124860178F_Latest</f>
        <v>268.125</v>
      </c>
      <c r="D14" s="47">
        <f>A124859746V_Latest</f>
        <v>223.97</v>
      </c>
      <c r="E14" s="47">
        <f>A124860322L_Latest</f>
        <v>219.00899999999999</v>
      </c>
      <c r="F14" s="47">
        <f>A124860466X_Latest</f>
        <v>711.10299999999995</v>
      </c>
      <c r="G14" s="47">
        <f>A124859890L_Latest</f>
        <v>186.22200000000001</v>
      </c>
      <c r="H14" s="47">
        <f>A124860034V_Latest</f>
        <v>897.32600000000002</v>
      </c>
      <c r="I14" s="48"/>
      <c r="J14" s="37"/>
      <c r="K14" s="37"/>
      <c r="L14" s="37"/>
    </row>
    <row r="15" spans="1:12">
      <c r="A15" s="44"/>
      <c r="B15" s="50" t="s">
        <v>474</v>
      </c>
      <c r="C15" s="47">
        <f>A124860226L_Latest</f>
        <v>27.765999999999998</v>
      </c>
      <c r="D15" s="47">
        <f>A124859794L_Latest</f>
        <v>16.582000000000001</v>
      </c>
      <c r="E15" s="47">
        <f>A124860370F_Latest</f>
        <v>14.023999999999999</v>
      </c>
      <c r="F15" s="47">
        <f>A124860514F_Latest</f>
        <v>58.372</v>
      </c>
      <c r="G15" s="47">
        <f>A124859938L_Latest</f>
        <v>20.312999999999999</v>
      </c>
      <c r="H15" s="47">
        <f>A124860082L_Latest</f>
        <v>78.685000000000002</v>
      </c>
      <c r="I15" s="48"/>
      <c r="J15" s="37"/>
      <c r="K15" s="37"/>
      <c r="L15" s="37"/>
    </row>
    <row r="16" spans="1:12" ht="15" customHeight="1">
      <c r="A16" s="44"/>
      <c r="B16" s="51" t="s">
        <v>475</v>
      </c>
      <c r="C16" s="47">
        <f>A124860230C_Latest</f>
        <v>383.11900000000003</v>
      </c>
      <c r="D16" s="47">
        <f>A124859798W_Latest</f>
        <v>238.51599999999999</v>
      </c>
      <c r="E16" s="47">
        <f>A124860374R_Latest</f>
        <v>157.65899999999999</v>
      </c>
      <c r="F16" s="47">
        <f>A124860518R_Latest</f>
        <v>779.29300000000001</v>
      </c>
      <c r="G16" s="47">
        <f>A124859942C_Latest</f>
        <v>149.095</v>
      </c>
      <c r="H16" s="47">
        <f>A124860086W_Latest</f>
        <v>928.38800000000003</v>
      </c>
      <c r="I16" s="48"/>
      <c r="J16" s="37"/>
      <c r="K16" s="37"/>
      <c r="L16" s="37"/>
    </row>
    <row r="17" spans="1:12">
      <c r="A17" s="44"/>
      <c r="B17" s="35" t="s">
        <v>476</v>
      </c>
      <c r="C17" s="47">
        <f>A124860182W_Latest</f>
        <v>310.73</v>
      </c>
      <c r="D17" s="47">
        <f>A124859750K_Latest</f>
        <v>113.67100000000001</v>
      </c>
      <c r="E17" s="47">
        <f>A124860326W_Latest</f>
        <v>99.537999999999997</v>
      </c>
      <c r="F17" s="47">
        <f>A124860470R_Latest</f>
        <v>523.94000000000005</v>
      </c>
      <c r="G17" s="47">
        <f>A124859894W_Latest</f>
        <v>91.525000000000006</v>
      </c>
      <c r="H17" s="47">
        <f>A124860038C_Latest</f>
        <v>615.46500000000003</v>
      </c>
      <c r="I17" s="48"/>
      <c r="J17" s="37"/>
      <c r="K17" s="37"/>
      <c r="L17" s="37"/>
    </row>
    <row r="18" spans="1:12">
      <c r="A18" s="44"/>
      <c r="B18" s="51" t="s">
        <v>477</v>
      </c>
      <c r="C18" s="47">
        <f>A124860186F_Latest</f>
        <v>14.464</v>
      </c>
      <c r="D18" s="47">
        <f>A124859754V_Latest</f>
        <v>9.3680000000000003</v>
      </c>
      <c r="E18" s="47">
        <f>A124860330L_Latest</f>
        <v>8.19</v>
      </c>
      <c r="F18" s="47">
        <f>A124860474X_Latest</f>
        <v>32.023000000000003</v>
      </c>
      <c r="G18" s="47">
        <f>A124859898F_Latest</f>
        <v>5.41</v>
      </c>
      <c r="H18" s="47">
        <f>A124860042V_Latest</f>
        <v>37.433</v>
      </c>
      <c r="I18" s="48"/>
      <c r="J18" s="37"/>
      <c r="K18" s="37"/>
      <c r="L18" s="37"/>
    </row>
    <row r="19" spans="1:12">
      <c r="A19" s="44"/>
      <c r="B19" s="51" t="s">
        <v>478</v>
      </c>
      <c r="C19" s="47">
        <f>A124860206C_Latest</f>
        <v>0.504</v>
      </c>
      <c r="D19" s="47">
        <f>A124859774C_Latest</f>
        <v>1.5069999999999999</v>
      </c>
      <c r="E19" s="47">
        <f>A124860350W_Latest</f>
        <v>2.6440000000000001</v>
      </c>
      <c r="F19" s="47">
        <f>A124860494J_Latest</f>
        <v>4.6539999999999999</v>
      </c>
      <c r="G19" s="47">
        <f>A124859918C_Latest</f>
        <v>1.542</v>
      </c>
      <c r="H19" s="47">
        <f>A124860062C_Latest</f>
        <v>6.1959999999999997</v>
      </c>
      <c r="I19" s="48"/>
      <c r="J19" s="37"/>
      <c r="K19" s="37"/>
      <c r="L19" s="37"/>
    </row>
    <row r="20" spans="1:12">
      <c r="A20" s="44"/>
      <c r="B20" s="51" t="s">
        <v>479</v>
      </c>
      <c r="C20" s="47">
        <f>A124860154L_Latest</f>
        <v>263.81</v>
      </c>
      <c r="D20" s="47">
        <f>A124859722A_Latest</f>
        <v>77.671000000000006</v>
      </c>
      <c r="E20" s="47">
        <f>A124860298X_Latest</f>
        <v>61.86</v>
      </c>
      <c r="F20" s="47">
        <f>A124860442F_Latest</f>
        <v>403.34100000000001</v>
      </c>
      <c r="G20" s="47">
        <f>A124859866L_Latest</f>
        <v>58.174999999999997</v>
      </c>
      <c r="H20" s="47">
        <f>A124860010A_Latest</f>
        <v>461.51499999999999</v>
      </c>
      <c r="I20" s="48"/>
      <c r="J20" s="37"/>
      <c r="K20" s="37"/>
      <c r="L20" s="37"/>
    </row>
    <row r="21" spans="1:12">
      <c r="A21" s="44"/>
      <c r="B21" s="51" t="s">
        <v>480</v>
      </c>
      <c r="C21" s="47">
        <f>A124860234L_Latest</f>
        <v>5.0250000000000004</v>
      </c>
      <c r="D21" s="47">
        <f>A124859802A_Latest</f>
        <v>3.5680000000000001</v>
      </c>
      <c r="E21" s="47">
        <f>A124860378X_Latest</f>
        <v>5.34</v>
      </c>
      <c r="F21" s="47">
        <f>A124860522F_Latest</f>
        <v>13.933</v>
      </c>
      <c r="G21" s="47">
        <f>A124859946L_Latest</f>
        <v>3.1920000000000002</v>
      </c>
      <c r="H21" s="47">
        <f>A124860090L_Latest</f>
        <v>17.125</v>
      </c>
      <c r="I21" s="48"/>
      <c r="J21" s="37"/>
      <c r="K21" s="37"/>
      <c r="L21" s="37"/>
    </row>
    <row r="22" spans="1:12">
      <c r="A22" s="44"/>
      <c r="B22" s="51" t="s">
        <v>481</v>
      </c>
      <c r="C22" s="47">
        <f>A124860210V_Latest</f>
        <v>1.1519999999999999</v>
      </c>
      <c r="D22" s="47">
        <f>A124859778L_Latest</f>
        <v>0.72499999999999998</v>
      </c>
      <c r="E22" s="47">
        <f>A124860354F_Latest</f>
        <v>3.323</v>
      </c>
      <c r="F22" s="47">
        <f>A124860498T_Latest</f>
        <v>5.2</v>
      </c>
      <c r="G22" s="47">
        <f>A124859922V_Latest</f>
        <v>0.27400000000000002</v>
      </c>
      <c r="H22" s="47">
        <f>A124860066L_Latest</f>
        <v>5.4729999999999999</v>
      </c>
      <c r="I22" s="48"/>
      <c r="J22" s="37"/>
      <c r="K22" s="37"/>
      <c r="L22" s="37"/>
    </row>
    <row r="23" spans="1:12">
      <c r="A23" s="44"/>
      <c r="B23" s="51" t="s">
        <v>482</v>
      </c>
      <c r="C23" s="47">
        <f>A124860246W_Latest</f>
        <v>25.776</v>
      </c>
      <c r="D23" s="47">
        <f>A124859814K_Latest</f>
        <v>20.832000000000001</v>
      </c>
      <c r="E23" s="47">
        <f>A124860390R_Latest</f>
        <v>18.181999999999999</v>
      </c>
      <c r="F23" s="47">
        <f>A124860534R_Latest</f>
        <v>64.790000000000006</v>
      </c>
      <c r="G23" s="47">
        <f>A124859958W_Latest</f>
        <v>22.931999999999999</v>
      </c>
      <c r="H23" s="47">
        <f>A124860102K_Latest</f>
        <v>87.721999999999994</v>
      </c>
      <c r="I23" s="48"/>
      <c r="J23" s="37"/>
      <c r="K23" s="37"/>
      <c r="L23" s="37"/>
    </row>
    <row r="24" spans="1:12">
      <c r="A24" s="44"/>
      <c r="B24" s="35" t="s">
        <v>483</v>
      </c>
      <c r="C24" s="47">
        <f>A124860158W_Latest</f>
        <v>40.140999999999998</v>
      </c>
      <c r="D24" s="47">
        <f>A124859726K_Latest</f>
        <v>13.077999999999999</v>
      </c>
      <c r="E24" s="47">
        <f>A124860302C_Latest</f>
        <v>20.613</v>
      </c>
      <c r="F24" s="47">
        <f>A124860446R_Latest</f>
        <v>73.831999999999994</v>
      </c>
      <c r="G24" s="47">
        <f>A124859870C_Latest</f>
        <v>20.946000000000002</v>
      </c>
      <c r="H24" s="47">
        <f>A124860014K_Latest</f>
        <v>94.778000000000006</v>
      </c>
      <c r="I24" s="48"/>
      <c r="J24" s="48"/>
      <c r="K24" s="48"/>
      <c r="L24" s="48"/>
    </row>
    <row r="25" spans="1:12">
      <c r="A25" s="44"/>
      <c r="B25" s="52" t="s">
        <v>484</v>
      </c>
      <c r="C25" s="47">
        <f>A124860114V_Latest</f>
        <v>0</v>
      </c>
      <c r="D25" s="47">
        <f>A124859682V_Latest</f>
        <v>0.16600000000000001</v>
      </c>
      <c r="E25" s="47">
        <f>A124860258F_Latest</f>
        <v>0.45400000000000001</v>
      </c>
      <c r="F25" s="47">
        <f>A124860402L_Latest</f>
        <v>0.62</v>
      </c>
      <c r="G25" s="47">
        <f>A124859826V_Latest</f>
        <v>0</v>
      </c>
      <c r="H25" s="47">
        <f>A124859970L_Latest</f>
        <v>0.62</v>
      </c>
      <c r="I25" s="48"/>
      <c r="J25" s="48"/>
      <c r="K25" s="48"/>
      <c r="L25" s="48"/>
    </row>
    <row r="26" spans="1:12">
      <c r="A26" s="44"/>
      <c r="B26" s="52" t="s">
        <v>485</v>
      </c>
      <c r="C26" s="47">
        <f>A124860134C_Latest</f>
        <v>0.13800000000000001</v>
      </c>
      <c r="D26" s="47">
        <f>A124859702T_Latest</f>
        <v>0</v>
      </c>
      <c r="E26" s="47">
        <f>A124860278R_Latest</f>
        <v>0</v>
      </c>
      <c r="F26" s="47">
        <f>A124860422W_Latest</f>
        <v>0.13800000000000001</v>
      </c>
      <c r="G26" s="47">
        <f>A124859846C_Latest</f>
        <v>0</v>
      </c>
      <c r="H26" s="47">
        <f>A124859990W_Latest</f>
        <v>0.13800000000000001</v>
      </c>
      <c r="I26" s="48"/>
      <c r="J26" s="48"/>
      <c r="K26" s="48"/>
      <c r="L26" s="48"/>
    </row>
    <row r="27" spans="1:12">
      <c r="A27" s="44"/>
      <c r="B27" s="52" t="s">
        <v>486</v>
      </c>
      <c r="C27" s="47">
        <f>A124860190W_Latest</f>
        <v>0</v>
      </c>
      <c r="D27" s="47">
        <f>A124859758C_Latest</f>
        <v>0</v>
      </c>
      <c r="E27" s="47">
        <f>A124860334W_Latest</f>
        <v>0.36699999999999999</v>
      </c>
      <c r="F27" s="47">
        <f>A124860478J_Latest</f>
        <v>0.36699999999999999</v>
      </c>
      <c r="G27" s="47">
        <f>A124859902K_Latest</f>
        <v>0</v>
      </c>
      <c r="H27" s="47">
        <f>A124860046C_Latest</f>
        <v>0.36699999999999999</v>
      </c>
      <c r="I27" s="48"/>
      <c r="J27" s="48"/>
      <c r="K27" s="48"/>
      <c r="L27" s="48"/>
    </row>
    <row r="28" spans="1:12">
      <c r="A28" s="44"/>
      <c r="B28" s="52" t="s">
        <v>487</v>
      </c>
      <c r="C28" s="47">
        <f>A124860138L_Latest</f>
        <v>0</v>
      </c>
      <c r="D28" s="47">
        <f>A124859706A_Latest</f>
        <v>0</v>
      </c>
      <c r="E28" s="47">
        <f>A124860282F_Latest</f>
        <v>0</v>
      </c>
      <c r="F28" s="47">
        <f>A124860426F_Latest</f>
        <v>0</v>
      </c>
      <c r="G28" s="47">
        <f>A124859850V_Latest</f>
        <v>0</v>
      </c>
      <c r="H28" s="47">
        <f>A124859994F_Latest</f>
        <v>0</v>
      </c>
      <c r="I28" s="48"/>
      <c r="J28" s="48"/>
      <c r="K28" s="48"/>
      <c r="L28" s="48"/>
    </row>
    <row r="29" spans="1:12">
      <c r="A29" s="44"/>
      <c r="B29" s="53" t="s">
        <v>488</v>
      </c>
      <c r="C29" s="47">
        <f>A124860194F_Latest</f>
        <v>8.7110000000000003</v>
      </c>
      <c r="D29" s="47">
        <f>A124859762V_Latest</f>
        <v>2.06</v>
      </c>
      <c r="E29" s="47">
        <f>A124860338F_Latest</f>
        <v>2.7589999999999999</v>
      </c>
      <c r="F29" s="47">
        <f>A124860482X_Latest</f>
        <v>13.53</v>
      </c>
      <c r="G29" s="47">
        <f>A124859906V_Latest</f>
        <v>0.30199999999999999</v>
      </c>
      <c r="H29" s="47">
        <f>A124860050V_Latest</f>
        <v>13.831</v>
      </c>
      <c r="I29" s="48"/>
      <c r="J29" s="48"/>
      <c r="K29" s="48"/>
      <c r="L29" s="48"/>
    </row>
    <row r="30" spans="1:12">
      <c r="A30" s="44"/>
      <c r="B30" s="53" t="s">
        <v>489</v>
      </c>
      <c r="C30" s="47">
        <f>A124860198R_Latest</f>
        <v>0.29299999999999998</v>
      </c>
      <c r="D30" s="47">
        <f>A124859766C_Latest</f>
        <v>0.97399999999999998</v>
      </c>
      <c r="E30" s="47">
        <f>A124860342W_Latest</f>
        <v>1.304</v>
      </c>
      <c r="F30" s="47">
        <f>A124860486J_Latest</f>
        <v>2.5710000000000002</v>
      </c>
      <c r="G30" s="47">
        <f>A124859910K_Latest</f>
        <v>1.38</v>
      </c>
      <c r="H30" s="47">
        <f>A124860054C_Latest</f>
        <v>3.952</v>
      </c>
      <c r="I30" s="48"/>
      <c r="J30" s="48"/>
      <c r="K30" s="48"/>
      <c r="L30" s="48"/>
    </row>
    <row r="31" spans="1:12">
      <c r="A31" s="44"/>
      <c r="B31" s="52" t="s">
        <v>490</v>
      </c>
      <c r="C31" s="47">
        <f>A124860250L_Latest</f>
        <v>30.998999999999999</v>
      </c>
      <c r="D31" s="47">
        <f>A124859818V_Latest</f>
        <v>9.8780000000000001</v>
      </c>
      <c r="E31" s="47">
        <f>A124860394X_Latest</f>
        <v>15.728999999999999</v>
      </c>
      <c r="F31" s="47">
        <f>A124860538X_Latest</f>
        <v>56.606000000000002</v>
      </c>
      <c r="G31" s="47">
        <f>A124859962L_Latest</f>
        <v>19.263999999999999</v>
      </c>
      <c r="H31" s="47">
        <f>A124860106V_Latest</f>
        <v>75.87</v>
      </c>
      <c r="I31" s="48"/>
      <c r="J31" s="48"/>
      <c r="K31" s="48"/>
      <c r="L31" s="48"/>
    </row>
    <row r="32" spans="1:12" ht="15" customHeight="1">
      <c r="A32" s="44"/>
      <c r="B32" s="61" t="s">
        <v>491</v>
      </c>
      <c r="C32" s="65">
        <f>A124860118C_Latest</f>
        <v>1053.7719999999999</v>
      </c>
      <c r="D32" s="65">
        <f>A124859686C_Latest</f>
        <v>611.62300000000005</v>
      </c>
      <c r="E32" s="65">
        <f>A124860262W_Latest</f>
        <v>520.57899999999995</v>
      </c>
      <c r="F32" s="65">
        <f>A124860406W_Latest</f>
        <v>2185.9740000000002</v>
      </c>
      <c r="G32" s="65">
        <f>A124859830K_Latest</f>
        <v>479.48200000000003</v>
      </c>
      <c r="H32" s="65">
        <f>A124859974W_Latest</f>
        <v>2665.4560000000001</v>
      </c>
      <c r="I32" s="48"/>
      <c r="J32" s="48"/>
      <c r="K32" s="48"/>
      <c r="L32" s="48"/>
    </row>
    <row r="33" spans="1:12">
      <c r="A33" s="44"/>
      <c r="B33" s="54"/>
      <c r="C33" s="47"/>
      <c r="D33" s="47"/>
      <c r="E33" s="47"/>
      <c r="F33" s="47"/>
      <c r="G33" s="47"/>
      <c r="H33" s="47"/>
      <c r="I33" s="48"/>
      <c r="J33" s="48"/>
      <c r="K33" s="48"/>
      <c r="L33" s="48"/>
    </row>
    <row r="34" spans="1:12">
      <c r="A34" s="55"/>
      <c r="B34" s="61" t="s">
        <v>492</v>
      </c>
      <c r="C34" s="47"/>
      <c r="D34" s="47"/>
      <c r="E34" s="47"/>
      <c r="F34" s="47"/>
      <c r="G34" s="47"/>
      <c r="H34" s="47"/>
      <c r="I34" s="57"/>
      <c r="J34" s="37"/>
      <c r="K34" s="37"/>
      <c r="L34" s="37"/>
    </row>
    <row r="35" spans="1:12">
      <c r="A35" s="37"/>
      <c r="B35" s="56" t="s">
        <v>493</v>
      </c>
      <c r="C35" s="47">
        <f>A124860238W_Latest</f>
        <v>16.114999999999998</v>
      </c>
      <c r="D35" s="47">
        <f>A124859806K_Latest</f>
        <v>28.210999999999999</v>
      </c>
      <c r="E35" s="47">
        <f>A124860382R_Latest</f>
        <v>33.624000000000002</v>
      </c>
      <c r="F35" s="47">
        <f>A124860526R_Latest</f>
        <v>77.95</v>
      </c>
      <c r="G35" s="47">
        <f>A124859950C_Latest</f>
        <v>34.359000000000002</v>
      </c>
      <c r="H35" s="47">
        <f>A124860094W_Latest</f>
        <v>112.309</v>
      </c>
      <c r="I35" s="58"/>
      <c r="J35" s="37"/>
      <c r="K35" s="37"/>
      <c r="L35" s="37"/>
    </row>
    <row r="36" spans="1:12">
      <c r="A36" s="27"/>
      <c r="B36" s="59" t="s">
        <v>494</v>
      </c>
      <c r="C36" s="47">
        <f>A124860242L_Latest</f>
        <v>13.206</v>
      </c>
      <c r="D36" s="47">
        <f>A124859810A_Latest</f>
        <v>20.097000000000001</v>
      </c>
      <c r="E36" s="47">
        <f>A124860386X_Latest</f>
        <v>26.219000000000001</v>
      </c>
      <c r="F36" s="47">
        <f>A124860530F_Latest</f>
        <v>59.521000000000001</v>
      </c>
      <c r="G36" s="47">
        <f>A124859954L_Latest</f>
        <v>25.288</v>
      </c>
      <c r="H36" s="47">
        <f>A124860098F_Latest</f>
        <v>84.81</v>
      </c>
      <c r="I36" s="58"/>
      <c r="J36" s="37"/>
      <c r="K36" s="37"/>
      <c r="L36" s="37"/>
    </row>
    <row r="37" spans="1:12" ht="15" customHeight="1">
      <c r="B37" s="59" t="s">
        <v>495</v>
      </c>
      <c r="C37" s="47">
        <f>A124860122V_Latest</f>
        <v>10.691000000000001</v>
      </c>
      <c r="D37" s="47">
        <f>A124859690V_Latest</f>
        <v>16.856999999999999</v>
      </c>
      <c r="E37" s="47">
        <f>A124860266F_Latest</f>
        <v>23.167000000000002</v>
      </c>
      <c r="F37" s="47">
        <f>A124860410L_Latest</f>
        <v>50.715000000000003</v>
      </c>
      <c r="G37" s="47">
        <f>A124859834V_Latest</f>
        <v>21.722999999999999</v>
      </c>
      <c r="H37" s="47">
        <f>A124859978F_Latest</f>
        <v>72.438999999999993</v>
      </c>
    </row>
    <row r="38" spans="1:12" ht="15" customHeight="1">
      <c r="B38" s="59" t="s">
        <v>496</v>
      </c>
      <c r="C38" s="47">
        <f>A124860162L_Latest</f>
        <v>2.5150000000000001</v>
      </c>
      <c r="D38" s="47">
        <f>A124859730A_Latest</f>
        <v>3.24</v>
      </c>
      <c r="E38" s="47">
        <f>A124860306L_Latest</f>
        <v>3.0510000000000002</v>
      </c>
      <c r="F38" s="47">
        <f>A124860450F_Latest</f>
        <v>8.8059999999999992</v>
      </c>
      <c r="G38" s="47">
        <f>A124859874L_Latest</f>
        <v>3.5649999999999999</v>
      </c>
      <c r="H38" s="47">
        <f>A124860018V_Latest</f>
        <v>12.371</v>
      </c>
    </row>
    <row r="39" spans="1:12" ht="15" customHeight="1">
      <c r="B39" s="59" t="s">
        <v>497</v>
      </c>
      <c r="C39" s="47">
        <f>A124860202V_Latest</f>
        <v>0</v>
      </c>
      <c r="D39" s="47">
        <f>A124859770V_Latest</f>
        <v>4.3999999999999997E-2</v>
      </c>
      <c r="E39" s="47">
        <f>A124860346F_Latest</f>
        <v>0.433</v>
      </c>
      <c r="F39" s="47">
        <f>A124860490X_Latest</f>
        <v>0.47699999999999998</v>
      </c>
      <c r="G39" s="47">
        <f>A124859914V_Latest</f>
        <v>0.69599999999999995</v>
      </c>
      <c r="H39" s="47">
        <f>A124860058L_Latest</f>
        <v>1.173</v>
      </c>
    </row>
    <row r="40" spans="1:12" ht="15" customHeight="1">
      <c r="B40" s="59" t="s">
        <v>498</v>
      </c>
      <c r="C40" s="47">
        <f>A124860254W_Latest</f>
        <v>0</v>
      </c>
      <c r="D40" s="47">
        <f>A124859822K_Latest</f>
        <v>0.77900000000000003</v>
      </c>
      <c r="E40" s="47">
        <f>A124860398J_Latest</f>
        <v>0.61699999999999999</v>
      </c>
      <c r="F40" s="47">
        <f>A124860542R_Latest</f>
        <v>1.395</v>
      </c>
      <c r="G40" s="47">
        <f>A124859966W_Latest</f>
        <v>1.1120000000000001</v>
      </c>
      <c r="H40" s="47">
        <f>A124860110K_Latest</f>
        <v>2.5070000000000001</v>
      </c>
    </row>
    <row r="41" spans="1:12" ht="15" customHeight="1">
      <c r="B41" s="59" t="s">
        <v>499</v>
      </c>
      <c r="C41" s="47">
        <f>A124860126C_Latest</f>
        <v>2.8119999999999998</v>
      </c>
      <c r="D41" s="47">
        <f>A124859694C_Latest</f>
        <v>7.141</v>
      </c>
      <c r="E41" s="47">
        <f>A124860270W_Latest</f>
        <v>5.7939999999999996</v>
      </c>
      <c r="F41" s="47">
        <f>A124860414W_Latest</f>
        <v>15.747</v>
      </c>
      <c r="G41" s="47">
        <f>A124859838C_Latest</f>
        <v>6.8639999999999999</v>
      </c>
      <c r="H41" s="47">
        <f>A124859982W_Latest</f>
        <v>22.611999999999998</v>
      </c>
    </row>
    <row r="42" spans="1:12" ht="15" customHeight="1">
      <c r="B42" s="56" t="s">
        <v>500</v>
      </c>
      <c r="C42" s="47">
        <f>A124860214C_Latest</f>
        <v>133.77500000000001</v>
      </c>
      <c r="D42" s="47">
        <f>A124859782C_Latest</f>
        <v>157.81700000000001</v>
      </c>
      <c r="E42" s="47">
        <f>A124860358R_Latest</f>
        <v>143.21100000000001</v>
      </c>
      <c r="F42" s="47">
        <f>A124860502W_Latest</f>
        <v>434.803</v>
      </c>
      <c r="G42" s="47">
        <f>A124859926C_Latest</f>
        <v>105.199</v>
      </c>
      <c r="H42" s="47">
        <f>A124860070C_Latest</f>
        <v>540.00300000000004</v>
      </c>
    </row>
    <row r="43" spans="1:12" ht="15" customHeight="1">
      <c r="B43" s="59" t="s">
        <v>501</v>
      </c>
      <c r="C43" s="47">
        <f>A124860218L_Latest</f>
        <v>64.290000000000006</v>
      </c>
      <c r="D43" s="47">
        <f>A124859786L_Latest</f>
        <v>113.373</v>
      </c>
      <c r="E43" s="47">
        <f>A124860362F_Latest</f>
        <v>106.392</v>
      </c>
      <c r="F43" s="47">
        <f>A124860506F_Latest</f>
        <v>284.05399999999997</v>
      </c>
      <c r="G43" s="47">
        <f>A124859930V_Latest</f>
        <v>79.599999999999994</v>
      </c>
      <c r="H43" s="47">
        <f>A124860074L_Latest</f>
        <v>363.654</v>
      </c>
    </row>
    <row r="44" spans="1:12" ht="15" customHeight="1">
      <c r="B44" s="59" t="s">
        <v>502</v>
      </c>
      <c r="C44" s="47">
        <f>A124860146L_Latest</f>
        <v>30.635000000000002</v>
      </c>
      <c r="D44" s="47">
        <f>A124859714A_Latest</f>
        <v>54.619</v>
      </c>
      <c r="E44" s="47">
        <f>A124860290F_Latest</f>
        <v>63.274999999999999</v>
      </c>
      <c r="F44" s="47">
        <f>A124860434F_Latest</f>
        <v>148.52799999999999</v>
      </c>
      <c r="G44" s="47">
        <f>A124859858L_Latest</f>
        <v>53.600999999999999</v>
      </c>
      <c r="H44" s="47">
        <f>A124860002A_Latest</f>
        <v>202.12899999999999</v>
      </c>
    </row>
    <row r="45" spans="1:12" ht="15" customHeight="1">
      <c r="B45" s="59" t="s">
        <v>503</v>
      </c>
      <c r="C45" s="47">
        <f>A124860130V_Latest</f>
        <v>33.654000000000003</v>
      </c>
      <c r="D45" s="47">
        <f>A124859698L_Latest</f>
        <v>58.753999999999998</v>
      </c>
      <c r="E45" s="47">
        <f>A124860274F_Latest</f>
        <v>43.116999999999997</v>
      </c>
      <c r="F45" s="47">
        <f>A124860418F_Latest</f>
        <v>135.52500000000001</v>
      </c>
      <c r="G45" s="47">
        <f>A124859842V_Latest</f>
        <v>25.998999999999999</v>
      </c>
      <c r="H45" s="47">
        <f>A124859986F_Latest</f>
        <v>161.52500000000001</v>
      </c>
    </row>
    <row r="46" spans="1:12" ht="15" customHeight="1">
      <c r="B46" s="59" t="s">
        <v>504</v>
      </c>
      <c r="C46" s="47">
        <f>A124860166W_Latest</f>
        <v>3.7149999999999999</v>
      </c>
      <c r="D46" s="47">
        <f>A124859734K_Latest</f>
        <v>7.444</v>
      </c>
      <c r="E46" s="47">
        <f>A124860310C_Latest</f>
        <v>5.5410000000000004</v>
      </c>
      <c r="F46" s="47">
        <f>A124860454R_Latest</f>
        <v>16.7</v>
      </c>
      <c r="G46" s="47">
        <f>A124859878W_Latest</f>
        <v>0.877</v>
      </c>
      <c r="H46" s="47">
        <f>A124860022K_Latest</f>
        <v>17.577000000000002</v>
      </c>
    </row>
    <row r="47" spans="1:12" ht="15" customHeight="1">
      <c r="B47" s="59" t="s">
        <v>505</v>
      </c>
      <c r="C47" s="47">
        <f>A124860142C_Latest</f>
        <v>1.169</v>
      </c>
      <c r="D47" s="47">
        <f>A124859710T_Latest</f>
        <v>2.0449999999999999</v>
      </c>
      <c r="E47" s="47">
        <f>A124860286R_Latest</f>
        <v>1.2909999999999999</v>
      </c>
      <c r="F47" s="47">
        <f>A124860430W_Latest</f>
        <v>4.5049999999999999</v>
      </c>
      <c r="G47" s="47">
        <f>A124859854C_Latest</f>
        <v>1.2589999999999999</v>
      </c>
      <c r="H47" s="47">
        <f>A124859998R_Latest</f>
        <v>5.7629999999999999</v>
      </c>
    </row>
    <row r="48" spans="1:12" ht="15" customHeight="1">
      <c r="B48" s="59" t="s">
        <v>506</v>
      </c>
      <c r="C48" s="47">
        <f>A124860170L_Latest</f>
        <v>63.667999999999999</v>
      </c>
      <c r="D48" s="47">
        <f>A124859738V_Latest</f>
        <v>34.54</v>
      </c>
      <c r="E48" s="47">
        <f>A124860314L_Latest</f>
        <v>28.986000000000001</v>
      </c>
      <c r="F48" s="47">
        <f>A124860458X_Latest</f>
        <v>127.194</v>
      </c>
      <c r="G48" s="47">
        <f>A124859882L_Latest</f>
        <v>22.859000000000002</v>
      </c>
      <c r="H48" s="47">
        <f>A124860026V_Latest</f>
        <v>150.053</v>
      </c>
    </row>
    <row r="49" spans="2:8" ht="15" customHeight="1">
      <c r="B49" s="66" t="s">
        <v>507</v>
      </c>
      <c r="C49" s="65">
        <f>A124860150C_Latest</f>
        <v>149.88999999999999</v>
      </c>
      <c r="D49" s="65">
        <f>A124859718K_Latest</f>
        <v>186.02799999999999</v>
      </c>
      <c r="E49" s="65">
        <f>A124860294R_Latest</f>
        <v>176.83500000000001</v>
      </c>
      <c r="F49" s="65">
        <f>A124860438R_Latest</f>
        <v>512.75300000000004</v>
      </c>
      <c r="G49" s="65">
        <f>A124859862C_Latest</f>
        <v>139.55799999999999</v>
      </c>
      <c r="H49" s="65">
        <f>A124860006K_Latest</f>
        <v>652.31200000000001</v>
      </c>
    </row>
    <row r="50" spans="2:8" ht="15" customHeight="1">
      <c r="B50" s="60"/>
      <c r="C50" s="47"/>
      <c r="D50" s="47"/>
      <c r="E50" s="47"/>
      <c r="F50" s="47"/>
      <c r="G50" s="47"/>
      <c r="H50" s="47"/>
    </row>
    <row r="51" spans="2:8" ht="15" customHeight="1">
      <c r="B51" s="61" t="s">
        <v>469</v>
      </c>
      <c r="C51" s="65">
        <f>A124860174W_Latest</f>
        <v>1203.662</v>
      </c>
      <c r="D51" s="65">
        <f>A124859742K_Latest</f>
        <v>797.65099999999995</v>
      </c>
      <c r="E51" s="65">
        <f>A124860318W_Latest</f>
        <v>697.41399999999999</v>
      </c>
      <c r="F51" s="65">
        <f>A124860462R_Latest</f>
        <v>2698.7280000000001</v>
      </c>
      <c r="G51" s="65">
        <f>A124859886W_Latest</f>
        <v>619.04</v>
      </c>
      <c r="H51" s="65">
        <f>A124860030K_Latest</f>
        <v>3317.768</v>
      </c>
    </row>
    <row r="52" spans="2:8" ht="15" customHeight="1">
      <c r="B52" s="61"/>
      <c r="C52" s="47"/>
      <c r="D52" s="47"/>
      <c r="E52" s="47"/>
      <c r="F52" s="47"/>
      <c r="G52" s="47"/>
      <c r="H52" s="47"/>
    </row>
    <row r="53" spans="2:8" ht="15" customHeight="1">
      <c r="B53" s="27" t="str">
        <f ca="1">"© Commonwealth of Australia "&amp;YEAR(TODAY())</f>
        <v>© Commonwealth of Australia 2022</v>
      </c>
      <c r="C53" s="47"/>
      <c r="D53" s="47"/>
      <c r="E53" s="47"/>
      <c r="F53" s="47"/>
      <c r="G53" s="47"/>
      <c r="H53" s="47"/>
    </row>
    <row r="54" spans="2:8" ht="15" customHeight="1">
      <c r="B54" s="52"/>
    </row>
  </sheetData>
  <mergeCells count="4">
    <mergeCell ref="B5:L5"/>
    <mergeCell ref="B6:L6"/>
    <mergeCell ref="A8:H8"/>
    <mergeCell ref="C9:H9"/>
  </mergeCells>
  <hyperlinks>
    <hyperlink ref="B53" r:id="rId1" display="© Commonwealth of Australia 2015" xr:uid="{93468EA0-83DC-490C-A448-A179511F66DC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509BC-33B2-4730-9FE2-0D09A631C18E}">
  <sheetPr>
    <pageSetUpPr fitToPage="1"/>
  </sheetPr>
  <dimension ref="A1:L53"/>
  <sheetViews>
    <sheetView workbookViewId="0">
      <pane ySplit="11" topLeftCell="A12" activePane="bottomLeft" state="frozen"/>
      <selection pane="bottomLeft" activeCell="C13" sqref="C13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.95" customHeight="1">
      <c r="A2" s="10"/>
      <c r="B2" s="29" t="s">
        <v>445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1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1.25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95" customHeight="1">
      <c r="A5" s="28"/>
      <c r="B5" s="73" t="s">
        <v>446</v>
      </c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2" ht="15.95" customHeight="1">
      <c r="A6" s="28"/>
      <c r="B6" s="74" t="str">
        <f>Contents!B6</f>
        <v>Table 9. Families by characteristics of parents and age of youngest dependent child</v>
      </c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ht="15.95" customHeight="1">
      <c r="A7" s="28"/>
      <c r="B7" s="30" t="str">
        <f>Contents!B7</f>
        <v>Released at 11:30 am (Canberra time) Tue 18 Oct 2022</v>
      </c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customHeight="1">
      <c r="A8" s="75" t="str">
        <f>Contents!C12</f>
        <v>Table 9.2 - Time Series IDs</v>
      </c>
      <c r="B8" s="75"/>
      <c r="C8" s="75"/>
      <c r="D8" s="75"/>
      <c r="E8" s="75"/>
      <c r="F8" s="75"/>
      <c r="G8" s="75"/>
      <c r="H8" s="75"/>
      <c r="I8" s="31"/>
      <c r="J8" s="32"/>
      <c r="K8" s="33"/>
      <c r="L8" s="33"/>
    </row>
    <row r="9" spans="1:12">
      <c r="A9" s="34"/>
      <c r="B9" s="35"/>
      <c r="C9" s="76">
        <v>44713</v>
      </c>
      <c r="D9" s="77"/>
      <c r="E9" s="77"/>
      <c r="F9" s="77"/>
      <c r="G9" s="77"/>
      <c r="H9" s="77"/>
      <c r="I9" s="36"/>
      <c r="J9" s="37"/>
      <c r="K9" s="37"/>
      <c r="L9" s="37"/>
    </row>
    <row r="10" spans="1:12" ht="45.75">
      <c r="A10" s="34"/>
      <c r="B10" s="38"/>
      <c r="C10" s="39" t="s">
        <v>464</v>
      </c>
      <c r="D10" s="39" t="s">
        <v>465</v>
      </c>
      <c r="E10" s="39" t="s">
        <v>466</v>
      </c>
      <c r="F10" s="39" t="s">
        <v>467</v>
      </c>
      <c r="G10" s="39" t="s">
        <v>468</v>
      </c>
      <c r="H10" s="39" t="s">
        <v>469</v>
      </c>
      <c r="I10" s="40"/>
      <c r="J10" s="37"/>
      <c r="K10" s="37"/>
      <c r="L10" s="37"/>
    </row>
    <row r="11" spans="1:12" ht="15" customHeight="1">
      <c r="A11" s="41"/>
      <c r="B11" s="42"/>
      <c r="C11" s="43" t="s">
        <v>470</v>
      </c>
      <c r="D11" s="43" t="s">
        <v>470</v>
      </c>
      <c r="E11" s="43" t="s">
        <v>470</v>
      </c>
      <c r="F11" s="43" t="s">
        <v>470</v>
      </c>
      <c r="G11" s="43" t="s">
        <v>470</v>
      </c>
      <c r="H11" s="43" t="s">
        <v>470</v>
      </c>
      <c r="I11" s="40"/>
      <c r="J11" s="37"/>
      <c r="K11" s="37"/>
      <c r="L11" s="37"/>
    </row>
    <row r="12" spans="1:12">
      <c r="A12" s="62"/>
      <c r="B12" s="64" t="s">
        <v>471</v>
      </c>
      <c r="C12" s="45"/>
      <c r="D12" s="45"/>
      <c r="E12" s="45"/>
      <c r="F12" s="45"/>
      <c r="G12" s="45"/>
      <c r="H12" s="45"/>
    </row>
    <row r="13" spans="1:12">
      <c r="A13" s="44"/>
      <c r="B13" s="35" t="s">
        <v>472</v>
      </c>
      <c r="C13" s="17" t="s">
        <v>235</v>
      </c>
      <c r="D13" s="17" t="s">
        <v>236</v>
      </c>
      <c r="E13" s="17" t="s">
        <v>237</v>
      </c>
      <c r="F13" s="17" t="s">
        <v>238</v>
      </c>
      <c r="G13" s="17" t="s">
        <v>239</v>
      </c>
      <c r="H13" s="17" t="s">
        <v>240</v>
      </c>
    </row>
    <row r="14" spans="1:12">
      <c r="A14" s="44"/>
      <c r="B14" s="50" t="s">
        <v>473</v>
      </c>
      <c r="C14" s="17" t="s">
        <v>241</v>
      </c>
      <c r="D14" s="17" t="s">
        <v>242</v>
      </c>
      <c r="E14" s="17" t="s">
        <v>243</v>
      </c>
      <c r="F14" s="17" t="s">
        <v>244</v>
      </c>
      <c r="G14" s="17" t="s">
        <v>245</v>
      </c>
      <c r="H14" s="17" t="s">
        <v>246</v>
      </c>
    </row>
    <row r="15" spans="1:12">
      <c r="A15" s="44"/>
      <c r="B15" s="50" t="s">
        <v>474</v>
      </c>
      <c r="C15" s="17" t="s">
        <v>247</v>
      </c>
      <c r="D15" s="17" t="s">
        <v>248</v>
      </c>
      <c r="E15" s="17" t="s">
        <v>249</v>
      </c>
      <c r="F15" s="17" t="s">
        <v>250</v>
      </c>
      <c r="G15" s="17" t="s">
        <v>251</v>
      </c>
      <c r="H15" s="17" t="s">
        <v>252</v>
      </c>
    </row>
    <row r="16" spans="1:12">
      <c r="A16" s="44"/>
      <c r="B16" s="51" t="s">
        <v>475</v>
      </c>
      <c r="C16" s="17" t="s">
        <v>253</v>
      </c>
      <c r="D16" s="17" t="s">
        <v>254</v>
      </c>
      <c r="E16" s="17" t="s">
        <v>255</v>
      </c>
      <c r="F16" s="17" t="s">
        <v>256</v>
      </c>
      <c r="G16" s="17" t="s">
        <v>257</v>
      </c>
      <c r="H16" s="17" t="s">
        <v>258</v>
      </c>
    </row>
    <row r="17" spans="1:8" ht="15" customHeight="1">
      <c r="A17" s="44"/>
      <c r="B17" s="35" t="s">
        <v>476</v>
      </c>
      <c r="C17" s="17" t="s">
        <v>259</v>
      </c>
      <c r="D17" s="17" t="s">
        <v>260</v>
      </c>
      <c r="E17" s="17" t="s">
        <v>261</v>
      </c>
      <c r="F17" s="17" t="s">
        <v>262</v>
      </c>
      <c r="G17" s="17" t="s">
        <v>263</v>
      </c>
      <c r="H17" s="17" t="s">
        <v>264</v>
      </c>
    </row>
    <row r="18" spans="1:8">
      <c r="A18" s="44"/>
      <c r="B18" s="51" t="s">
        <v>477</v>
      </c>
      <c r="C18" s="17" t="s">
        <v>265</v>
      </c>
      <c r="D18" s="17" t="s">
        <v>266</v>
      </c>
      <c r="E18" s="17" t="s">
        <v>267</v>
      </c>
      <c r="F18" s="17" t="s">
        <v>268</v>
      </c>
      <c r="G18" s="17" t="s">
        <v>269</v>
      </c>
      <c r="H18" s="17" t="s">
        <v>270</v>
      </c>
    </row>
    <row r="19" spans="1:8">
      <c r="A19" s="44"/>
      <c r="B19" s="51" t="s">
        <v>478</v>
      </c>
      <c r="C19" s="17" t="s">
        <v>271</v>
      </c>
      <c r="D19" s="17" t="s">
        <v>272</v>
      </c>
      <c r="E19" s="17" t="s">
        <v>273</v>
      </c>
      <c r="F19" s="17" t="s">
        <v>274</v>
      </c>
      <c r="G19" s="17" t="s">
        <v>275</v>
      </c>
      <c r="H19" s="17" t="s">
        <v>276</v>
      </c>
    </row>
    <row r="20" spans="1:8">
      <c r="A20" s="44"/>
      <c r="B20" s="51" t="s">
        <v>479</v>
      </c>
      <c r="C20" s="17" t="s">
        <v>277</v>
      </c>
      <c r="D20" s="17" t="s">
        <v>278</v>
      </c>
      <c r="E20" s="17" t="s">
        <v>279</v>
      </c>
      <c r="F20" s="17" t="s">
        <v>280</v>
      </c>
      <c r="G20" s="17" t="s">
        <v>281</v>
      </c>
      <c r="H20" s="17" t="s">
        <v>282</v>
      </c>
    </row>
    <row r="21" spans="1:8">
      <c r="A21" s="44"/>
      <c r="B21" s="51" t="s">
        <v>480</v>
      </c>
      <c r="C21" s="17" t="s">
        <v>283</v>
      </c>
      <c r="D21" s="17" t="s">
        <v>284</v>
      </c>
      <c r="E21" s="17" t="s">
        <v>285</v>
      </c>
      <c r="F21" s="17" t="s">
        <v>286</v>
      </c>
      <c r="G21" s="17" t="s">
        <v>287</v>
      </c>
      <c r="H21" s="17" t="s">
        <v>288</v>
      </c>
    </row>
    <row r="22" spans="1:8">
      <c r="A22" s="44"/>
      <c r="B22" s="51" t="s">
        <v>481</v>
      </c>
      <c r="C22" s="17" t="s">
        <v>289</v>
      </c>
      <c r="D22" s="17" t="s">
        <v>290</v>
      </c>
      <c r="E22" s="17" t="s">
        <v>291</v>
      </c>
      <c r="F22" s="17" t="s">
        <v>292</v>
      </c>
      <c r="G22" s="17" t="s">
        <v>293</v>
      </c>
      <c r="H22" s="17" t="s">
        <v>294</v>
      </c>
    </row>
    <row r="23" spans="1:8">
      <c r="A23" s="44"/>
      <c r="B23" s="51" t="s">
        <v>482</v>
      </c>
      <c r="C23" s="17" t="s">
        <v>295</v>
      </c>
      <c r="D23" s="17" t="s">
        <v>296</v>
      </c>
      <c r="E23" s="17" t="s">
        <v>297</v>
      </c>
      <c r="F23" s="17" t="s">
        <v>298</v>
      </c>
      <c r="G23" s="17" t="s">
        <v>299</v>
      </c>
      <c r="H23" s="17" t="s">
        <v>300</v>
      </c>
    </row>
    <row r="24" spans="1:8">
      <c r="A24" s="44"/>
      <c r="B24" s="35" t="s">
        <v>483</v>
      </c>
      <c r="C24" s="17" t="s">
        <v>301</v>
      </c>
      <c r="D24" s="17" t="s">
        <v>302</v>
      </c>
      <c r="E24" s="17" t="s">
        <v>303</v>
      </c>
      <c r="F24" s="17" t="s">
        <v>304</v>
      </c>
      <c r="G24" s="17" t="s">
        <v>305</v>
      </c>
      <c r="H24" s="17" t="s">
        <v>306</v>
      </c>
    </row>
    <row r="25" spans="1:8">
      <c r="A25" s="44"/>
      <c r="B25" s="52" t="s">
        <v>484</v>
      </c>
      <c r="C25" s="17" t="s">
        <v>307</v>
      </c>
      <c r="D25" s="17" t="s">
        <v>308</v>
      </c>
      <c r="E25" s="17" t="s">
        <v>309</v>
      </c>
      <c r="F25" s="17" t="s">
        <v>310</v>
      </c>
      <c r="G25" s="17" t="s">
        <v>311</v>
      </c>
      <c r="H25" s="17" t="s">
        <v>312</v>
      </c>
    </row>
    <row r="26" spans="1:8">
      <c r="A26" s="44"/>
      <c r="B26" s="52" t="s">
        <v>485</v>
      </c>
      <c r="C26" s="17" t="s">
        <v>313</v>
      </c>
      <c r="D26" s="17" t="s">
        <v>314</v>
      </c>
      <c r="E26" s="17" t="s">
        <v>315</v>
      </c>
      <c r="F26" s="17" t="s">
        <v>316</v>
      </c>
      <c r="G26" s="17" t="s">
        <v>317</v>
      </c>
      <c r="H26" s="17" t="s">
        <v>318</v>
      </c>
    </row>
    <row r="27" spans="1:8">
      <c r="A27" s="44"/>
      <c r="B27" s="52" t="s">
        <v>486</v>
      </c>
      <c r="C27" s="17" t="s">
        <v>319</v>
      </c>
      <c r="D27" s="17" t="s">
        <v>320</v>
      </c>
      <c r="E27" s="17" t="s">
        <v>321</v>
      </c>
      <c r="F27" s="17" t="s">
        <v>322</v>
      </c>
      <c r="G27" s="17" t="s">
        <v>323</v>
      </c>
      <c r="H27" s="17" t="s">
        <v>324</v>
      </c>
    </row>
    <row r="28" spans="1:8">
      <c r="A28" s="44"/>
      <c r="B28" s="52" t="s">
        <v>487</v>
      </c>
      <c r="C28" s="17" t="s">
        <v>325</v>
      </c>
      <c r="D28" s="17" t="s">
        <v>326</v>
      </c>
      <c r="E28" s="17" t="s">
        <v>327</v>
      </c>
      <c r="F28" s="17" t="s">
        <v>328</v>
      </c>
      <c r="G28" s="17" t="s">
        <v>329</v>
      </c>
      <c r="H28" s="17" t="s">
        <v>330</v>
      </c>
    </row>
    <row r="29" spans="1:8">
      <c r="A29" s="44"/>
      <c r="B29" s="53" t="s">
        <v>488</v>
      </c>
      <c r="C29" s="17" t="s">
        <v>331</v>
      </c>
      <c r="D29" s="17" t="s">
        <v>332</v>
      </c>
      <c r="E29" s="17" t="s">
        <v>333</v>
      </c>
      <c r="F29" s="17" t="s">
        <v>334</v>
      </c>
      <c r="G29" s="17" t="s">
        <v>335</v>
      </c>
      <c r="H29" s="17" t="s">
        <v>336</v>
      </c>
    </row>
    <row r="30" spans="1:8">
      <c r="A30" s="44"/>
      <c r="B30" s="53" t="s">
        <v>489</v>
      </c>
      <c r="C30" s="17" t="s">
        <v>337</v>
      </c>
      <c r="D30" s="17" t="s">
        <v>338</v>
      </c>
      <c r="E30" s="17" t="s">
        <v>339</v>
      </c>
      <c r="F30" s="17" t="s">
        <v>340</v>
      </c>
      <c r="G30" s="17" t="s">
        <v>341</v>
      </c>
      <c r="H30" s="17" t="s">
        <v>342</v>
      </c>
    </row>
    <row r="31" spans="1:8">
      <c r="A31" s="44"/>
      <c r="B31" s="52" t="s">
        <v>490</v>
      </c>
      <c r="C31" s="17" t="s">
        <v>343</v>
      </c>
      <c r="D31" s="17" t="s">
        <v>344</v>
      </c>
      <c r="E31" s="17" t="s">
        <v>345</v>
      </c>
      <c r="F31" s="17" t="s">
        <v>346</v>
      </c>
      <c r="G31" s="17" t="s">
        <v>347</v>
      </c>
      <c r="H31" s="17" t="s">
        <v>348</v>
      </c>
    </row>
    <row r="32" spans="1:8">
      <c r="A32" s="44"/>
      <c r="B32" s="61" t="s">
        <v>491</v>
      </c>
      <c r="C32" s="17" t="s">
        <v>229</v>
      </c>
      <c r="D32" s="17" t="s">
        <v>230</v>
      </c>
      <c r="E32" s="17" t="s">
        <v>231</v>
      </c>
      <c r="F32" s="17" t="s">
        <v>232</v>
      </c>
      <c r="G32" s="17" t="s">
        <v>233</v>
      </c>
      <c r="H32" s="17" t="s">
        <v>234</v>
      </c>
    </row>
    <row r="33" spans="1:8" ht="15" customHeight="1">
      <c r="A33" s="44"/>
      <c r="B33" s="54"/>
      <c r="C33" s="47"/>
      <c r="D33" s="47"/>
      <c r="E33" s="47"/>
      <c r="F33" s="47"/>
      <c r="G33" s="47"/>
      <c r="H33" s="47"/>
    </row>
    <row r="34" spans="1:8">
      <c r="A34" s="44"/>
      <c r="B34" s="61" t="s">
        <v>492</v>
      </c>
      <c r="C34" s="47"/>
      <c r="D34" s="47"/>
      <c r="E34" s="47"/>
      <c r="F34" s="47"/>
      <c r="G34" s="47"/>
      <c r="H34" s="47"/>
    </row>
    <row r="35" spans="1:8">
      <c r="A35" s="55"/>
      <c r="B35" s="56" t="s">
        <v>493</v>
      </c>
      <c r="C35" s="17" t="s">
        <v>355</v>
      </c>
      <c r="D35" s="17" t="s">
        <v>356</v>
      </c>
      <c r="E35" s="17" t="s">
        <v>357</v>
      </c>
      <c r="F35" s="17" t="s">
        <v>358</v>
      </c>
      <c r="G35" s="17" t="s">
        <v>359</v>
      </c>
      <c r="H35" s="17" t="s">
        <v>360</v>
      </c>
    </row>
    <row r="36" spans="1:8">
      <c r="A36" s="37"/>
      <c r="B36" s="59" t="s">
        <v>494</v>
      </c>
      <c r="C36" s="17" t="s">
        <v>361</v>
      </c>
      <c r="D36" s="17" t="s">
        <v>362</v>
      </c>
      <c r="E36" s="17" t="s">
        <v>363</v>
      </c>
      <c r="F36" s="17" t="s">
        <v>364</v>
      </c>
      <c r="G36" s="17" t="s">
        <v>365</v>
      </c>
      <c r="H36" s="17" t="s">
        <v>366</v>
      </c>
    </row>
    <row r="37" spans="1:8">
      <c r="A37" s="27"/>
      <c r="B37" s="59" t="s">
        <v>495</v>
      </c>
      <c r="C37" s="17" t="s">
        <v>367</v>
      </c>
      <c r="D37" s="17" t="s">
        <v>368</v>
      </c>
      <c r="E37" s="17" t="s">
        <v>369</v>
      </c>
      <c r="F37" s="17" t="s">
        <v>370</v>
      </c>
      <c r="G37" s="17" t="s">
        <v>371</v>
      </c>
      <c r="H37" s="17" t="s">
        <v>372</v>
      </c>
    </row>
    <row r="38" spans="1:8" ht="15" customHeight="1">
      <c r="B38" s="59" t="s">
        <v>496</v>
      </c>
      <c r="C38" s="17" t="s">
        <v>373</v>
      </c>
      <c r="D38" s="17" t="s">
        <v>374</v>
      </c>
      <c r="E38" s="17" t="s">
        <v>375</v>
      </c>
      <c r="F38" s="17" t="s">
        <v>376</v>
      </c>
      <c r="G38" s="17" t="s">
        <v>377</v>
      </c>
      <c r="H38" s="17" t="s">
        <v>378</v>
      </c>
    </row>
    <row r="39" spans="1:8" ht="15" customHeight="1">
      <c r="B39" s="59" t="s">
        <v>497</v>
      </c>
      <c r="C39" s="17" t="s">
        <v>379</v>
      </c>
      <c r="D39" s="17" t="s">
        <v>380</v>
      </c>
      <c r="E39" s="17" t="s">
        <v>381</v>
      </c>
      <c r="F39" s="17" t="s">
        <v>382</v>
      </c>
      <c r="G39" s="17" t="s">
        <v>383</v>
      </c>
      <c r="H39" s="17" t="s">
        <v>384</v>
      </c>
    </row>
    <row r="40" spans="1:8" ht="15" customHeight="1">
      <c r="B40" s="59" t="s">
        <v>498</v>
      </c>
      <c r="C40" s="17" t="s">
        <v>385</v>
      </c>
      <c r="D40" s="17" t="s">
        <v>386</v>
      </c>
      <c r="E40" s="17" t="s">
        <v>387</v>
      </c>
      <c r="F40" s="17" t="s">
        <v>388</v>
      </c>
      <c r="G40" s="17" t="s">
        <v>389</v>
      </c>
      <c r="H40" s="17" t="s">
        <v>390</v>
      </c>
    </row>
    <row r="41" spans="1:8" ht="15" customHeight="1">
      <c r="B41" s="59" t="s">
        <v>499</v>
      </c>
      <c r="C41" s="17" t="s">
        <v>391</v>
      </c>
      <c r="D41" s="17" t="s">
        <v>392</v>
      </c>
      <c r="E41" s="17" t="s">
        <v>393</v>
      </c>
      <c r="F41" s="17" t="s">
        <v>394</v>
      </c>
      <c r="G41" s="17" t="s">
        <v>395</v>
      </c>
      <c r="H41" s="17" t="s">
        <v>396</v>
      </c>
    </row>
    <row r="42" spans="1:8" ht="15" customHeight="1">
      <c r="B42" s="56" t="s">
        <v>500</v>
      </c>
      <c r="C42" s="17" t="s">
        <v>397</v>
      </c>
      <c r="D42" s="17" t="s">
        <v>398</v>
      </c>
      <c r="E42" s="17" t="s">
        <v>399</v>
      </c>
      <c r="F42" s="17" t="s">
        <v>400</v>
      </c>
      <c r="G42" s="17" t="s">
        <v>401</v>
      </c>
      <c r="H42" s="17" t="s">
        <v>402</v>
      </c>
    </row>
    <row r="43" spans="1:8" ht="15" customHeight="1">
      <c r="B43" s="59" t="s">
        <v>501</v>
      </c>
      <c r="C43" s="17" t="s">
        <v>403</v>
      </c>
      <c r="D43" s="17" t="s">
        <v>404</v>
      </c>
      <c r="E43" s="17" t="s">
        <v>405</v>
      </c>
      <c r="F43" s="17" t="s">
        <v>406</v>
      </c>
      <c r="G43" s="17" t="s">
        <v>407</v>
      </c>
      <c r="H43" s="17" t="s">
        <v>408</v>
      </c>
    </row>
    <row r="44" spans="1:8" ht="15" customHeight="1">
      <c r="B44" s="59" t="s">
        <v>502</v>
      </c>
      <c r="C44" s="17" t="s">
        <v>409</v>
      </c>
      <c r="D44" s="17" t="s">
        <v>410</v>
      </c>
      <c r="E44" s="17" t="s">
        <v>411</v>
      </c>
      <c r="F44" s="17" t="s">
        <v>412</v>
      </c>
      <c r="G44" s="17" t="s">
        <v>413</v>
      </c>
      <c r="H44" s="17" t="s">
        <v>414</v>
      </c>
    </row>
    <row r="45" spans="1:8" ht="15" customHeight="1">
      <c r="B45" s="59" t="s">
        <v>503</v>
      </c>
      <c r="C45" s="17" t="s">
        <v>415</v>
      </c>
      <c r="D45" s="17" t="s">
        <v>416</v>
      </c>
      <c r="E45" s="17" t="s">
        <v>417</v>
      </c>
      <c r="F45" s="17" t="s">
        <v>418</v>
      </c>
      <c r="G45" s="17" t="s">
        <v>419</v>
      </c>
      <c r="H45" s="17" t="s">
        <v>420</v>
      </c>
    </row>
    <row r="46" spans="1:8" ht="15" customHeight="1">
      <c r="B46" s="59" t="s">
        <v>504</v>
      </c>
      <c r="C46" s="17" t="s">
        <v>421</v>
      </c>
      <c r="D46" s="17" t="s">
        <v>422</v>
      </c>
      <c r="E46" s="17" t="s">
        <v>423</v>
      </c>
      <c r="F46" s="17" t="s">
        <v>424</v>
      </c>
      <c r="G46" s="17" t="s">
        <v>425</v>
      </c>
      <c r="H46" s="17" t="s">
        <v>426</v>
      </c>
    </row>
    <row r="47" spans="1:8" ht="15" customHeight="1">
      <c r="B47" s="59" t="s">
        <v>505</v>
      </c>
      <c r="C47" s="17" t="s">
        <v>427</v>
      </c>
      <c r="D47" s="17" t="s">
        <v>428</v>
      </c>
      <c r="E47" s="17" t="s">
        <v>429</v>
      </c>
      <c r="F47" s="17" t="s">
        <v>430</v>
      </c>
      <c r="G47" s="17" t="s">
        <v>431</v>
      </c>
      <c r="H47" s="17" t="s">
        <v>432</v>
      </c>
    </row>
    <row r="48" spans="1:8" ht="15" customHeight="1">
      <c r="B48" s="59" t="s">
        <v>506</v>
      </c>
      <c r="C48" s="17" t="s">
        <v>433</v>
      </c>
      <c r="D48" s="17" t="s">
        <v>434</v>
      </c>
      <c r="E48" s="17" t="s">
        <v>435</v>
      </c>
      <c r="F48" s="17" t="s">
        <v>436</v>
      </c>
      <c r="G48" s="17" t="s">
        <v>437</v>
      </c>
      <c r="H48" s="17" t="s">
        <v>438</v>
      </c>
    </row>
    <row r="49" spans="2:8" ht="15" customHeight="1">
      <c r="B49" s="66" t="s">
        <v>507</v>
      </c>
      <c r="C49" s="17" t="s">
        <v>349</v>
      </c>
      <c r="D49" s="17" t="s">
        <v>350</v>
      </c>
      <c r="E49" s="17" t="s">
        <v>351</v>
      </c>
      <c r="F49" s="17" t="s">
        <v>352</v>
      </c>
      <c r="G49" s="17" t="s">
        <v>353</v>
      </c>
      <c r="H49" s="17" t="s">
        <v>354</v>
      </c>
    </row>
    <row r="50" spans="2:8" ht="15" customHeight="1">
      <c r="B50" s="60"/>
      <c r="C50" s="47"/>
      <c r="D50" s="47"/>
      <c r="E50" s="47"/>
      <c r="F50" s="47"/>
      <c r="G50" s="47"/>
      <c r="H50" s="47"/>
    </row>
    <row r="51" spans="2:8" ht="15" customHeight="1">
      <c r="B51" s="61" t="s">
        <v>469</v>
      </c>
      <c r="C51" s="17" t="s">
        <v>439</v>
      </c>
      <c r="D51" s="17" t="s">
        <v>440</v>
      </c>
      <c r="E51" s="17" t="s">
        <v>441</v>
      </c>
      <c r="F51" s="17" t="s">
        <v>442</v>
      </c>
      <c r="G51" s="17" t="s">
        <v>443</v>
      </c>
      <c r="H51" s="17" t="s">
        <v>444</v>
      </c>
    </row>
    <row r="52" spans="2:8" ht="15" customHeight="1">
      <c r="B52" s="61"/>
      <c r="C52" s="47"/>
      <c r="D52" s="47"/>
      <c r="E52" s="47"/>
      <c r="F52" s="47"/>
      <c r="G52" s="47"/>
      <c r="H52" s="47"/>
    </row>
    <row r="53" spans="2:8" ht="15" customHeight="1">
      <c r="B53" s="27" t="str">
        <f ca="1">"© Commonwealth of Australia "&amp;YEAR(TODAY())</f>
        <v>© Commonwealth of Australia 2022</v>
      </c>
      <c r="C53" s="47"/>
      <c r="D53" s="47"/>
      <c r="E53" s="47"/>
      <c r="F53" s="47"/>
      <c r="G53" s="47"/>
      <c r="H53" s="47"/>
    </row>
  </sheetData>
  <mergeCells count="4">
    <mergeCell ref="B5:L5"/>
    <mergeCell ref="B6:L6"/>
    <mergeCell ref="A8:H8"/>
    <mergeCell ref="C9:H9"/>
  </mergeCells>
  <hyperlinks>
    <hyperlink ref="C13" location="A124860222C" display="A124860222C" xr:uid="{2AE49EFF-5FFC-4672-9E64-5705E1BB5AB4}"/>
    <hyperlink ref="D13" location="A124859790C" display="A124859790C" xr:uid="{C3DF8502-EEC2-49E9-9663-87867825BAF1}"/>
    <hyperlink ref="E13" location="A124860366R" display="A124860366R" xr:uid="{15D3809E-6674-4F82-89D5-6ECD2824FAB7}"/>
    <hyperlink ref="F13" location="A124860510W" display="A124860510W" xr:uid="{3DED171F-9568-433E-8512-25C45E4D77EF}"/>
    <hyperlink ref="G13" location="A124859934C" display="A124859934C" xr:uid="{520500DE-3D00-40EC-AEA2-C8BEBA7A6E7E}"/>
    <hyperlink ref="H13" location="A124860078W" display="A124860078W" xr:uid="{48D9A580-898A-4A17-BC4C-2EE5A62FB992}"/>
    <hyperlink ref="C14" location="A124860178F" display="A124860178F" xr:uid="{37A7B0BD-CEB7-45B5-A091-EF6146941B59}"/>
    <hyperlink ref="D14" location="A124859746V" display="A124859746V" xr:uid="{E9D6BA68-0E76-4847-9C96-4FB9025AB080}"/>
    <hyperlink ref="E14" location="A124860322L" display="A124860322L" xr:uid="{90B07E93-D43E-4E63-ABD6-5C06B357F41D}"/>
    <hyperlink ref="F14" location="A124860466X" display="A124860466X" xr:uid="{3462873D-7C30-4564-B82A-AE6ABB4E47BD}"/>
    <hyperlink ref="G14" location="A124859890L" display="A124859890L" xr:uid="{42708C1B-B482-4517-9FAD-DA6D3122CD5C}"/>
    <hyperlink ref="H14" location="A124860034V" display="A124860034V" xr:uid="{C4968745-BFD9-4A88-B506-6D644429004D}"/>
    <hyperlink ref="C15" location="A124860226L" display="A124860226L" xr:uid="{C8BBF4CA-0259-4A5D-8120-463F40F18293}"/>
    <hyperlink ref="D15" location="A124859794L" display="A124859794L" xr:uid="{5E81C666-0DA5-4638-83C8-B24FBAB63FB3}"/>
    <hyperlink ref="E15" location="A124860370F" display="A124860370F" xr:uid="{D1648862-9029-4AD2-B141-44AF31FEEFFE}"/>
    <hyperlink ref="F15" location="A124860514F" display="A124860514F" xr:uid="{CD1B858D-1D96-4CF2-8FA1-404219A9972F}"/>
    <hyperlink ref="G15" location="A124859938L" display="A124859938L" xr:uid="{D543A7D9-8047-4870-B2E0-5AED9D4FEB96}"/>
    <hyperlink ref="H15" location="A124860082L" display="A124860082L" xr:uid="{8D5B9534-608A-49EB-BBC3-E147672C3B37}"/>
    <hyperlink ref="C16" location="A124860230C" display="A124860230C" xr:uid="{8E84478A-A4C6-4FEF-9DEA-6ADCDD5F40FE}"/>
    <hyperlink ref="D16" location="A124859798W" display="A124859798W" xr:uid="{9349C120-7990-4231-A175-E26ECE5F0775}"/>
    <hyperlink ref="E16" location="A124860374R" display="A124860374R" xr:uid="{3980ED8D-7AF4-4E7A-8E1C-B87A2FEC70A6}"/>
    <hyperlink ref="F16" location="A124860518R" display="A124860518R" xr:uid="{83C694E2-C446-496D-AF8C-56BDE69509F3}"/>
    <hyperlink ref="G16" location="A124859942C" display="A124859942C" xr:uid="{638028EE-A51A-4A93-8284-A97343AE958E}"/>
    <hyperlink ref="H16" location="A124860086W" display="A124860086W" xr:uid="{389570B7-E5C0-4815-8096-D246563DCCDE}"/>
    <hyperlink ref="C17" location="A124860182W" display="A124860182W" xr:uid="{96B02FF0-AC9E-4EF6-ADBA-BF4A417F4617}"/>
    <hyperlink ref="D17" location="A124859750K" display="A124859750K" xr:uid="{4043B072-57A4-43D2-8ABD-90C0226D6631}"/>
    <hyperlink ref="E17" location="A124860326W" display="A124860326W" xr:uid="{C472F765-C25B-4DE7-AF3B-F0ACAFE55AAF}"/>
    <hyperlink ref="F17" location="A124860470R" display="A124860470R" xr:uid="{72560817-6CBC-456A-A6E4-448583E9D5B9}"/>
    <hyperlink ref="G17" location="A124859894W" display="A124859894W" xr:uid="{A6588007-76FB-4ECC-9BC0-DA916B266229}"/>
    <hyperlink ref="H17" location="A124860038C" display="A124860038C" xr:uid="{902BF0C9-2C26-43AB-AD6D-5F0F0C15CDA5}"/>
    <hyperlink ref="C18" location="A124860186F" display="A124860186F" xr:uid="{E694DB80-DBE5-4934-994B-C7433593F0F2}"/>
    <hyperlink ref="D18" location="A124859754V" display="A124859754V" xr:uid="{A6D37059-155A-4EF0-AC99-4CB9B2F3661D}"/>
    <hyperlink ref="E18" location="A124860330L" display="A124860330L" xr:uid="{DD51AE4E-E2BF-40AA-85C6-2D99BEEB387A}"/>
    <hyperlink ref="F18" location="A124860474X" display="A124860474X" xr:uid="{FDB98C3C-AA91-4EAF-A673-EFE8882470EC}"/>
    <hyperlink ref="G18" location="A124859898F" display="A124859898F" xr:uid="{A3250C0D-8D57-46B1-8BCF-A3BBE3B4C96A}"/>
    <hyperlink ref="H18" location="A124860042V" display="A124860042V" xr:uid="{EFCA071B-11D0-489E-BFF8-D67C8CED6D55}"/>
    <hyperlink ref="C19" location="A124860206C" display="A124860206C" xr:uid="{6781B186-C44D-4FF1-A9DF-B68AA3A57B44}"/>
    <hyperlink ref="D19" location="A124859774C" display="A124859774C" xr:uid="{BE8DAB6D-18E7-4FC0-B89B-6221EEBD8DA3}"/>
    <hyperlink ref="E19" location="A124860350W" display="A124860350W" xr:uid="{75D3B2B6-36D6-4F81-B6DA-92EC4849DC24}"/>
    <hyperlink ref="F19" location="A124860494J" display="A124860494J" xr:uid="{F6506046-EA9C-43E4-A9D6-EC3B3E139190}"/>
    <hyperlink ref="G19" location="A124859918C" display="A124859918C" xr:uid="{34AB46B1-77B0-4358-8298-A0C5CE406A12}"/>
    <hyperlink ref="H19" location="A124860062C" display="A124860062C" xr:uid="{C50BE4C4-DD99-4207-A92B-3A1F5D4A6359}"/>
    <hyperlink ref="C20" location="A124860154L" display="A124860154L" xr:uid="{C00B3DC3-832C-4427-A3DC-4751EF96A369}"/>
    <hyperlink ref="D20" location="A124859722A" display="A124859722A" xr:uid="{D914071F-3AAF-43F2-8CAA-9F234CCB2B7F}"/>
    <hyperlink ref="E20" location="A124860298X" display="A124860298X" xr:uid="{C372953C-D3A4-4137-A093-9A3DA7DBBB66}"/>
    <hyperlink ref="F20" location="A124860442F" display="A124860442F" xr:uid="{44EA02A6-0453-43D3-8A57-F56C5D35243C}"/>
    <hyperlink ref="G20" location="A124859866L" display="A124859866L" xr:uid="{428D2BFF-BE80-4101-A80F-C3B84E2718F4}"/>
    <hyperlink ref="H20" location="A124860010A" display="A124860010A" xr:uid="{CD022C17-0BF0-46D0-8987-D67AA193D464}"/>
    <hyperlink ref="C21" location="A124860234L" display="A124860234L" xr:uid="{364180D9-7B7B-40E3-8C2A-57B14771DB1E}"/>
    <hyperlink ref="D21" location="A124859802A" display="A124859802A" xr:uid="{8AEB0231-36D6-43DB-8094-283C93647872}"/>
    <hyperlink ref="E21" location="A124860378X" display="A124860378X" xr:uid="{6B5EAA00-5032-45EF-A00B-9FABC2FB2DEA}"/>
    <hyperlink ref="F21" location="A124860522F" display="A124860522F" xr:uid="{0980DF77-765E-48C4-82B0-58BDF328B957}"/>
    <hyperlink ref="G21" location="A124859946L" display="A124859946L" xr:uid="{3B20CCA4-ED64-4BEB-B0AD-65AB56F59C56}"/>
    <hyperlink ref="H21" location="A124860090L" display="A124860090L" xr:uid="{0D5F5412-7981-4C6A-8A88-31DBEA846DAF}"/>
    <hyperlink ref="C22" location="A124860210V" display="A124860210V" xr:uid="{DEEDF326-40D3-4E7A-A8DD-4FF538D2ED66}"/>
    <hyperlink ref="D22" location="A124859778L" display="A124859778L" xr:uid="{3520FA9E-68C2-4633-9505-4F94054F0DE1}"/>
    <hyperlink ref="E22" location="A124860354F" display="A124860354F" xr:uid="{06BED094-19B7-4A7A-80C4-B0BB7C27FCC0}"/>
    <hyperlink ref="F22" location="A124860498T" display="A124860498T" xr:uid="{32769077-54EF-4B98-9194-558CC6F32FF7}"/>
    <hyperlink ref="G22" location="A124859922V" display="A124859922V" xr:uid="{775E2DEC-F6EE-4576-ADE7-95600A82FE93}"/>
    <hyperlink ref="H22" location="A124860066L" display="A124860066L" xr:uid="{2D30DE03-5CA7-417E-B5BF-20814BEB83E3}"/>
    <hyperlink ref="C23" location="A124860246W" display="A124860246W" xr:uid="{DC9A70BB-0756-4EB0-AAFC-0D9BC15F7BB3}"/>
    <hyperlink ref="D23" location="A124859814K" display="A124859814K" xr:uid="{77552CDD-E605-441A-A6AA-B89F83AE5999}"/>
    <hyperlink ref="E23" location="A124860390R" display="A124860390R" xr:uid="{57698FF3-12C6-4913-82C9-4AAC09E391A3}"/>
    <hyperlink ref="F23" location="A124860534R" display="A124860534R" xr:uid="{99EA7AE9-96BE-424D-B0CE-4ABC7CA34BBC}"/>
    <hyperlink ref="G23" location="A124859958W" display="A124859958W" xr:uid="{AEE0B656-B718-480D-9C8E-AADC3009BBCB}"/>
    <hyperlink ref="H23" location="A124860102K" display="A124860102K" xr:uid="{AF2AF900-56DC-4A2F-96F9-5C5C48753D5E}"/>
    <hyperlink ref="C24" location="A124860158W" display="A124860158W" xr:uid="{15F38EDD-2513-4CEA-B6BB-E44C06F53390}"/>
    <hyperlink ref="D24" location="A124859726K" display="A124859726K" xr:uid="{B4302A45-C5C6-42D1-9428-2AF38461855B}"/>
    <hyperlink ref="E24" location="A124860302C" display="A124860302C" xr:uid="{443A794D-3B5F-46D9-B5EB-A830D044F305}"/>
    <hyperlink ref="F24" location="A124860446R" display="A124860446R" xr:uid="{61FA002B-B35E-47D9-99CA-57589CE25125}"/>
    <hyperlink ref="G24" location="A124859870C" display="A124859870C" xr:uid="{58BD8818-1722-44DA-B329-D73870D15880}"/>
    <hyperlink ref="H24" location="A124860014K" display="A124860014K" xr:uid="{492E43B4-28C6-4E6A-9BF7-59416258FDFC}"/>
    <hyperlink ref="C25" location="A124860114V" display="A124860114V" xr:uid="{CC921268-6631-4F2E-A31A-3A46E18D8A4F}"/>
    <hyperlink ref="D25" location="A124859682V" display="A124859682V" xr:uid="{43C5C0DB-482C-40E7-844C-51E2066D205D}"/>
    <hyperlink ref="E25" location="A124860258F" display="A124860258F" xr:uid="{129C6ED5-BBF8-4243-81D8-C504FBF52C54}"/>
    <hyperlink ref="F25" location="A124860402L" display="A124860402L" xr:uid="{5719E6A6-6165-43B4-9208-EF70CD2B53D3}"/>
    <hyperlink ref="G25" location="A124859826V" display="A124859826V" xr:uid="{231FD2F9-4A53-44FE-9E26-3CE62A1C24C3}"/>
    <hyperlink ref="H25" location="A124859970L" display="A124859970L" xr:uid="{37E6E80C-7D74-4CF9-B110-802FF30DBFE7}"/>
    <hyperlink ref="C26" location="A124860134C" display="A124860134C" xr:uid="{7349285F-ACE5-4AF9-B457-4527B5A43FC8}"/>
    <hyperlink ref="D26" location="A124859702T" display="A124859702T" xr:uid="{00463AD5-E4B0-4A10-A22E-2C8A72DBB5F0}"/>
    <hyperlink ref="E26" location="A124860278R" display="A124860278R" xr:uid="{C5CF6956-2626-42E2-8E63-E6840B0F3D88}"/>
    <hyperlink ref="F26" location="A124860422W" display="A124860422W" xr:uid="{EE91414F-8D8E-4C28-A0C7-82E2242EF283}"/>
    <hyperlink ref="G26" location="A124859846C" display="A124859846C" xr:uid="{D3AFEFCD-846E-4281-8496-E2D4C065B790}"/>
    <hyperlink ref="H26" location="A124859990W" display="A124859990W" xr:uid="{B364AB1D-1F0F-48C2-873A-8832BE582FB7}"/>
    <hyperlink ref="C27" location="A124860190W" display="A124860190W" xr:uid="{65865253-AE4D-496C-B321-B0BA86D14E63}"/>
    <hyperlink ref="D27" location="A124859758C" display="A124859758C" xr:uid="{4592319D-AA79-4864-81FA-2F1C94917279}"/>
    <hyperlink ref="E27" location="A124860334W" display="A124860334W" xr:uid="{EBF51DB9-4ED3-4B84-9C4E-2884682542D0}"/>
    <hyperlink ref="F27" location="A124860478J" display="A124860478J" xr:uid="{7CBF9970-FE3A-4E82-B88C-7493DF1D92A1}"/>
    <hyperlink ref="G27" location="A124859902K" display="A124859902K" xr:uid="{563ED5D4-59C6-4EC6-AAB3-9EA4B3B0808B}"/>
    <hyperlink ref="H27" location="A124860046C" display="A124860046C" xr:uid="{B8E6FAF2-17AB-43CE-B30E-92460B8AFA42}"/>
    <hyperlink ref="C28" location="A124860138L" display="A124860138L" xr:uid="{A15A2DD7-3E7F-4592-AF25-D2392F888CBD}"/>
    <hyperlink ref="D28" location="A124859706A" display="A124859706A" xr:uid="{8A2DCDA6-3E70-434C-BA5A-2783DD7DB359}"/>
    <hyperlink ref="E28" location="A124860282F" display="A124860282F" xr:uid="{26A5FF6C-56D7-4346-8DF1-066DE144DD30}"/>
    <hyperlink ref="F28" location="A124860426F" display="A124860426F" xr:uid="{AE47AB73-F6EE-47A2-8E25-50EFEBB6B41A}"/>
    <hyperlink ref="G28" location="A124859850V" display="A124859850V" xr:uid="{BC826F46-E769-47AC-A633-A83CB5032CF0}"/>
    <hyperlink ref="H28" location="A124859994F" display="A124859994F" xr:uid="{C25000E8-829B-4F64-A582-FA824F2999E1}"/>
    <hyperlink ref="C29" location="A124860194F" display="A124860194F" xr:uid="{235EC924-4BA5-417A-8529-81CE4DCB07DB}"/>
    <hyperlink ref="D29" location="A124859762V" display="A124859762V" xr:uid="{367BB9F2-DBF8-49F3-871C-9EB55BD25447}"/>
    <hyperlink ref="E29" location="A124860338F" display="A124860338F" xr:uid="{BA96676B-512E-45FA-AD4F-C245A579EBB1}"/>
    <hyperlink ref="F29" location="A124860482X" display="A124860482X" xr:uid="{C7A2D554-D901-4376-8347-42833D7AF45C}"/>
    <hyperlink ref="G29" location="A124859906V" display="A124859906V" xr:uid="{A56F3065-6718-475D-BEB8-264355E3339E}"/>
    <hyperlink ref="H29" location="A124860050V" display="A124860050V" xr:uid="{0DBFE096-21BF-4E1B-990D-22420191ED17}"/>
    <hyperlink ref="C30" location="A124860198R" display="A124860198R" xr:uid="{A00C9AD9-9CB4-40AA-8E27-0D9D34EF8B0C}"/>
    <hyperlink ref="D30" location="A124859766C" display="A124859766C" xr:uid="{51A0056A-0354-404C-BC9F-3B4EF183878D}"/>
    <hyperlink ref="E30" location="A124860342W" display="A124860342W" xr:uid="{009A9F39-A8C9-46DD-9E4A-2DCF412B0B5D}"/>
    <hyperlink ref="F30" location="A124860486J" display="A124860486J" xr:uid="{E072C679-DAD4-437A-AAFC-F4C5AD36676D}"/>
    <hyperlink ref="G30" location="A124859910K" display="A124859910K" xr:uid="{8EFBAF5E-C9AE-4AD6-9E7B-2987356990A9}"/>
    <hyperlink ref="H30" location="A124860054C" display="A124860054C" xr:uid="{4993F5B3-8ACD-43DC-A362-F73C6800E03A}"/>
    <hyperlink ref="C31" location="A124860250L" display="A124860250L" xr:uid="{DE2A82B2-630E-4268-B6E3-CAD58C3C07FB}"/>
    <hyperlink ref="D31" location="A124859818V" display="A124859818V" xr:uid="{A0228D80-694E-4814-A803-8F6C7F342B82}"/>
    <hyperlink ref="E31" location="A124860394X" display="A124860394X" xr:uid="{47E89BC4-AC64-4A22-90B0-DDD7FC61202A}"/>
    <hyperlink ref="F31" location="A124860538X" display="A124860538X" xr:uid="{B1BEA024-EE0F-465C-85D7-84C497A00E57}"/>
    <hyperlink ref="G31" location="A124859962L" display="A124859962L" xr:uid="{13DECC99-5DF2-4953-8F1C-F609C16C0EA4}"/>
    <hyperlink ref="H31" location="A124860106V" display="A124860106V" xr:uid="{0CF6114D-5081-437C-BB89-3074E0B659C4}"/>
    <hyperlink ref="C32" location="A124860118C" display="A124860118C" xr:uid="{E4554858-2732-4F2E-AE51-85E1D66957E6}"/>
    <hyperlink ref="D32" location="A124859686C" display="A124859686C" xr:uid="{B9BBFE4B-215F-406E-8830-6542595366CF}"/>
    <hyperlink ref="E32" location="A124860262W" display="A124860262W" xr:uid="{516C8C46-CAF4-4D41-80D0-A011099A0113}"/>
    <hyperlink ref="F32" location="A124860406W" display="A124860406W" xr:uid="{0E1852C9-335D-4CFD-BCF4-236036161A0E}"/>
    <hyperlink ref="G32" location="A124859830K" display="A124859830K" xr:uid="{FE58CC4C-4085-4A34-965C-94AE067CD371}"/>
    <hyperlink ref="H32" location="A124859974W" display="A124859974W" xr:uid="{6C876914-6725-4C9A-8E3C-90CBED50B3B8}"/>
    <hyperlink ref="C35" location="A124860238W" display="A124860238W" xr:uid="{B6C49CA2-3F3A-447A-8C5A-E279C28F85E0}"/>
    <hyperlink ref="D35" location="A124859806K" display="A124859806K" xr:uid="{E88D5396-4318-4399-B6E8-2D408A85C90E}"/>
    <hyperlink ref="E35" location="A124860382R" display="A124860382R" xr:uid="{7CAE0898-3E86-496E-B2C0-4A5E6D8F93A8}"/>
    <hyperlink ref="F35" location="A124860526R" display="A124860526R" xr:uid="{5B3E174E-ADEA-44FF-A67B-3C1485483A17}"/>
    <hyperlink ref="G35" location="A124859950C" display="A124859950C" xr:uid="{BCEAA343-B617-4A2D-9CD3-015B82561E4F}"/>
    <hyperlink ref="H35" location="A124860094W" display="A124860094W" xr:uid="{0A48AAA5-1C70-4BDE-AB4E-159681C99ABB}"/>
    <hyperlink ref="C36" location="A124860242L" display="A124860242L" xr:uid="{657E2224-64C0-437D-818F-F31F59D19314}"/>
    <hyperlink ref="D36" location="A124859810A" display="A124859810A" xr:uid="{37B4794A-2FC2-4460-8069-1F97E428C55A}"/>
    <hyperlink ref="E36" location="A124860386X" display="A124860386X" xr:uid="{F56F43F6-1411-4B61-AE70-D6E9F473D5B8}"/>
    <hyperlink ref="F36" location="A124860530F" display="A124860530F" xr:uid="{86E45DE1-6064-4482-9239-C9BF7FBE2A39}"/>
    <hyperlink ref="G36" location="A124859954L" display="A124859954L" xr:uid="{1C1157AB-0902-48A0-B161-A9A4E3AADE53}"/>
    <hyperlink ref="H36" location="A124860098F" display="A124860098F" xr:uid="{36A7C7C0-6289-4FD4-91E2-F0C199213206}"/>
    <hyperlink ref="C37" location="A124860122V" display="A124860122V" xr:uid="{62BA37F9-5C59-45AF-A907-54B333B3B660}"/>
    <hyperlink ref="D37" location="A124859690V" display="A124859690V" xr:uid="{AE02DF74-711E-45C4-B0EB-9EBC381FECAA}"/>
    <hyperlink ref="E37" location="A124860266F" display="A124860266F" xr:uid="{C2219ABD-F355-44D4-8A14-3F766C4BFECB}"/>
    <hyperlink ref="F37" location="A124860410L" display="A124860410L" xr:uid="{ED3C55D8-0C9A-4C80-8BB9-86C58FE9D4B0}"/>
    <hyperlink ref="G37" location="A124859834V" display="A124859834V" xr:uid="{DA240735-2C4E-432B-A86E-3F7161C6940A}"/>
    <hyperlink ref="H37" location="A124859978F" display="A124859978F" xr:uid="{FBF953F4-F818-4B97-A4EE-02BD75063E70}"/>
    <hyperlink ref="C38" location="A124860162L" display="A124860162L" xr:uid="{8F908AD1-41B8-4A7F-A149-B7BB9525C1E2}"/>
    <hyperlink ref="D38" location="A124859730A" display="A124859730A" xr:uid="{90D58D8E-4C30-43A3-A996-423B15131495}"/>
    <hyperlink ref="E38" location="A124860306L" display="A124860306L" xr:uid="{EAC0E707-9EFC-41A2-BAE7-BFB1EA10B829}"/>
    <hyperlink ref="F38" location="A124860450F" display="A124860450F" xr:uid="{1F3CFFD6-E4F6-4615-9282-86188F154746}"/>
    <hyperlink ref="G38" location="A124859874L" display="A124859874L" xr:uid="{81CB5BC2-4DBC-4E64-8FCF-A33FEFA95E4F}"/>
    <hyperlink ref="H38" location="A124860018V" display="A124860018V" xr:uid="{CA98225C-DCD1-4F69-B652-8B1D249C72AF}"/>
    <hyperlink ref="C39" location="A124860202V" display="A124860202V" xr:uid="{582A2C95-E727-40F0-87B2-EC13D9D09B7A}"/>
    <hyperlink ref="D39" location="A124859770V" display="A124859770V" xr:uid="{0435F315-EA84-4B6F-92C3-C517FF749105}"/>
    <hyperlink ref="E39" location="A124860346F" display="A124860346F" xr:uid="{774DC112-9926-4DA1-8AF2-DB3EB1CF5F27}"/>
    <hyperlink ref="F39" location="A124860490X" display="A124860490X" xr:uid="{FA1C303C-0519-4DE2-96AE-C39CF1919EB0}"/>
    <hyperlink ref="G39" location="A124859914V" display="A124859914V" xr:uid="{9E03F971-42FE-4646-AA26-60E65C27C673}"/>
    <hyperlink ref="H39" location="A124860058L" display="A124860058L" xr:uid="{26B0B978-FEFE-41D4-8748-DEB8EEC8A993}"/>
    <hyperlink ref="C40" location="A124860254W" display="A124860254W" xr:uid="{A10AE8D0-1517-4F0F-9EAE-CB1EC4AD7B22}"/>
    <hyperlink ref="D40" location="A124859822K" display="A124859822K" xr:uid="{644B5416-7584-42D0-B429-219ED9F780FA}"/>
    <hyperlink ref="E40" location="A124860398J" display="A124860398J" xr:uid="{F0ACD2A8-D221-4D8D-AE97-605D2691A21A}"/>
    <hyperlink ref="F40" location="A124860542R" display="A124860542R" xr:uid="{9E58446D-6A83-46AF-A691-BCA712453F6E}"/>
    <hyperlink ref="G40" location="A124859966W" display="A124859966W" xr:uid="{2ADA6D73-756F-4F9B-B145-DC2E99CC19CE}"/>
    <hyperlink ref="H40" location="A124860110K" display="A124860110K" xr:uid="{AE3BA449-BC64-4288-8673-059FB4F02C18}"/>
    <hyperlink ref="C41" location="A124860126C" display="A124860126C" xr:uid="{9EEB6A4B-34DB-4F36-975B-973BC6267686}"/>
    <hyperlink ref="D41" location="A124859694C" display="A124859694C" xr:uid="{5ACF268A-D2C8-4C46-B1B4-FFC412FCD6CD}"/>
    <hyperlink ref="E41" location="A124860270W" display="A124860270W" xr:uid="{4823480E-6417-4AD8-A45C-92F6875B6173}"/>
    <hyperlink ref="F41" location="A124860414W" display="A124860414W" xr:uid="{F857578E-156D-41BD-AA27-D7B3D2AD7AB0}"/>
    <hyperlink ref="G41" location="A124859838C" display="A124859838C" xr:uid="{46D90CA7-8FA4-4AA2-9013-139707E7015C}"/>
    <hyperlink ref="H41" location="A124859982W" display="A124859982W" xr:uid="{E4B6A042-5A36-42D5-ACB8-DAA33823F86C}"/>
    <hyperlink ref="C42" location="A124860214C" display="A124860214C" xr:uid="{908C2777-90DC-4D48-9CF6-4FEF69D2977D}"/>
    <hyperlink ref="D42" location="A124859782C" display="A124859782C" xr:uid="{4852F063-3EED-43E3-BC83-80A1195F2545}"/>
    <hyperlink ref="E42" location="A124860358R" display="A124860358R" xr:uid="{1CA15602-A8D9-4FB5-A607-01BB7900FC9B}"/>
    <hyperlink ref="F42" location="A124860502W" display="A124860502W" xr:uid="{4CA25453-AEE5-4ACB-8F69-CD7A52DCE666}"/>
    <hyperlink ref="G42" location="A124859926C" display="A124859926C" xr:uid="{A31C90A4-1110-4504-964C-B67106EEEA44}"/>
    <hyperlink ref="H42" location="A124860070C" display="A124860070C" xr:uid="{AB71767F-76EE-480C-AD66-9A9B067DAA2A}"/>
    <hyperlink ref="C43" location="A124860218L" display="A124860218L" xr:uid="{F28C556B-9680-4867-BFB5-A8C8B8A15D81}"/>
    <hyperlink ref="D43" location="A124859786L" display="A124859786L" xr:uid="{1EEF0BC9-1B0D-4D28-B7E4-8B45C62EEE02}"/>
    <hyperlink ref="E43" location="A124860362F" display="A124860362F" xr:uid="{F5C94FF6-B789-4223-BCAE-9BB597D60B80}"/>
    <hyperlink ref="F43" location="A124860506F" display="A124860506F" xr:uid="{C3E5607F-22BB-478F-9DF8-09D1EB700A62}"/>
    <hyperlink ref="G43" location="A124859930V" display="A124859930V" xr:uid="{47994DD8-D399-4621-B8DA-E6BBB3A635A2}"/>
    <hyperlink ref="H43" location="A124860074L" display="A124860074L" xr:uid="{21F28054-7444-4496-A560-7FA5C8B4804A}"/>
    <hyperlink ref="C44" location="A124860146L" display="A124860146L" xr:uid="{204BE6D5-3D09-4787-B401-4F85D276ECBD}"/>
    <hyperlink ref="D44" location="A124859714A" display="A124859714A" xr:uid="{60884D61-543D-494C-ACF8-F112686FAD5B}"/>
    <hyperlink ref="E44" location="A124860290F" display="A124860290F" xr:uid="{42D393E7-F8C0-4502-8674-F9EDFDB189BA}"/>
    <hyperlink ref="F44" location="A124860434F" display="A124860434F" xr:uid="{FABC31F1-2764-469D-8526-D16AED91E84C}"/>
    <hyperlink ref="G44" location="A124859858L" display="A124859858L" xr:uid="{B79DB723-37BA-46BF-9484-E85305A58E74}"/>
    <hyperlink ref="H44" location="A124860002A" display="A124860002A" xr:uid="{0A4FB334-798D-4AF6-B38F-474B9FF6C6C5}"/>
    <hyperlink ref="C45" location="A124860130V" display="A124860130V" xr:uid="{2318FDF3-286F-4188-9004-F7959F7A9468}"/>
    <hyperlink ref="D45" location="A124859698L" display="A124859698L" xr:uid="{FA4DC5EF-2A29-46F8-A8A1-40E97A65F628}"/>
    <hyperlink ref="E45" location="A124860274F" display="A124860274F" xr:uid="{E629F960-F151-465F-8ADB-CFE59482AE59}"/>
    <hyperlink ref="F45" location="A124860418F" display="A124860418F" xr:uid="{CD93F555-E968-4D7C-A96C-ED3B5F7DF021}"/>
    <hyperlink ref="G45" location="A124859842V" display="A124859842V" xr:uid="{DEB03C59-FD33-43C3-B55C-E0C347ABCEF0}"/>
    <hyperlink ref="H45" location="A124859986F" display="A124859986F" xr:uid="{3C47AFC9-C2D7-4A9F-BC8D-595ED61ECF14}"/>
    <hyperlink ref="C46" location="A124860166W" display="A124860166W" xr:uid="{2E3461B6-E7D5-4CF9-AE1F-E41D2633A715}"/>
    <hyperlink ref="D46" location="A124859734K" display="A124859734K" xr:uid="{4F34CFF3-5BBB-455D-A6B0-05A21C9F4E5D}"/>
    <hyperlink ref="E46" location="A124860310C" display="A124860310C" xr:uid="{A801321F-85E6-4A51-AD7C-CFFA0335F40E}"/>
    <hyperlink ref="F46" location="A124860454R" display="A124860454R" xr:uid="{C83A0E0E-1F61-492F-9353-CB71BF82E1D8}"/>
    <hyperlink ref="G46" location="A124859878W" display="A124859878W" xr:uid="{77431FA0-D50F-4D1E-BC0D-A98454B97257}"/>
    <hyperlink ref="H46" location="A124860022K" display="A124860022K" xr:uid="{8D1ACADF-EB14-4D90-8472-7BAD9F1CF0FB}"/>
    <hyperlink ref="C47" location="A124860142C" display="A124860142C" xr:uid="{D7742753-B208-4203-A39F-0B1621D6C3C4}"/>
    <hyperlink ref="D47" location="A124859710T" display="A124859710T" xr:uid="{6B634BF2-0A33-4570-9E74-728F706B486C}"/>
    <hyperlink ref="E47" location="A124860286R" display="A124860286R" xr:uid="{3E217B65-6817-4654-82FF-1EEE0873DBBB}"/>
    <hyperlink ref="F47" location="A124860430W" display="A124860430W" xr:uid="{1E44C7CF-D393-4C5B-B35D-B4EC2D5F5C52}"/>
    <hyperlink ref="G47" location="A124859854C" display="A124859854C" xr:uid="{37548F13-799A-40A9-AC8F-C083D986F515}"/>
    <hyperlink ref="H47" location="A124859998R" display="A124859998R" xr:uid="{F9D39ACF-2BC2-41AF-8DB5-A216D1A16794}"/>
    <hyperlink ref="C48" location="A124860170L" display="A124860170L" xr:uid="{9E599C19-5829-459B-90A7-9DD574808BF8}"/>
    <hyperlink ref="D48" location="A124859738V" display="A124859738V" xr:uid="{2D334947-6192-4EA4-940E-664432158BC7}"/>
    <hyperlink ref="E48" location="A124860314L" display="A124860314L" xr:uid="{9D73E378-15B4-445A-80E6-5CA0B24DBC38}"/>
    <hyperlink ref="F48" location="A124860458X" display="A124860458X" xr:uid="{7D83345B-F57D-4111-983B-229CAEC3ECC7}"/>
    <hyperlink ref="G48" location="A124859882L" display="A124859882L" xr:uid="{530B6FF2-6AE7-47B5-895D-409311CE3051}"/>
    <hyperlink ref="H48" location="A124860026V" display="A124860026V" xr:uid="{2A72876A-F129-4B0E-B362-EB29F0FCA5FB}"/>
    <hyperlink ref="C49" location="A124860150C" display="A124860150C" xr:uid="{7220F58A-6E74-463A-9B9F-A0FDADDCA674}"/>
    <hyperlink ref="D49" location="A124859718K" display="A124859718K" xr:uid="{88EDA303-3E30-44B1-A9B9-474CFE9B568B}"/>
    <hyperlink ref="E49" location="A124860294R" display="A124860294R" xr:uid="{22B0E00C-6DFF-4709-AA82-DE42B0BB0DC1}"/>
    <hyperlink ref="F49" location="A124860438R" display="A124860438R" xr:uid="{8E88A1A5-B69C-412F-A9AF-CDD8330BBF1C}"/>
    <hyperlink ref="G49" location="A124859862C" display="A124859862C" xr:uid="{D5B50371-35E9-427C-BA37-CD83BCD50A2A}"/>
    <hyperlink ref="H49" location="A124860006K" display="A124860006K" xr:uid="{7C857636-9101-4704-9BDB-372E9BBCEF18}"/>
    <hyperlink ref="C51" location="A124860174W" display="A124860174W" xr:uid="{3EAFC7EA-B8A7-4E5B-B015-9B801323BF3B}"/>
    <hyperlink ref="D51" location="A124859742K" display="A124859742K" xr:uid="{E3DFA208-E061-482C-BB05-E4352D7198BE}"/>
    <hyperlink ref="E51" location="A124860318W" display="A124860318W" xr:uid="{CD4BD585-1BE1-414B-8111-74ACB347DA5D}"/>
    <hyperlink ref="F51" location="A124860462R" display="A124860462R" xr:uid="{47652A83-14FA-4E87-824A-C589C0263EB1}"/>
    <hyperlink ref="G51" location="A124859886W" display="A124859886W" xr:uid="{B935BB95-33BF-4ADC-BC89-73003AE9A381}"/>
    <hyperlink ref="H51" location="A124860030K" display="A124860030K" xr:uid="{34687E07-D2EC-4E0E-90B1-434D0810B69F}"/>
    <hyperlink ref="B53" r:id="rId1" display="© Commonwealth of Australia 2015" xr:uid="{482C8872-944C-4C13-A2E5-B3751F1BB9FC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29"/>
  <sheetViews>
    <sheetView showGridLines="0" workbookViewId="0">
      <pane ySplit="11" topLeftCell="A12" activePane="bottomLeft" state="frozen"/>
      <selection pane="bottomLeft" activeCell="A12" sqref="A12"/>
    </sheetView>
  </sheetViews>
  <sheetFormatPr defaultColWidth="7.7109375" defaultRowHeight="11.25"/>
  <cols>
    <col min="1" max="1" width="17.85546875" style="10" customWidth="1"/>
    <col min="2" max="2" width="19.140625" style="10" customWidth="1"/>
    <col min="3" max="3" width="30.7109375" style="10" customWidth="1"/>
    <col min="4" max="4" width="7.7109375" style="10"/>
    <col min="5" max="5" width="11" style="10" bestFit="1" customWidth="1"/>
    <col min="6" max="11" width="7.7109375" style="10"/>
    <col min="12" max="12" width="9.7109375" style="10" customWidth="1"/>
    <col min="13" max="25" width="7.7109375" style="10"/>
    <col min="26" max="26" width="7.7109375" style="10" customWidth="1"/>
    <col min="27" max="16384" width="7.7109375" style="10"/>
  </cols>
  <sheetData>
    <row r="2" spans="1:13" ht="12.75">
      <c r="B2" s="12" t="s">
        <v>445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5.75">
      <c r="B5" s="13" t="s">
        <v>446</v>
      </c>
    </row>
    <row r="6" spans="1:13" ht="15.75" customHeight="1">
      <c r="B6" s="69" t="s">
        <v>447</v>
      </c>
      <c r="C6" s="69"/>
      <c r="D6" s="69"/>
      <c r="E6" s="69"/>
      <c r="F6" s="69"/>
      <c r="G6" s="69"/>
      <c r="H6" s="69"/>
      <c r="I6" s="69"/>
      <c r="J6" s="69"/>
      <c r="K6" s="69"/>
      <c r="L6" s="69"/>
    </row>
    <row r="8" spans="1:13" ht="15">
      <c r="D8" s="14" t="s">
        <v>448</v>
      </c>
    </row>
    <row r="9" spans="1:13" s="15" customFormat="1"/>
    <row r="10" spans="1:13" ht="22.5" customHeight="1">
      <c r="A10" s="16" t="s">
        <v>449</v>
      </c>
      <c r="B10" s="16"/>
      <c r="C10" s="16"/>
      <c r="D10" s="16" t="s">
        <v>217</v>
      </c>
      <c r="E10" s="16" t="s">
        <v>224</v>
      </c>
      <c r="F10" s="16" t="s">
        <v>221</v>
      </c>
      <c r="G10" s="16" t="s">
        <v>222</v>
      </c>
      <c r="H10" s="16" t="s">
        <v>450</v>
      </c>
      <c r="I10" s="16" t="s">
        <v>216</v>
      </c>
      <c r="J10" s="16" t="s">
        <v>218</v>
      </c>
      <c r="K10" s="16" t="s">
        <v>451</v>
      </c>
      <c r="L10" s="16" t="s">
        <v>220</v>
      </c>
    </row>
    <row r="12" spans="1:13">
      <c r="A12" s="10" t="s">
        <v>0</v>
      </c>
      <c r="D12" s="10" t="s">
        <v>226</v>
      </c>
      <c r="E12" s="17" t="s">
        <v>229</v>
      </c>
      <c r="F12" s="9">
        <v>38504</v>
      </c>
      <c r="G12" s="9">
        <v>44713</v>
      </c>
      <c r="H12" s="10">
        <v>28</v>
      </c>
      <c r="I12" s="18" t="s">
        <v>225</v>
      </c>
      <c r="J12" s="10" t="s">
        <v>227</v>
      </c>
      <c r="K12" s="10" t="s">
        <v>228</v>
      </c>
      <c r="L12" s="10" t="s">
        <v>453</v>
      </c>
    </row>
    <row r="13" spans="1:13">
      <c r="A13" s="10" t="s">
        <v>1</v>
      </c>
      <c r="D13" s="10" t="s">
        <v>226</v>
      </c>
      <c r="E13" s="17" t="s">
        <v>230</v>
      </c>
      <c r="F13" s="9">
        <v>38504</v>
      </c>
      <c r="G13" s="9">
        <v>44713</v>
      </c>
      <c r="H13" s="10">
        <v>28</v>
      </c>
      <c r="I13" s="18" t="s">
        <v>225</v>
      </c>
      <c r="J13" s="10" t="s">
        <v>227</v>
      </c>
      <c r="K13" s="10" t="s">
        <v>228</v>
      </c>
      <c r="L13" s="10" t="s">
        <v>453</v>
      </c>
    </row>
    <row r="14" spans="1:13">
      <c r="A14" s="10" t="s">
        <v>2</v>
      </c>
      <c r="D14" s="10" t="s">
        <v>226</v>
      </c>
      <c r="E14" s="17" t="s">
        <v>231</v>
      </c>
      <c r="F14" s="9">
        <v>38504</v>
      </c>
      <c r="G14" s="9">
        <v>44713</v>
      </c>
      <c r="H14" s="10">
        <v>28</v>
      </c>
      <c r="I14" s="18" t="s">
        <v>225</v>
      </c>
      <c r="J14" s="10" t="s">
        <v>227</v>
      </c>
      <c r="K14" s="10" t="s">
        <v>228</v>
      </c>
      <c r="L14" s="10" t="s">
        <v>453</v>
      </c>
    </row>
    <row r="15" spans="1:13">
      <c r="A15" s="10" t="s">
        <v>3</v>
      </c>
      <c r="D15" s="10" t="s">
        <v>226</v>
      </c>
      <c r="E15" s="17" t="s">
        <v>232</v>
      </c>
      <c r="F15" s="9">
        <v>38504</v>
      </c>
      <c r="G15" s="9">
        <v>44713</v>
      </c>
      <c r="H15" s="10">
        <v>28</v>
      </c>
      <c r="I15" s="18" t="s">
        <v>225</v>
      </c>
      <c r="J15" s="10" t="s">
        <v>227</v>
      </c>
      <c r="K15" s="10" t="s">
        <v>228</v>
      </c>
      <c r="L15" s="10" t="s">
        <v>453</v>
      </c>
    </row>
    <row r="16" spans="1:13">
      <c r="A16" s="10" t="s">
        <v>4</v>
      </c>
      <c r="D16" s="10" t="s">
        <v>226</v>
      </c>
      <c r="E16" s="17" t="s">
        <v>233</v>
      </c>
      <c r="F16" s="9">
        <v>38504</v>
      </c>
      <c r="G16" s="9">
        <v>44713</v>
      </c>
      <c r="H16" s="10">
        <v>28</v>
      </c>
      <c r="I16" s="18" t="s">
        <v>225</v>
      </c>
      <c r="J16" s="10" t="s">
        <v>227</v>
      </c>
      <c r="K16" s="10" t="s">
        <v>228</v>
      </c>
      <c r="L16" s="10" t="s">
        <v>453</v>
      </c>
    </row>
    <row r="17" spans="1:12">
      <c r="A17" s="10" t="s">
        <v>5</v>
      </c>
      <c r="D17" s="10" t="s">
        <v>226</v>
      </c>
      <c r="E17" s="17" t="s">
        <v>234</v>
      </c>
      <c r="F17" s="9">
        <v>38504</v>
      </c>
      <c r="G17" s="9">
        <v>44713</v>
      </c>
      <c r="H17" s="10">
        <v>28</v>
      </c>
      <c r="I17" s="18" t="s">
        <v>225</v>
      </c>
      <c r="J17" s="10" t="s">
        <v>227</v>
      </c>
      <c r="K17" s="10" t="s">
        <v>228</v>
      </c>
      <c r="L17" s="10" t="s">
        <v>453</v>
      </c>
    </row>
    <row r="18" spans="1:12">
      <c r="A18" s="10" t="s">
        <v>6</v>
      </c>
      <c r="D18" s="10" t="s">
        <v>226</v>
      </c>
      <c r="E18" s="17" t="s">
        <v>235</v>
      </c>
      <c r="F18" s="9">
        <v>38504</v>
      </c>
      <c r="G18" s="9">
        <v>44713</v>
      </c>
      <c r="H18" s="10">
        <v>28</v>
      </c>
      <c r="I18" s="18" t="s">
        <v>225</v>
      </c>
      <c r="J18" s="10" t="s">
        <v>227</v>
      </c>
      <c r="K18" s="10" t="s">
        <v>228</v>
      </c>
      <c r="L18" s="10" t="s">
        <v>453</v>
      </c>
    </row>
    <row r="19" spans="1:12">
      <c r="A19" s="10" t="s">
        <v>7</v>
      </c>
      <c r="D19" s="10" t="s">
        <v>226</v>
      </c>
      <c r="E19" s="17" t="s">
        <v>236</v>
      </c>
      <c r="F19" s="9">
        <v>38504</v>
      </c>
      <c r="G19" s="9">
        <v>44713</v>
      </c>
      <c r="H19" s="10">
        <v>28</v>
      </c>
      <c r="I19" s="18" t="s">
        <v>225</v>
      </c>
      <c r="J19" s="10" t="s">
        <v>227</v>
      </c>
      <c r="K19" s="10" t="s">
        <v>228</v>
      </c>
      <c r="L19" s="10" t="s">
        <v>453</v>
      </c>
    </row>
    <row r="20" spans="1:12">
      <c r="A20" s="10" t="s">
        <v>8</v>
      </c>
      <c r="D20" s="10" t="s">
        <v>226</v>
      </c>
      <c r="E20" s="17" t="s">
        <v>237</v>
      </c>
      <c r="F20" s="9">
        <v>38504</v>
      </c>
      <c r="G20" s="9">
        <v>44713</v>
      </c>
      <c r="H20" s="10">
        <v>28</v>
      </c>
      <c r="I20" s="18" t="s">
        <v>225</v>
      </c>
      <c r="J20" s="10" t="s">
        <v>227</v>
      </c>
      <c r="K20" s="10" t="s">
        <v>228</v>
      </c>
      <c r="L20" s="10" t="s">
        <v>453</v>
      </c>
    </row>
    <row r="21" spans="1:12">
      <c r="A21" s="10" t="s">
        <v>9</v>
      </c>
      <c r="D21" s="10" t="s">
        <v>226</v>
      </c>
      <c r="E21" s="17" t="s">
        <v>238</v>
      </c>
      <c r="F21" s="9">
        <v>38504</v>
      </c>
      <c r="G21" s="9">
        <v>44713</v>
      </c>
      <c r="H21" s="10">
        <v>28</v>
      </c>
      <c r="I21" s="18" t="s">
        <v>225</v>
      </c>
      <c r="J21" s="10" t="s">
        <v>227</v>
      </c>
      <c r="K21" s="10" t="s">
        <v>228</v>
      </c>
      <c r="L21" s="10" t="s">
        <v>453</v>
      </c>
    </row>
    <row r="22" spans="1:12">
      <c r="A22" s="10" t="s">
        <v>10</v>
      </c>
      <c r="D22" s="10" t="s">
        <v>226</v>
      </c>
      <c r="E22" s="17" t="s">
        <v>239</v>
      </c>
      <c r="F22" s="9">
        <v>38504</v>
      </c>
      <c r="G22" s="9">
        <v>44713</v>
      </c>
      <c r="H22" s="10">
        <v>28</v>
      </c>
      <c r="I22" s="18" t="s">
        <v>225</v>
      </c>
      <c r="J22" s="10" t="s">
        <v>227</v>
      </c>
      <c r="K22" s="10" t="s">
        <v>228</v>
      </c>
      <c r="L22" s="10" t="s">
        <v>453</v>
      </c>
    </row>
    <row r="23" spans="1:12">
      <c r="A23" s="10" t="s">
        <v>11</v>
      </c>
      <c r="D23" s="10" t="s">
        <v>226</v>
      </c>
      <c r="E23" s="17" t="s">
        <v>240</v>
      </c>
      <c r="F23" s="9">
        <v>38504</v>
      </c>
      <c r="G23" s="9">
        <v>44713</v>
      </c>
      <c r="H23" s="10">
        <v>28</v>
      </c>
      <c r="I23" s="18" t="s">
        <v>225</v>
      </c>
      <c r="J23" s="10" t="s">
        <v>227</v>
      </c>
      <c r="K23" s="10" t="s">
        <v>228</v>
      </c>
      <c r="L23" s="10" t="s">
        <v>453</v>
      </c>
    </row>
    <row r="24" spans="1:12">
      <c r="A24" s="10" t="s">
        <v>12</v>
      </c>
      <c r="D24" s="10" t="s">
        <v>226</v>
      </c>
      <c r="E24" s="17" t="s">
        <v>241</v>
      </c>
      <c r="F24" s="9">
        <v>38504</v>
      </c>
      <c r="G24" s="9">
        <v>44713</v>
      </c>
      <c r="H24" s="10">
        <v>28</v>
      </c>
      <c r="I24" s="18" t="s">
        <v>225</v>
      </c>
      <c r="J24" s="10" t="s">
        <v>227</v>
      </c>
      <c r="K24" s="10" t="s">
        <v>228</v>
      </c>
      <c r="L24" s="10" t="s">
        <v>453</v>
      </c>
    </row>
    <row r="25" spans="1:12">
      <c r="A25" s="10" t="s">
        <v>13</v>
      </c>
      <c r="D25" s="10" t="s">
        <v>226</v>
      </c>
      <c r="E25" s="17" t="s">
        <v>242</v>
      </c>
      <c r="F25" s="9">
        <v>38504</v>
      </c>
      <c r="G25" s="9">
        <v>44713</v>
      </c>
      <c r="H25" s="10">
        <v>28</v>
      </c>
      <c r="I25" s="18" t="s">
        <v>225</v>
      </c>
      <c r="J25" s="10" t="s">
        <v>227</v>
      </c>
      <c r="K25" s="10" t="s">
        <v>228</v>
      </c>
      <c r="L25" s="10" t="s">
        <v>453</v>
      </c>
    </row>
    <row r="26" spans="1:12">
      <c r="A26" s="10" t="s">
        <v>14</v>
      </c>
      <c r="D26" s="10" t="s">
        <v>226</v>
      </c>
      <c r="E26" s="17" t="s">
        <v>243</v>
      </c>
      <c r="F26" s="9">
        <v>38504</v>
      </c>
      <c r="G26" s="9">
        <v>44713</v>
      </c>
      <c r="H26" s="10">
        <v>28</v>
      </c>
      <c r="I26" s="18" t="s">
        <v>225</v>
      </c>
      <c r="J26" s="10" t="s">
        <v>227</v>
      </c>
      <c r="K26" s="10" t="s">
        <v>228</v>
      </c>
      <c r="L26" s="10" t="s">
        <v>453</v>
      </c>
    </row>
    <row r="27" spans="1:12">
      <c r="A27" s="10" t="s">
        <v>15</v>
      </c>
      <c r="D27" s="10" t="s">
        <v>226</v>
      </c>
      <c r="E27" s="17" t="s">
        <v>244</v>
      </c>
      <c r="F27" s="9">
        <v>38504</v>
      </c>
      <c r="G27" s="9">
        <v>44713</v>
      </c>
      <c r="H27" s="10">
        <v>28</v>
      </c>
      <c r="I27" s="18" t="s">
        <v>225</v>
      </c>
      <c r="J27" s="10" t="s">
        <v>227</v>
      </c>
      <c r="K27" s="10" t="s">
        <v>228</v>
      </c>
      <c r="L27" s="10" t="s">
        <v>453</v>
      </c>
    </row>
    <row r="28" spans="1:12">
      <c r="A28" s="10" t="s">
        <v>16</v>
      </c>
      <c r="D28" s="10" t="s">
        <v>226</v>
      </c>
      <c r="E28" s="17" t="s">
        <v>245</v>
      </c>
      <c r="F28" s="9">
        <v>38504</v>
      </c>
      <c r="G28" s="9">
        <v>44713</v>
      </c>
      <c r="H28" s="10">
        <v>28</v>
      </c>
      <c r="I28" s="18" t="s">
        <v>225</v>
      </c>
      <c r="J28" s="10" t="s">
        <v>227</v>
      </c>
      <c r="K28" s="10" t="s">
        <v>228</v>
      </c>
      <c r="L28" s="10" t="s">
        <v>453</v>
      </c>
    </row>
    <row r="29" spans="1:12">
      <c r="A29" s="10" t="s">
        <v>17</v>
      </c>
      <c r="D29" s="10" t="s">
        <v>226</v>
      </c>
      <c r="E29" s="17" t="s">
        <v>246</v>
      </c>
      <c r="F29" s="9">
        <v>38504</v>
      </c>
      <c r="G29" s="9">
        <v>44713</v>
      </c>
      <c r="H29" s="10">
        <v>28</v>
      </c>
      <c r="I29" s="18" t="s">
        <v>225</v>
      </c>
      <c r="J29" s="10" t="s">
        <v>227</v>
      </c>
      <c r="K29" s="10" t="s">
        <v>228</v>
      </c>
      <c r="L29" s="10" t="s">
        <v>453</v>
      </c>
    </row>
    <row r="30" spans="1:12">
      <c r="A30" s="10" t="s">
        <v>18</v>
      </c>
      <c r="D30" s="10" t="s">
        <v>226</v>
      </c>
      <c r="E30" s="17" t="s">
        <v>247</v>
      </c>
      <c r="F30" s="9">
        <v>38504</v>
      </c>
      <c r="G30" s="9">
        <v>44713</v>
      </c>
      <c r="H30" s="10">
        <v>28</v>
      </c>
      <c r="I30" s="18" t="s">
        <v>225</v>
      </c>
      <c r="J30" s="10" t="s">
        <v>227</v>
      </c>
      <c r="K30" s="10" t="s">
        <v>228</v>
      </c>
      <c r="L30" s="10" t="s">
        <v>453</v>
      </c>
    </row>
    <row r="31" spans="1:12">
      <c r="A31" s="10" t="s">
        <v>19</v>
      </c>
      <c r="D31" s="10" t="s">
        <v>226</v>
      </c>
      <c r="E31" s="17" t="s">
        <v>248</v>
      </c>
      <c r="F31" s="9">
        <v>38504</v>
      </c>
      <c r="G31" s="9">
        <v>44713</v>
      </c>
      <c r="H31" s="10">
        <v>28</v>
      </c>
      <c r="I31" s="18" t="s">
        <v>225</v>
      </c>
      <c r="J31" s="10" t="s">
        <v>227</v>
      </c>
      <c r="K31" s="10" t="s">
        <v>228</v>
      </c>
      <c r="L31" s="10" t="s">
        <v>453</v>
      </c>
    </row>
    <row r="32" spans="1:12">
      <c r="A32" s="10" t="s">
        <v>20</v>
      </c>
      <c r="D32" s="10" t="s">
        <v>226</v>
      </c>
      <c r="E32" s="17" t="s">
        <v>249</v>
      </c>
      <c r="F32" s="9">
        <v>38504</v>
      </c>
      <c r="G32" s="9">
        <v>44713</v>
      </c>
      <c r="H32" s="10">
        <v>28</v>
      </c>
      <c r="I32" s="18" t="s">
        <v>225</v>
      </c>
      <c r="J32" s="10" t="s">
        <v>227</v>
      </c>
      <c r="K32" s="10" t="s">
        <v>228</v>
      </c>
      <c r="L32" s="10" t="s">
        <v>453</v>
      </c>
    </row>
    <row r="33" spans="1:12">
      <c r="A33" s="10" t="s">
        <v>21</v>
      </c>
      <c r="D33" s="10" t="s">
        <v>226</v>
      </c>
      <c r="E33" s="17" t="s">
        <v>250</v>
      </c>
      <c r="F33" s="9">
        <v>38504</v>
      </c>
      <c r="G33" s="9">
        <v>44713</v>
      </c>
      <c r="H33" s="10">
        <v>28</v>
      </c>
      <c r="I33" s="18" t="s">
        <v>225</v>
      </c>
      <c r="J33" s="10" t="s">
        <v>227</v>
      </c>
      <c r="K33" s="10" t="s">
        <v>228</v>
      </c>
      <c r="L33" s="10" t="s">
        <v>453</v>
      </c>
    </row>
    <row r="34" spans="1:12">
      <c r="A34" s="10" t="s">
        <v>22</v>
      </c>
      <c r="D34" s="10" t="s">
        <v>226</v>
      </c>
      <c r="E34" s="17" t="s">
        <v>251</v>
      </c>
      <c r="F34" s="9">
        <v>38504</v>
      </c>
      <c r="G34" s="9">
        <v>44713</v>
      </c>
      <c r="H34" s="10">
        <v>28</v>
      </c>
      <c r="I34" s="18" t="s">
        <v>225</v>
      </c>
      <c r="J34" s="10" t="s">
        <v>227</v>
      </c>
      <c r="K34" s="10" t="s">
        <v>228</v>
      </c>
      <c r="L34" s="10" t="s">
        <v>453</v>
      </c>
    </row>
    <row r="35" spans="1:12">
      <c r="A35" s="10" t="s">
        <v>23</v>
      </c>
      <c r="D35" s="10" t="s">
        <v>226</v>
      </c>
      <c r="E35" s="17" t="s">
        <v>252</v>
      </c>
      <c r="F35" s="9">
        <v>38504</v>
      </c>
      <c r="G35" s="9">
        <v>44713</v>
      </c>
      <c r="H35" s="10">
        <v>28</v>
      </c>
      <c r="I35" s="18" t="s">
        <v>225</v>
      </c>
      <c r="J35" s="10" t="s">
        <v>227</v>
      </c>
      <c r="K35" s="10" t="s">
        <v>228</v>
      </c>
      <c r="L35" s="10" t="s">
        <v>453</v>
      </c>
    </row>
    <row r="36" spans="1:12">
      <c r="A36" s="10" t="s">
        <v>24</v>
      </c>
      <c r="D36" s="10" t="s">
        <v>226</v>
      </c>
      <c r="E36" s="17" t="s">
        <v>253</v>
      </c>
      <c r="F36" s="9">
        <v>38504</v>
      </c>
      <c r="G36" s="9">
        <v>44713</v>
      </c>
      <c r="H36" s="10">
        <v>28</v>
      </c>
      <c r="I36" s="18" t="s">
        <v>225</v>
      </c>
      <c r="J36" s="10" t="s">
        <v>227</v>
      </c>
      <c r="K36" s="10" t="s">
        <v>228</v>
      </c>
      <c r="L36" s="10" t="s">
        <v>453</v>
      </c>
    </row>
    <row r="37" spans="1:12">
      <c r="A37" s="10" t="s">
        <v>25</v>
      </c>
      <c r="D37" s="10" t="s">
        <v>226</v>
      </c>
      <c r="E37" s="17" t="s">
        <v>254</v>
      </c>
      <c r="F37" s="9">
        <v>38504</v>
      </c>
      <c r="G37" s="9">
        <v>44713</v>
      </c>
      <c r="H37" s="10">
        <v>28</v>
      </c>
      <c r="I37" s="18" t="s">
        <v>225</v>
      </c>
      <c r="J37" s="10" t="s">
        <v>227</v>
      </c>
      <c r="K37" s="10" t="s">
        <v>228</v>
      </c>
      <c r="L37" s="10" t="s">
        <v>453</v>
      </c>
    </row>
    <row r="38" spans="1:12">
      <c r="A38" s="10" t="s">
        <v>26</v>
      </c>
      <c r="D38" s="10" t="s">
        <v>226</v>
      </c>
      <c r="E38" s="17" t="s">
        <v>255</v>
      </c>
      <c r="F38" s="9">
        <v>38504</v>
      </c>
      <c r="G38" s="9">
        <v>44713</v>
      </c>
      <c r="H38" s="10">
        <v>28</v>
      </c>
      <c r="I38" s="18" t="s">
        <v>225</v>
      </c>
      <c r="J38" s="10" t="s">
        <v>227</v>
      </c>
      <c r="K38" s="10" t="s">
        <v>228</v>
      </c>
      <c r="L38" s="10" t="s">
        <v>453</v>
      </c>
    </row>
    <row r="39" spans="1:12">
      <c r="A39" s="10" t="s">
        <v>27</v>
      </c>
      <c r="D39" s="10" t="s">
        <v>226</v>
      </c>
      <c r="E39" s="17" t="s">
        <v>256</v>
      </c>
      <c r="F39" s="9">
        <v>38504</v>
      </c>
      <c r="G39" s="9">
        <v>44713</v>
      </c>
      <c r="H39" s="10">
        <v>28</v>
      </c>
      <c r="I39" s="18" t="s">
        <v>225</v>
      </c>
      <c r="J39" s="10" t="s">
        <v>227</v>
      </c>
      <c r="K39" s="10" t="s">
        <v>228</v>
      </c>
      <c r="L39" s="10" t="s">
        <v>453</v>
      </c>
    </row>
    <row r="40" spans="1:12">
      <c r="A40" s="10" t="s">
        <v>28</v>
      </c>
      <c r="D40" s="10" t="s">
        <v>226</v>
      </c>
      <c r="E40" s="17" t="s">
        <v>257</v>
      </c>
      <c r="F40" s="9">
        <v>38504</v>
      </c>
      <c r="G40" s="9">
        <v>44713</v>
      </c>
      <c r="H40" s="10">
        <v>28</v>
      </c>
      <c r="I40" s="18" t="s">
        <v>225</v>
      </c>
      <c r="J40" s="10" t="s">
        <v>227</v>
      </c>
      <c r="K40" s="10" t="s">
        <v>228</v>
      </c>
      <c r="L40" s="10" t="s">
        <v>453</v>
      </c>
    </row>
    <row r="41" spans="1:12">
      <c r="A41" s="10" t="s">
        <v>29</v>
      </c>
      <c r="D41" s="10" t="s">
        <v>226</v>
      </c>
      <c r="E41" s="17" t="s">
        <v>258</v>
      </c>
      <c r="F41" s="9">
        <v>38504</v>
      </c>
      <c r="G41" s="9">
        <v>44713</v>
      </c>
      <c r="H41" s="10">
        <v>28</v>
      </c>
      <c r="I41" s="18" t="s">
        <v>225</v>
      </c>
      <c r="J41" s="10" t="s">
        <v>227</v>
      </c>
      <c r="K41" s="10" t="s">
        <v>228</v>
      </c>
      <c r="L41" s="10" t="s">
        <v>453</v>
      </c>
    </row>
    <row r="42" spans="1:12">
      <c r="A42" s="10" t="s">
        <v>30</v>
      </c>
      <c r="D42" s="10" t="s">
        <v>226</v>
      </c>
      <c r="E42" s="17" t="s">
        <v>259</v>
      </c>
      <c r="F42" s="9">
        <v>38504</v>
      </c>
      <c r="G42" s="9">
        <v>44713</v>
      </c>
      <c r="H42" s="10">
        <v>28</v>
      </c>
      <c r="I42" s="18" t="s">
        <v>225</v>
      </c>
      <c r="J42" s="10" t="s">
        <v>227</v>
      </c>
      <c r="K42" s="10" t="s">
        <v>228</v>
      </c>
      <c r="L42" s="10" t="s">
        <v>453</v>
      </c>
    </row>
    <row r="43" spans="1:12">
      <c r="A43" s="10" t="s">
        <v>31</v>
      </c>
      <c r="D43" s="10" t="s">
        <v>226</v>
      </c>
      <c r="E43" s="17" t="s">
        <v>260</v>
      </c>
      <c r="F43" s="9">
        <v>38504</v>
      </c>
      <c r="G43" s="9">
        <v>44713</v>
      </c>
      <c r="H43" s="10">
        <v>28</v>
      </c>
      <c r="I43" s="18" t="s">
        <v>225</v>
      </c>
      <c r="J43" s="10" t="s">
        <v>227</v>
      </c>
      <c r="K43" s="10" t="s">
        <v>228</v>
      </c>
      <c r="L43" s="10" t="s">
        <v>453</v>
      </c>
    </row>
    <row r="44" spans="1:12">
      <c r="A44" s="10" t="s">
        <v>32</v>
      </c>
      <c r="D44" s="10" t="s">
        <v>226</v>
      </c>
      <c r="E44" s="17" t="s">
        <v>261</v>
      </c>
      <c r="F44" s="9">
        <v>38504</v>
      </c>
      <c r="G44" s="9">
        <v>44713</v>
      </c>
      <c r="H44" s="10">
        <v>28</v>
      </c>
      <c r="I44" s="18" t="s">
        <v>225</v>
      </c>
      <c r="J44" s="10" t="s">
        <v>227</v>
      </c>
      <c r="K44" s="10" t="s">
        <v>228</v>
      </c>
      <c r="L44" s="10" t="s">
        <v>453</v>
      </c>
    </row>
    <row r="45" spans="1:12">
      <c r="A45" s="10" t="s">
        <v>33</v>
      </c>
      <c r="D45" s="10" t="s">
        <v>226</v>
      </c>
      <c r="E45" s="17" t="s">
        <v>262</v>
      </c>
      <c r="F45" s="9">
        <v>38504</v>
      </c>
      <c r="G45" s="9">
        <v>44713</v>
      </c>
      <c r="H45" s="10">
        <v>28</v>
      </c>
      <c r="I45" s="18" t="s">
        <v>225</v>
      </c>
      <c r="J45" s="10" t="s">
        <v>227</v>
      </c>
      <c r="K45" s="10" t="s">
        <v>228</v>
      </c>
      <c r="L45" s="10" t="s">
        <v>453</v>
      </c>
    </row>
    <row r="46" spans="1:12">
      <c r="A46" s="10" t="s">
        <v>34</v>
      </c>
      <c r="D46" s="10" t="s">
        <v>226</v>
      </c>
      <c r="E46" s="17" t="s">
        <v>263</v>
      </c>
      <c r="F46" s="9">
        <v>38504</v>
      </c>
      <c r="G46" s="9">
        <v>44713</v>
      </c>
      <c r="H46" s="10">
        <v>28</v>
      </c>
      <c r="I46" s="18" t="s">
        <v>225</v>
      </c>
      <c r="J46" s="10" t="s">
        <v>227</v>
      </c>
      <c r="K46" s="10" t="s">
        <v>228</v>
      </c>
      <c r="L46" s="10" t="s">
        <v>453</v>
      </c>
    </row>
    <row r="47" spans="1:12">
      <c r="A47" s="10" t="s">
        <v>35</v>
      </c>
      <c r="D47" s="10" t="s">
        <v>226</v>
      </c>
      <c r="E47" s="17" t="s">
        <v>264</v>
      </c>
      <c r="F47" s="9">
        <v>38504</v>
      </c>
      <c r="G47" s="9">
        <v>44713</v>
      </c>
      <c r="H47" s="10">
        <v>28</v>
      </c>
      <c r="I47" s="18" t="s">
        <v>225</v>
      </c>
      <c r="J47" s="10" t="s">
        <v>227</v>
      </c>
      <c r="K47" s="10" t="s">
        <v>228</v>
      </c>
      <c r="L47" s="10" t="s">
        <v>453</v>
      </c>
    </row>
    <row r="48" spans="1:12">
      <c r="A48" s="10" t="s">
        <v>36</v>
      </c>
      <c r="D48" s="10" t="s">
        <v>226</v>
      </c>
      <c r="E48" s="17" t="s">
        <v>265</v>
      </c>
      <c r="F48" s="9">
        <v>38504</v>
      </c>
      <c r="G48" s="9">
        <v>44713</v>
      </c>
      <c r="H48" s="10">
        <v>28</v>
      </c>
      <c r="I48" s="18" t="s">
        <v>225</v>
      </c>
      <c r="J48" s="10" t="s">
        <v>227</v>
      </c>
      <c r="K48" s="10" t="s">
        <v>228</v>
      </c>
      <c r="L48" s="10" t="s">
        <v>453</v>
      </c>
    </row>
    <row r="49" spans="1:12">
      <c r="A49" s="10" t="s">
        <v>37</v>
      </c>
      <c r="D49" s="10" t="s">
        <v>226</v>
      </c>
      <c r="E49" s="17" t="s">
        <v>266</v>
      </c>
      <c r="F49" s="9">
        <v>38504</v>
      </c>
      <c r="G49" s="9">
        <v>44713</v>
      </c>
      <c r="H49" s="10">
        <v>28</v>
      </c>
      <c r="I49" s="18" t="s">
        <v>225</v>
      </c>
      <c r="J49" s="10" t="s">
        <v>227</v>
      </c>
      <c r="K49" s="10" t="s">
        <v>228</v>
      </c>
      <c r="L49" s="10" t="s">
        <v>453</v>
      </c>
    </row>
    <row r="50" spans="1:12">
      <c r="A50" s="10" t="s">
        <v>38</v>
      </c>
      <c r="D50" s="10" t="s">
        <v>226</v>
      </c>
      <c r="E50" s="17" t="s">
        <v>267</v>
      </c>
      <c r="F50" s="9">
        <v>38504</v>
      </c>
      <c r="G50" s="9">
        <v>44713</v>
      </c>
      <c r="H50" s="10">
        <v>28</v>
      </c>
      <c r="I50" s="18" t="s">
        <v>225</v>
      </c>
      <c r="J50" s="10" t="s">
        <v>227</v>
      </c>
      <c r="K50" s="10" t="s">
        <v>228</v>
      </c>
      <c r="L50" s="10" t="s">
        <v>453</v>
      </c>
    </row>
    <row r="51" spans="1:12">
      <c r="A51" s="10" t="s">
        <v>39</v>
      </c>
      <c r="D51" s="10" t="s">
        <v>226</v>
      </c>
      <c r="E51" s="17" t="s">
        <v>268</v>
      </c>
      <c r="F51" s="9">
        <v>38504</v>
      </c>
      <c r="G51" s="9">
        <v>44713</v>
      </c>
      <c r="H51" s="10">
        <v>28</v>
      </c>
      <c r="I51" s="18" t="s">
        <v>225</v>
      </c>
      <c r="J51" s="10" t="s">
        <v>227</v>
      </c>
      <c r="K51" s="10" t="s">
        <v>228</v>
      </c>
      <c r="L51" s="10" t="s">
        <v>453</v>
      </c>
    </row>
    <row r="52" spans="1:12">
      <c r="A52" s="10" t="s">
        <v>40</v>
      </c>
      <c r="D52" s="10" t="s">
        <v>226</v>
      </c>
      <c r="E52" s="17" t="s">
        <v>269</v>
      </c>
      <c r="F52" s="9">
        <v>38504</v>
      </c>
      <c r="G52" s="9">
        <v>44713</v>
      </c>
      <c r="H52" s="10">
        <v>28</v>
      </c>
      <c r="I52" s="18" t="s">
        <v>225</v>
      </c>
      <c r="J52" s="10" t="s">
        <v>227</v>
      </c>
      <c r="K52" s="10" t="s">
        <v>228</v>
      </c>
      <c r="L52" s="10" t="s">
        <v>453</v>
      </c>
    </row>
    <row r="53" spans="1:12">
      <c r="A53" s="10" t="s">
        <v>41</v>
      </c>
      <c r="D53" s="10" t="s">
        <v>226</v>
      </c>
      <c r="E53" s="17" t="s">
        <v>270</v>
      </c>
      <c r="F53" s="9">
        <v>38504</v>
      </c>
      <c r="G53" s="9">
        <v>44713</v>
      </c>
      <c r="H53" s="10">
        <v>28</v>
      </c>
      <c r="I53" s="18" t="s">
        <v>225</v>
      </c>
      <c r="J53" s="10" t="s">
        <v>227</v>
      </c>
      <c r="K53" s="10" t="s">
        <v>228</v>
      </c>
      <c r="L53" s="10" t="s">
        <v>453</v>
      </c>
    </row>
    <row r="54" spans="1:12">
      <c r="A54" s="10" t="s">
        <v>42</v>
      </c>
      <c r="D54" s="10" t="s">
        <v>226</v>
      </c>
      <c r="E54" s="17" t="s">
        <v>271</v>
      </c>
      <c r="F54" s="9">
        <v>38504</v>
      </c>
      <c r="G54" s="9">
        <v>44713</v>
      </c>
      <c r="H54" s="10">
        <v>28</v>
      </c>
      <c r="I54" s="18" t="s">
        <v>225</v>
      </c>
      <c r="J54" s="10" t="s">
        <v>227</v>
      </c>
      <c r="K54" s="10" t="s">
        <v>228</v>
      </c>
      <c r="L54" s="10" t="s">
        <v>453</v>
      </c>
    </row>
    <row r="55" spans="1:12">
      <c r="A55" s="10" t="s">
        <v>43</v>
      </c>
      <c r="D55" s="10" t="s">
        <v>226</v>
      </c>
      <c r="E55" s="17" t="s">
        <v>272</v>
      </c>
      <c r="F55" s="9">
        <v>38504</v>
      </c>
      <c r="G55" s="9">
        <v>44713</v>
      </c>
      <c r="H55" s="10">
        <v>28</v>
      </c>
      <c r="I55" s="18" t="s">
        <v>225</v>
      </c>
      <c r="J55" s="10" t="s">
        <v>227</v>
      </c>
      <c r="K55" s="10" t="s">
        <v>228</v>
      </c>
      <c r="L55" s="10" t="s">
        <v>453</v>
      </c>
    </row>
    <row r="56" spans="1:12">
      <c r="A56" s="10" t="s">
        <v>44</v>
      </c>
      <c r="D56" s="10" t="s">
        <v>226</v>
      </c>
      <c r="E56" s="17" t="s">
        <v>273</v>
      </c>
      <c r="F56" s="9">
        <v>38504</v>
      </c>
      <c r="G56" s="9">
        <v>44713</v>
      </c>
      <c r="H56" s="10">
        <v>28</v>
      </c>
      <c r="I56" s="18" t="s">
        <v>225</v>
      </c>
      <c r="J56" s="10" t="s">
        <v>227</v>
      </c>
      <c r="K56" s="10" t="s">
        <v>228</v>
      </c>
      <c r="L56" s="10" t="s">
        <v>453</v>
      </c>
    </row>
    <row r="57" spans="1:12">
      <c r="A57" s="10" t="s">
        <v>45</v>
      </c>
      <c r="D57" s="10" t="s">
        <v>226</v>
      </c>
      <c r="E57" s="17" t="s">
        <v>274</v>
      </c>
      <c r="F57" s="9">
        <v>38504</v>
      </c>
      <c r="G57" s="9">
        <v>44713</v>
      </c>
      <c r="H57" s="10">
        <v>28</v>
      </c>
      <c r="I57" s="18" t="s">
        <v>225</v>
      </c>
      <c r="J57" s="10" t="s">
        <v>227</v>
      </c>
      <c r="K57" s="10" t="s">
        <v>228</v>
      </c>
      <c r="L57" s="10" t="s">
        <v>453</v>
      </c>
    </row>
    <row r="58" spans="1:12">
      <c r="A58" s="10" t="s">
        <v>46</v>
      </c>
      <c r="D58" s="10" t="s">
        <v>226</v>
      </c>
      <c r="E58" s="17" t="s">
        <v>275</v>
      </c>
      <c r="F58" s="9">
        <v>38504</v>
      </c>
      <c r="G58" s="9">
        <v>44713</v>
      </c>
      <c r="H58" s="10">
        <v>28</v>
      </c>
      <c r="I58" s="18" t="s">
        <v>225</v>
      </c>
      <c r="J58" s="10" t="s">
        <v>227</v>
      </c>
      <c r="K58" s="10" t="s">
        <v>228</v>
      </c>
      <c r="L58" s="10" t="s">
        <v>453</v>
      </c>
    </row>
    <row r="59" spans="1:12">
      <c r="A59" s="10" t="s">
        <v>47</v>
      </c>
      <c r="D59" s="10" t="s">
        <v>226</v>
      </c>
      <c r="E59" s="17" t="s">
        <v>276</v>
      </c>
      <c r="F59" s="9">
        <v>38504</v>
      </c>
      <c r="G59" s="9">
        <v>44713</v>
      </c>
      <c r="H59" s="10">
        <v>28</v>
      </c>
      <c r="I59" s="18" t="s">
        <v>225</v>
      </c>
      <c r="J59" s="10" t="s">
        <v>227</v>
      </c>
      <c r="K59" s="10" t="s">
        <v>228</v>
      </c>
      <c r="L59" s="10" t="s">
        <v>453</v>
      </c>
    </row>
    <row r="60" spans="1:12">
      <c r="A60" s="10" t="s">
        <v>48</v>
      </c>
      <c r="D60" s="10" t="s">
        <v>226</v>
      </c>
      <c r="E60" s="17" t="s">
        <v>277</v>
      </c>
      <c r="F60" s="9">
        <v>38504</v>
      </c>
      <c r="G60" s="9">
        <v>44713</v>
      </c>
      <c r="H60" s="10">
        <v>28</v>
      </c>
      <c r="I60" s="18" t="s">
        <v>225</v>
      </c>
      <c r="J60" s="10" t="s">
        <v>227</v>
      </c>
      <c r="K60" s="10" t="s">
        <v>228</v>
      </c>
      <c r="L60" s="10" t="s">
        <v>453</v>
      </c>
    </row>
    <row r="61" spans="1:12">
      <c r="A61" s="10" t="s">
        <v>49</v>
      </c>
      <c r="D61" s="10" t="s">
        <v>226</v>
      </c>
      <c r="E61" s="17" t="s">
        <v>278</v>
      </c>
      <c r="F61" s="9">
        <v>38504</v>
      </c>
      <c r="G61" s="9">
        <v>44713</v>
      </c>
      <c r="H61" s="10">
        <v>28</v>
      </c>
      <c r="I61" s="18" t="s">
        <v>225</v>
      </c>
      <c r="J61" s="10" t="s">
        <v>227</v>
      </c>
      <c r="K61" s="10" t="s">
        <v>228</v>
      </c>
      <c r="L61" s="10" t="s">
        <v>453</v>
      </c>
    </row>
    <row r="62" spans="1:12">
      <c r="A62" s="10" t="s">
        <v>50</v>
      </c>
      <c r="D62" s="10" t="s">
        <v>226</v>
      </c>
      <c r="E62" s="17" t="s">
        <v>279</v>
      </c>
      <c r="F62" s="9">
        <v>38504</v>
      </c>
      <c r="G62" s="9">
        <v>44713</v>
      </c>
      <c r="H62" s="10">
        <v>28</v>
      </c>
      <c r="I62" s="18" t="s">
        <v>225</v>
      </c>
      <c r="J62" s="10" t="s">
        <v>227</v>
      </c>
      <c r="K62" s="10" t="s">
        <v>228</v>
      </c>
      <c r="L62" s="10" t="s">
        <v>453</v>
      </c>
    </row>
    <row r="63" spans="1:12">
      <c r="A63" s="10" t="s">
        <v>51</v>
      </c>
      <c r="D63" s="10" t="s">
        <v>226</v>
      </c>
      <c r="E63" s="17" t="s">
        <v>280</v>
      </c>
      <c r="F63" s="9">
        <v>38504</v>
      </c>
      <c r="G63" s="9">
        <v>44713</v>
      </c>
      <c r="H63" s="10">
        <v>28</v>
      </c>
      <c r="I63" s="18" t="s">
        <v>225</v>
      </c>
      <c r="J63" s="10" t="s">
        <v>227</v>
      </c>
      <c r="K63" s="10" t="s">
        <v>228</v>
      </c>
      <c r="L63" s="10" t="s">
        <v>453</v>
      </c>
    </row>
    <row r="64" spans="1:12">
      <c r="A64" s="10" t="s">
        <v>52</v>
      </c>
      <c r="D64" s="10" t="s">
        <v>226</v>
      </c>
      <c r="E64" s="17" t="s">
        <v>281</v>
      </c>
      <c r="F64" s="9">
        <v>38504</v>
      </c>
      <c r="G64" s="9">
        <v>44713</v>
      </c>
      <c r="H64" s="10">
        <v>28</v>
      </c>
      <c r="I64" s="18" t="s">
        <v>225</v>
      </c>
      <c r="J64" s="10" t="s">
        <v>227</v>
      </c>
      <c r="K64" s="10" t="s">
        <v>228</v>
      </c>
      <c r="L64" s="10" t="s">
        <v>453</v>
      </c>
    </row>
    <row r="65" spans="1:12">
      <c r="A65" s="10" t="s">
        <v>53</v>
      </c>
      <c r="D65" s="10" t="s">
        <v>226</v>
      </c>
      <c r="E65" s="17" t="s">
        <v>282</v>
      </c>
      <c r="F65" s="9">
        <v>38504</v>
      </c>
      <c r="G65" s="9">
        <v>44713</v>
      </c>
      <c r="H65" s="10">
        <v>28</v>
      </c>
      <c r="I65" s="18" t="s">
        <v>225</v>
      </c>
      <c r="J65" s="10" t="s">
        <v>227</v>
      </c>
      <c r="K65" s="10" t="s">
        <v>228</v>
      </c>
      <c r="L65" s="10" t="s">
        <v>453</v>
      </c>
    </row>
    <row r="66" spans="1:12">
      <c r="A66" s="10" t="s">
        <v>54</v>
      </c>
      <c r="D66" s="10" t="s">
        <v>226</v>
      </c>
      <c r="E66" s="17" t="s">
        <v>283</v>
      </c>
      <c r="F66" s="9">
        <v>38504</v>
      </c>
      <c r="G66" s="9">
        <v>44713</v>
      </c>
      <c r="H66" s="10">
        <v>28</v>
      </c>
      <c r="I66" s="18" t="s">
        <v>225</v>
      </c>
      <c r="J66" s="10" t="s">
        <v>227</v>
      </c>
      <c r="K66" s="10" t="s">
        <v>228</v>
      </c>
      <c r="L66" s="10" t="s">
        <v>453</v>
      </c>
    </row>
    <row r="67" spans="1:12">
      <c r="A67" s="10" t="s">
        <v>55</v>
      </c>
      <c r="D67" s="10" t="s">
        <v>226</v>
      </c>
      <c r="E67" s="17" t="s">
        <v>284</v>
      </c>
      <c r="F67" s="9">
        <v>38504</v>
      </c>
      <c r="G67" s="9">
        <v>44713</v>
      </c>
      <c r="H67" s="10">
        <v>28</v>
      </c>
      <c r="I67" s="18" t="s">
        <v>225</v>
      </c>
      <c r="J67" s="10" t="s">
        <v>227</v>
      </c>
      <c r="K67" s="10" t="s">
        <v>228</v>
      </c>
      <c r="L67" s="10" t="s">
        <v>453</v>
      </c>
    </row>
    <row r="68" spans="1:12">
      <c r="A68" s="10" t="s">
        <v>56</v>
      </c>
      <c r="D68" s="10" t="s">
        <v>226</v>
      </c>
      <c r="E68" s="17" t="s">
        <v>285</v>
      </c>
      <c r="F68" s="9">
        <v>38504</v>
      </c>
      <c r="G68" s="9">
        <v>44713</v>
      </c>
      <c r="H68" s="10">
        <v>28</v>
      </c>
      <c r="I68" s="18" t="s">
        <v>225</v>
      </c>
      <c r="J68" s="10" t="s">
        <v>227</v>
      </c>
      <c r="K68" s="10" t="s">
        <v>228</v>
      </c>
      <c r="L68" s="10" t="s">
        <v>453</v>
      </c>
    </row>
    <row r="69" spans="1:12">
      <c r="A69" s="10" t="s">
        <v>57</v>
      </c>
      <c r="D69" s="10" t="s">
        <v>226</v>
      </c>
      <c r="E69" s="17" t="s">
        <v>286</v>
      </c>
      <c r="F69" s="9">
        <v>38504</v>
      </c>
      <c r="G69" s="9">
        <v>44713</v>
      </c>
      <c r="H69" s="10">
        <v>28</v>
      </c>
      <c r="I69" s="18" t="s">
        <v>225</v>
      </c>
      <c r="J69" s="10" t="s">
        <v>227</v>
      </c>
      <c r="K69" s="10" t="s">
        <v>228</v>
      </c>
      <c r="L69" s="10" t="s">
        <v>453</v>
      </c>
    </row>
    <row r="70" spans="1:12">
      <c r="A70" s="10" t="s">
        <v>58</v>
      </c>
      <c r="D70" s="10" t="s">
        <v>226</v>
      </c>
      <c r="E70" s="17" t="s">
        <v>287</v>
      </c>
      <c r="F70" s="9">
        <v>38504</v>
      </c>
      <c r="G70" s="9">
        <v>44713</v>
      </c>
      <c r="H70" s="10">
        <v>28</v>
      </c>
      <c r="I70" s="18" t="s">
        <v>225</v>
      </c>
      <c r="J70" s="10" t="s">
        <v>227</v>
      </c>
      <c r="K70" s="10" t="s">
        <v>228</v>
      </c>
      <c r="L70" s="10" t="s">
        <v>453</v>
      </c>
    </row>
    <row r="71" spans="1:12">
      <c r="A71" s="10" t="s">
        <v>59</v>
      </c>
      <c r="D71" s="10" t="s">
        <v>226</v>
      </c>
      <c r="E71" s="17" t="s">
        <v>288</v>
      </c>
      <c r="F71" s="9">
        <v>38504</v>
      </c>
      <c r="G71" s="9">
        <v>44713</v>
      </c>
      <c r="H71" s="10">
        <v>28</v>
      </c>
      <c r="I71" s="18" t="s">
        <v>225</v>
      </c>
      <c r="J71" s="10" t="s">
        <v>227</v>
      </c>
      <c r="K71" s="10" t="s">
        <v>228</v>
      </c>
      <c r="L71" s="10" t="s">
        <v>453</v>
      </c>
    </row>
    <row r="72" spans="1:12">
      <c r="A72" s="10" t="s">
        <v>60</v>
      </c>
      <c r="D72" s="10" t="s">
        <v>226</v>
      </c>
      <c r="E72" s="17" t="s">
        <v>289</v>
      </c>
      <c r="F72" s="9">
        <v>38504</v>
      </c>
      <c r="G72" s="9">
        <v>44713</v>
      </c>
      <c r="H72" s="10">
        <v>28</v>
      </c>
      <c r="I72" s="18" t="s">
        <v>225</v>
      </c>
      <c r="J72" s="10" t="s">
        <v>227</v>
      </c>
      <c r="K72" s="10" t="s">
        <v>228</v>
      </c>
      <c r="L72" s="10" t="s">
        <v>453</v>
      </c>
    </row>
    <row r="73" spans="1:12">
      <c r="A73" s="10" t="s">
        <v>61</v>
      </c>
      <c r="D73" s="10" t="s">
        <v>226</v>
      </c>
      <c r="E73" s="17" t="s">
        <v>290</v>
      </c>
      <c r="F73" s="9">
        <v>38504</v>
      </c>
      <c r="G73" s="9">
        <v>44713</v>
      </c>
      <c r="H73" s="10">
        <v>28</v>
      </c>
      <c r="I73" s="18" t="s">
        <v>225</v>
      </c>
      <c r="J73" s="10" t="s">
        <v>227</v>
      </c>
      <c r="K73" s="10" t="s">
        <v>228</v>
      </c>
      <c r="L73" s="10" t="s">
        <v>453</v>
      </c>
    </row>
    <row r="74" spans="1:12">
      <c r="A74" s="10" t="s">
        <v>62</v>
      </c>
      <c r="D74" s="10" t="s">
        <v>226</v>
      </c>
      <c r="E74" s="17" t="s">
        <v>291</v>
      </c>
      <c r="F74" s="9">
        <v>38504</v>
      </c>
      <c r="G74" s="9">
        <v>44713</v>
      </c>
      <c r="H74" s="10">
        <v>28</v>
      </c>
      <c r="I74" s="18" t="s">
        <v>225</v>
      </c>
      <c r="J74" s="10" t="s">
        <v>227</v>
      </c>
      <c r="K74" s="10" t="s">
        <v>228</v>
      </c>
      <c r="L74" s="10" t="s">
        <v>453</v>
      </c>
    </row>
    <row r="75" spans="1:12">
      <c r="A75" s="10" t="s">
        <v>63</v>
      </c>
      <c r="D75" s="10" t="s">
        <v>226</v>
      </c>
      <c r="E75" s="17" t="s">
        <v>292</v>
      </c>
      <c r="F75" s="9">
        <v>38504</v>
      </c>
      <c r="G75" s="9">
        <v>44713</v>
      </c>
      <c r="H75" s="10">
        <v>28</v>
      </c>
      <c r="I75" s="18" t="s">
        <v>225</v>
      </c>
      <c r="J75" s="10" t="s">
        <v>227</v>
      </c>
      <c r="K75" s="10" t="s">
        <v>228</v>
      </c>
      <c r="L75" s="10" t="s">
        <v>453</v>
      </c>
    </row>
    <row r="76" spans="1:12">
      <c r="A76" s="10" t="s">
        <v>64</v>
      </c>
      <c r="D76" s="10" t="s">
        <v>226</v>
      </c>
      <c r="E76" s="17" t="s">
        <v>293</v>
      </c>
      <c r="F76" s="9">
        <v>38504</v>
      </c>
      <c r="G76" s="9">
        <v>44713</v>
      </c>
      <c r="H76" s="10">
        <v>28</v>
      </c>
      <c r="I76" s="18" t="s">
        <v>225</v>
      </c>
      <c r="J76" s="10" t="s">
        <v>227</v>
      </c>
      <c r="K76" s="10" t="s">
        <v>228</v>
      </c>
      <c r="L76" s="10" t="s">
        <v>453</v>
      </c>
    </row>
    <row r="77" spans="1:12">
      <c r="A77" s="10" t="s">
        <v>65</v>
      </c>
      <c r="D77" s="10" t="s">
        <v>226</v>
      </c>
      <c r="E77" s="17" t="s">
        <v>294</v>
      </c>
      <c r="F77" s="9">
        <v>38504</v>
      </c>
      <c r="G77" s="9">
        <v>44713</v>
      </c>
      <c r="H77" s="10">
        <v>28</v>
      </c>
      <c r="I77" s="18" t="s">
        <v>225</v>
      </c>
      <c r="J77" s="10" t="s">
        <v>227</v>
      </c>
      <c r="K77" s="10" t="s">
        <v>228</v>
      </c>
      <c r="L77" s="10" t="s">
        <v>453</v>
      </c>
    </row>
    <row r="78" spans="1:12">
      <c r="A78" s="10" t="s">
        <v>66</v>
      </c>
      <c r="D78" s="10" t="s">
        <v>226</v>
      </c>
      <c r="E78" s="17" t="s">
        <v>295</v>
      </c>
      <c r="F78" s="9">
        <v>38504</v>
      </c>
      <c r="G78" s="9">
        <v>44713</v>
      </c>
      <c r="H78" s="10">
        <v>28</v>
      </c>
      <c r="I78" s="18" t="s">
        <v>225</v>
      </c>
      <c r="J78" s="10" t="s">
        <v>227</v>
      </c>
      <c r="K78" s="10" t="s">
        <v>228</v>
      </c>
      <c r="L78" s="10" t="s">
        <v>453</v>
      </c>
    </row>
    <row r="79" spans="1:12">
      <c r="A79" s="10" t="s">
        <v>67</v>
      </c>
      <c r="D79" s="10" t="s">
        <v>226</v>
      </c>
      <c r="E79" s="17" t="s">
        <v>296</v>
      </c>
      <c r="F79" s="9">
        <v>38504</v>
      </c>
      <c r="G79" s="9">
        <v>44713</v>
      </c>
      <c r="H79" s="10">
        <v>28</v>
      </c>
      <c r="I79" s="18" t="s">
        <v>225</v>
      </c>
      <c r="J79" s="10" t="s">
        <v>227</v>
      </c>
      <c r="K79" s="10" t="s">
        <v>228</v>
      </c>
      <c r="L79" s="10" t="s">
        <v>453</v>
      </c>
    </row>
    <row r="80" spans="1:12">
      <c r="A80" s="10" t="s">
        <v>68</v>
      </c>
      <c r="D80" s="10" t="s">
        <v>226</v>
      </c>
      <c r="E80" s="17" t="s">
        <v>297</v>
      </c>
      <c r="F80" s="9">
        <v>38504</v>
      </c>
      <c r="G80" s="9">
        <v>44713</v>
      </c>
      <c r="H80" s="10">
        <v>28</v>
      </c>
      <c r="I80" s="18" t="s">
        <v>225</v>
      </c>
      <c r="J80" s="10" t="s">
        <v>227</v>
      </c>
      <c r="K80" s="10" t="s">
        <v>228</v>
      </c>
      <c r="L80" s="10" t="s">
        <v>453</v>
      </c>
    </row>
    <row r="81" spans="1:12">
      <c r="A81" s="10" t="s">
        <v>69</v>
      </c>
      <c r="D81" s="10" t="s">
        <v>226</v>
      </c>
      <c r="E81" s="17" t="s">
        <v>298</v>
      </c>
      <c r="F81" s="9">
        <v>38504</v>
      </c>
      <c r="G81" s="9">
        <v>44713</v>
      </c>
      <c r="H81" s="10">
        <v>28</v>
      </c>
      <c r="I81" s="18" t="s">
        <v>225</v>
      </c>
      <c r="J81" s="10" t="s">
        <v>227</v>
      </c>
      <c r="K81" s="10" t="s">
        <v>228</v>
      </c>
      <c r="L81" s="10" t="s">
        <v>453</v>
      </c>
    </row>
    <row r="82" spans="1:12">
      <c r="A82" s="10" t="s">
        <v>70</v>
      </c>
      <c r="D82" s="10" t="s">
        <v>226</v>
      </c>
      <c r="E82" s="17" t="s">
        <v>299</v>
      </c>
      <c r="F82" s="9">
        <v>38504</v>
      </c>
      <c r="G82" s="9">
        <v>44713</v>
      </c>
      <c r="H82" s="10">
        <v>28</v>
      </c>
      <c r="I82" s="18" t="s">
        <v>225</v>
      </c>
      <c r="J82" s="10" t="s">
        <v>227</v>
      </c>
      <c r="K82" s="10" t="s">
        <v>228</v>
      </c>
      <c r="L82" s="10" t="s">
        <v>453</v>
      </c>
    </row>
    <row r="83" spans="1:12">
      <c r="A83" s="10" t="s">
        <v>71</v>
      </c>
      <c r="D83" s="10" t="s">
        <v>226</v>
      </c>
      <c r="E83" s="17" t="s">
        <v>300</v>
      </c>
      <c r="F83" s="9">
        <v>38504</v>
      </c>
      <c r="G83" s="9">
        <v>44713</v>
      </c>
      <c r="H83" s="10">
        <v>28</v>
      </c>
      <c r="I83" s="18" t="s">
        <v>225</v>
      </c>
      <c r="J83" s="10" t="s">
        <v>227</v>
      </c>
      <c r="K83" s="10" t="s">
        <v>228</v>
      </c>
      <c r="L83" s="10" t="s">
        <v>453</v>
      </c>
    </row>
    <row r="84" spans="1:12">
      <c r="A84" s="10" t="s">
        <v>72</v>
      </c>
      <c r="D84" s="10" t="s">
        <v>226</v>
      </c>
      <c r="E84" s="17" t="s">
        <v>301</v>
      </c>
      <c r="F84" s="9">
        <v>38504</v>
      </c>
      <c r="G84" s="9">
        <v>44713</v>
      </c>
      <c r="H84" s="10">
        <v>28</v>
      </c>
      <c r="I84" s="18" t="s">
        <v>225</v>
      </c>
      <c r="J84" s="10" t="s">
        <v>227</v>
      </c>
      <c r="K84" s="10" t="s">
        <v>228</v>
      </c>
      <c r="L84" s="10" t="s">
        <v>453</v>
      </c>
    </row>
    <row r="85" spans="1:12">
      <c r="A85" s="10" t="s">
        <v>73</v>
      </c>
      <c r="D85" s="10" t="s">
        <v>226</v>
      </c>
      <c r="E85" s="17" t="s">
        <v>302</v>
      </c>
      <c r="F85" s="9">
        <v>38504</v>
      </c>
      <c r="G85" s="9">
        <v>44713</v>
      </c>
      <c r="H85" s="10">
        <v>28</v>
      </c>
      <c r="I85" s="18" t="s">
        <v>225</v>
      </c>
      <c r="J85" s="10" t="s">
        <v>227</v>
      </c>
      <c r="K85" s="10" t="s">
        <v>228</v>
      </c>
      <c r="L85" s="10" t="s">
        <v>453</v>
      </c>
    </row>
    <row r="86" spans="1:12">
      <c r="A86" s="10" t="s">
        <v>74</v>
      </c>
      <c r="D86" s="10" t="s">
        <v>226</v>
      </c>
      <c r="E86" s="17" t="s">
        <v>303</v>
      </c>
      <c r="F86" s="9">
        <v>38504</v>
      </c>
      <c r="G86" s="9">
        <v>44713</v>
      </c>
      <c r="H86" s="10">
        <v>28</v>
      </c>
      <c r="I86" s="18" t="s">
        <v>225</v>
      </c>
      <c r="J86" s="10" t="s">
        <v>227</v>
      </c>
      <c r="K86" s="10" t="s">
        <v>228</v>
      </c>
      <c r="L86" s="10" t="s">
        <v>453</v>
      </c>
    </row>
    <row r="87" spans="1:12">
      <c r="A87" s="10" t="s">
        <v>75</v>
      </c>
      <c r="D87" s="10" t="s">
        <v>226</v>
      </c>
      <c r="E87" s="17" t="s">
        <v>304</v>
      </c>
      <c r="F87" s="9">
        <v>38504</v>
      </c>
      <c r="G87" s="9">
        <v>44713</v>
      </c>
      <c r="H87" s="10">
        <v>28</v>
      </c>
      <c r="I87" s="18" t="s">
        <v>225</v>
      </c>
      <c r="J87" s="10" t="s">
        <v>227</v>
      </c>
      <c r="K87" s="10" t="s">
        <v>228</v>
      </c>
      <c r="L87" s="10" t="s">
        <v>453</v>
      </c>
    </row>
    <row r="88" spans="1:12">
      <c r="A88" s="10" t="s">
        <v>76</v>
      </c>
      <c r="D88" s="10" t="s">
        <v>226</v>
      </c>
      <c r="E88" s="17" t="s">
        <v>305</v>
      </c>
      <c r="F88" s="9">
        <v>38504</v>
      </c>
      <c r="G88" s="9">
        <v>44713</v>
      </c>
      <c r="H88" s="10">
        <v>28</v>
      </c>
      <c r="I88" s="18" t="s">
        <v>225</v>
      </c>
      <c r="J88" s="10" t="s">
        <v>227</v>
      </c>
      <c r="K88" s="10" t="s">
        <v>228</v>
      </c>
      <c r="L88" s="10" t="s">
        <v>453</v>
      </c>
    </row>
    <row r="89" spans="1:12">
      <c r="A89" s="10" t="s">
        <v>77</v>
      </c>
      <c r="D89" s="10" t="s">
        <v>226</v>
      </c>
      <c r="E89" s="17" t="s">
        <v>306</v>
      </c>
      <c r="F89" s="9">
        <v>38504</v>
      </c>
      <c r="G89" s="9">
        <v>44713</v>
      </c>
      <c r="H89" s="10">
        <v>28</v>
      </c>
      <c r="I89" s="18" t="s">
        <v>225</v>
      </c>
      <c r="J89" s="10" t="s">
        <v>227</v>
      </c>
      <c r="K89" s="10" t="s">
        <v>228</v>
      </c>
      <c r="L89" s="10" t="s">
        <v>453</v>
      </c>
    </row>
    <row r="90" spans="1:12">
      <c r="A90" s="10" t="s">
        <v>78</v>
      </c>
      <c r="D90" s="10" t="s">
        <v>226</v>
      </c>
      <c r="E90" s="17" t="s">
        <v>307</v>
      </c>
      <c r="F90" s="9">
        <v>38504</v>
      </c>
      <c r="G90" s="9">
        <v>44713</v>
      </c>
      <c r="H90" s="10">
        <v>28</v>
      </c>
      <c r="I90" s="18" t="s">
        <v>225</v>
      </c>
      <c r="J90" s="10" t="s">
        <v>227</v>
      </c>
      <c r="K90" s="10" t="s">
        <v>228</v>
      </c>
      <c r="L90" s="10" t="s">
        <v>453</v>
      </c>
    </row>
    <row r="91" spans="1:12">
      <c r="A91" s="10" t="s">
        <v>79</v>
      </c>
      <c r="D91" s="10" t="s">
        <v>226</v>
      </c>
      <c r="E91" s="17" t="s">
        <v>308</v>
      </c>
      <c r="F91" s="9">
        <v>38504</v>
      </c>
      <c r="G91" s="9">
        <v>44713</v>
      </c>
      <c r="H91" s="10">
        <v>28</v>
      </c>
      <c r="I91" s="18" t="s">
        <v>225</v>
      </c>
      <c r="J91" s="10" t="s">
        <v>227</v>
      </c>
      <c r="K91" s="10" t="s">
        <v>228</v>
      </c>
      <c r="L91" s="10" t="s">
        <v>453</v>
      </c>
    </row>
    <row r="92" spans="1:12">
      <c r="A92" s="10" t="s">
        <v>80</v>
      </c>
      <c r="D92" s="10" t="s">
        <v>226</v>
      </c>
      <c r="E92" s="17" t="s">
        <v>309</v>
      </c>
      <c r="F92" s="9">
        <v>38504</v>
      </c>
      <c r="G92" s="9">
        <v>44713</v>
      </c>
      <c r="H92" s="10">
        <v>28</v>
      </c>
      <c r="I92" s="18" t="s">
        <v>225</v>
      </c>
      <c r="J92" s="10" t="s">
        <v>227</v>
      </c>
      <c r="K92" s="10" t="s">
        <v>228</v>
      </c>
      <c r="L92" s="10" t="s">
        <v>453</v>
      </c>
    </row>
    <row r="93" spans="1:12">
      <c r="A93" s="10" t="s">
        <v>81</v>
      </c>
      <c r="D93" s="10" t="s">
        <v>226</v>
      </c>
      <c r="E93" s="17" t="s">
        <v>310</v>
      </c>
      <c r="F93" s="9">
        <v>38504</v>
      </c>
      <c r="G93" s="9">
        <v>44713</v>
      </c>
      <c r="H93" s="10">
        <v>28</v>
      </c>
      <c r="I93" s="18" t="s">
        <v>225</v>
      </c>
      <c r="J93" s="10" t="s">
        <v>227</v>
      </c>
      <c r="K93" s="10" t="s">
        <v>228</v>
      </c>
      <c r="L93" s="10" t="s">
        <v>453</v>
      </c>
    </row>
    <row r="94" spans="1:12">
      <c r="A94" s="10" t="s">
        <v>82</v>
      </c>
      <c r="D94" s="10" t="s">
        <v>226</v>
      </c>
      <c r="E94" s="17" t="s">
        <v>311</v>
      </c>
      <c r="F94" s="9">
        <v>38504</v>
      </c>
      <c r="G94" s="9">
        <v>44713</v>
      </c>
      <c r="H94" s="10">
        <v>28</v>
      </c>
      <c r="I94" s="18" t="s">
        <v>225</v>
      </c>
      <c r="J94" s="10" t="s">
        <v>227</v>
      </c>
      <c r="K94" s="10" t="s">
        <v>228</v>
      </c>
      <c r="L94" s="10" t="s">
        <v>453</v>
      </c>
    </row>
    <row r="95" spans="1:12">
      <c r="A95" s="10" t="s">
        <v>83</v>
      </c>
      <c r="D95" s="10" t="s">
        <v>226</v>
      </c>
      <c r="E95" s="17" t="s">
        <v>312</v>
      </c>
      <c r="F95" s="9">
        <v>38504</v>
      </c>
      <c r="G95" s="9">
        <v>44713</v>
      </c>
      <c r="H95" s="10">
        <v>28</v>
      </c>
      <c r="I95" s="18" t="s">
        <v>225</v>
      </c>
      <c r="J95" s="10" t="s">
        <v>227</v>
      </c>
      <c r="K95" s="10" t="s">
        <v>228</v>
      </c>
      <c r="L95" s="10" t="s">
        <v>453</v>
      </c>
    </row>
    <row r="96" spans="1:12">
      <c r="A96" s="10" t="s">
        <v>84</v>
      </c>
      <c r="D96" s="10" t="s">
        <v>226</v>
      </c>
      <c r="E96" s="17" t="s">
        <v>313</v>
      </c>
      <c r="F96" s="9">
        <v>38504</v>
      </c>
      <c r="G96" s="9">
        <v>44713</v>
      </c>
      <c r="H96" s="10">
        <v>28</v>
      </c>
      <c r="I96" s="18" t="s">
        <v>225</v>
      </c>
      <c r="J96" s="10" t="s">
        <v>227</v>
      </c>
      <c r="K96" s="10" t="s">
        <v>228</v>
      </c>
      <c r="L96" s="10" t="s">
        <v>453</v>
      </c>
    </row>
    <row r="97" spans="1:12">
      <c r="A97" s="10" t="s">
        <v>85</v>
      </c>
      <c r="D97" s="10" t="s">
        <v>226</v>
      </c>
      <c r="E97" s="17" t="s">
        <v>314</v>
      </c>
      <c r="F97" s="9">
        <v>38504</v>
      </c>
      <c r="G97" s="9">
        <v>44713</v>
      </c>
      <c r="H97" s="10">
        <v>28</v>
      </c>
      <c r="I97" s="18" t="s">
        <v>225</v>
      </c>
      <c r="J97" s="10" t="s">
        <v>227</v>
      </c>
      <c r="K97" s="10" t="s">
        <v>228</v>
      </c>
      <c r="L97" s="10" t="s">
        <v>453</v>
      </c>
    </row>
    <row r="98" spans="1:12">
      <c r="A98" s="10" t="s">
        <v>86</v>
      </c>
      <c r="D98" s="10" t="s">
        <v>226</v>
      </c>
      <c r="E98" s="17" t="s">
        <v>315</v>
      </c>
      <c r="F98" s="9">
        <v>38504</v>
      </c>
      <c r="G98" s="9">
        <v>44713</v>
      </c>
      <c r="H98" s="10">
        <v>28</v>
      </c>
      <c r="I98" s="18" t="s">
        <v>225</v>
      </c>
      <c r="J98" s="10" t="s">
        <v>227</v>
      </c>
      <c r="K98" s="10" t="s">
        <v>228</v>
      </c>
      <c r="L98" s="10" t="s">
        <v>453</v>
      </c>
    </row>
    <row r="99" spans="1:12">
      <c r="A99" s="10" t="s">
        <v>87</v>
      </c>
      <c r="D99" s="10" t="s">
        <v>226</v>
      </c>
      <c r="E99" s="17" t="s">
        <v>316</v>
      </c>
      <c r="F99" s="9">
        <v>38504</v>
      </c>
      <c r="G99" s="9">
        <v>44713</v>
      </c>
      <c r="H99" s="10">
        <v>28</v>
      </c>
      <c r="I99" s="18" t="s">
        <v>225</v>
      </c>
      <c r="J99" s="10" t="s">
        <v>227</v>
      </c>
      <c r="K99" s="10" t="s">
        <v>228</v>
      </c>
      <c r="L99" s="10" t="s">
        <v>453</v>
      </c>
    </row>
    <row r="100" spans="1:12">
      <c r="A100" s="10" t="s">
        <v>88</v>
      </c>
      <c r="D100" s="10" t="s">
        <v>226</v>
      </c>
      <c r="E100" s="17" t="s">
        <v>317</v>
      </c>
      <c r="F100" s="9">
        <v>38504</v>
      </c>
      <c r="G100" s="9">
        <v>44713</v>
      </c>
      <c r="H100" s="10">
        <v>28</v>
      </c>
      <c r="I100" s="18" t="s">
        <v>225</v>
      </c>
      <c r="J100" s="10" t="s">
        <v>227</v>
      </c>
      <c r="K100" s="10" t="s">
        <v>228</v>
      </c>
      <c r="L100" s="10" t="s">
        <v>453</v>
      </c>
    </row>
    <row r="101" spans="1:12">
      <c r="A101" s="10" t="s">
        <v>89</v>
      </c>
      <c r="D101" s="10" t="s">
        <v>226</v>
      </c>
      <c r="E101" s="17" t="s">
        <v>318</v>
      </c>
      <c r="F101" s="9">
        <v>38504</v>
      </c>
      <c r="G101" s="9">
        <v>44713</v>
      </c>
      <c r="H101" s="10">
        <v>28</v>
      </c>
      <c r="I101" s="18" t="s">
        <v>225</v>
      </c>
      <c r="J101" s="10" t="s">
        <v>227</v>
      </c>
      <c r="K101" s="10" t="s">
        <v>228</v>
      </c>
      <c r="L101" s="10" t="s">
        <v>453</v>
      </c>
    </row>
    <row r="102" spans="1:12">
      <c r="A102" s="10" t="s">
        <v>90</v>
      </c>
      <c r="D102" s="10" t="s">
        <v>226</v>
      </c>
      <c r="E102" s="17" t="s">
        <v>319</v>
      </c>
      <c r="F102" s="9">
        <v>38504</v>
      </c>
      <c r="G102" s="9">
        <v>44713</v>
      </c>
      <c r="H102" s="10">
        <v>28</v>
      </c>
      <c r="I102" s="18" t="s">
        <v>225</v>
      </c>
      <c r="J102" s="10" t="s">
        <v>227</v>
      </c>
      <c r="K102" s="10" t="s">
        <v>228</v>
      </c>
      <c r="L102" s="10" t="s">
        <v>453</v>
      </c>
    </row>
    <row r="103" spans="1:12">
      <c r="A103" s="10" t="s">
        <v>91</v>
      </c>
      <c r="D103" s="10" t="s">
        <v>226</v>
      </c>
      <c r="E103" s="17" t="s">
        <v>320</v>
      </c>
      <c r="F103" s="9">
        <v>38504</v>
      </c>
      <c r="G103" s="9">
        <v>44713</v>
      </c>
      <c r="H103" s="10">
        <v>28</v>
      </c>
      <c r="I103" s="18" t="s">
        <v>225</v>
      </c>
      <c r="J103" s="10" t="s">
        <v>227</v>
      </c>
      <c r="K103" s="10" t="s">
        <v>228</v>
      </c>
      <c r="L103" s="10" t="s">
        <v>453</v>
      </c>
    </row>
    <row r="104" spans="1:12">
      <c r="A104" s="10" t="s">
        <v>92</v>
      </c>
      <c r="D104" s="10" t="s">
        <v>226</v>
      </c>
      <c r="E104" s="17" t="s">
        <v>321</v>
      </c>
      <c r="F104" s="9">
        <v>38504</v>
      </c>
      <c r="G104" s="9">
        <v>44713</v>
      </c>
      <c r="H104" s="10">
        <v>28</v>
      </c>
      <c r="I104" s="18" t="s">
        <v>225</v>
      </c>
      <c r="J104" s="10" t="s">
        <v>227</v>
      </c>
      <c r="K104" s="10" t="s">
        <v>228</v>
      </c>
      <c r="L104" s="10" t="s">
        <v>453</v>
      </c>
    </row>
    <row r="105" spans="1:12">
      <c r="A105" s="10" t="s">
        <v>93</v>
      </c>
      <c r="D105" s="10" t="s">
        <v>226</v>
      </c>
      <c r="E105" s="17" t="s">
        <v>322</v>
      </c>
      <c r="F105" s="9">
        <v>38504</v>
      </c>
      <c r="G105" s="9">
        <v>44713</v>
      </c>
      <c r="H105" s="10">
        <v>28</v>
      </c>
      <c r="I105" s="18" t="s">
        <v>225</v>
      </c>
      <c r="J105" s="10" t="s">
        <v>227</v>
      </c>
      <c r="K105" s="10" t="s">
        <v>228</v>
      </c>
      <c r="L105" s="10" t="s">
        <v>453</v>
      </c>
    </row>
    <row r="106" spans="1:12">
      <c r="A106" s="10" t="s">
        <v>94</v>
      </c>
      <c r="D106" s="10" t="s">
        <v>226</v>
      </c>
      <c r="E106" s="17" t="s">
        <v>323</v>
      </c>
      <c r="F106" s="9">
        <v>38504</v>
      </c>
      <c r="G106" s="9">
        <v>44713</v>
      </c>
      <c r="H106" s="10">
        <v>28</v>
      </c>
      <c r="I106" s="18" t="s">
        <v>225</v>
      </c>
      <c r="J106" s="10" t="s">
        <v>227</v>
      </c>
      <c r="K106" s="10" t="s">
        <v>228</v>
      </c>
      <c r="L106" s="10" t="s">
        <v>453</v>
      </c>
    </row>
    <row r="107" spans="1:12">
      <c r="A107" s="10" t="s">
        <v>95</v>
      </c>
      <c r="D107" s="10" t="s">
        <v>226</v>
      </c>
      <c r="E107" s="17" t="s">
        <v>324</v>
      </c>
      <c r="F107" s="9">
        <v>38504</v>
      </c>
      <c r="G107" s="9">
        <v>44713</v>
      </c>
      <c r="H107" s="10">
        <v>28</v>
      </c>
      <c r="I107" s="18" t="s">
        <v>225</v>
      </c>
      <c r="J107" s="10" t="s">
        <v>227</v>
      </c>
      <c r="K107" s="10" t="s">
        <v>228</v>
      </c>
      <c r="L107" s="10" t="s">
        <v>453</v>
      </c>
    </row>
    <row r="108" spans="1:12">
      <c r="A108" s="10" t="s">
        <v>96</v>
      </c>
      <c r="D108" s="10" t="s">
        <v>226</v>
      </c>
      <c r="E108" s="17" t="s">
        <v>325</v>
      </c>
      <c r="F108" s="9">
        <v>38504</v>
      </c>
      <c r="G108" s="9">
        <v>44713</v>
      </c>
      <c r="H108" s="10">
        <v>28</v>
      </c>
      <c r="I108" s="18" t="s">
        <v>225</v>
      </c>
      <c r="J108" s="10" t="s">
        <v>227</v>
      </c>
      <c r="K108" s="10" t="s">
        <v>228</v>
      </c>
      <c r="L108" s="10" t="s">
        <v>453</v>
      </c>
    </row>
    <row r="109" spans="1:12">
      <c r="A109" s="10" t="s">
        <v>97</v>
      </c>
      <c r="D109" s="10" t="s">
        <v>226</v>
      </c>
      <c r="E109" s="17" t="s">
        <v>326</v>
      </c>
      <c r="F109" s="9">
        <v>38504</v>
      </c>
      <c r="G109" s="9">
        <v>44713</v>
      </c>
      <c r="H109" s="10">
        <v>28</v>
      </c>
      <c r="I109" s="18" t="s">
        <v>225</v>
      </c>
      <c r="J109" s="10" t="s">
        <v>227</v>
      </c>
      <c r="K109" s="10" t="s">
        <v>228</v>
      </c>
      <c r="L109" s="10" t="s">
        <v>453</v>
      </c>
    </row>
    <row r="110" spans="1:12">
      <c r="A110" s="10" t="s">
        <v>98</v>
      </c>
      <c r="D110" s="10" t="s">
        <v>226</v>
      </c>
      <c r="E110" s="17" t="s">
        <v>327</v>
      </c>
      <c r="F110" s="9">
        <v>38504</v>
      </c>
      <c r="G110" s="9">
        <v>44713</v>
      </c>
      <c r="H110" s="10">
        <v>28</v>
      </c>
      <c r="I110" s="18" t="s">
        <v>225</v>
      </c>
      <c r="J110" s="10" t="s">
        <v>227</v>
      </c>
      <c r="K110" s="10" t="s">
        <v>228</v>
      </c>
      <c r="L110" s="10" t="s">
        <v>453</v>
      </c>
    </row>
    <row r="111" spans="1:12">
      <c r="A111" s="10" t="s">
        <v>99</v>
      </c>
      <c r="D111" s="10" t="s">
        <v>226</v>
      </c>
      <c r="E111" s="17" t="s">
        <v>328</v>
      </c>
      <c r="F111" s="9">
        <v>38504</v>
      </c>
      <c r="G111" s="9">
        <v>44713</v>
      </c>
      <c r="H111" s="10">
        <v>28</v>
      </c>
      <c r="I111" s="18" t="s">
        <v>225</v>
      </c>
      <c r="J111" s="10" t="s">
        <v>227</v>
      </c>
      <c r="K111" s="10" t="s">
        <v>228</v>
      </c>
      <c r="L111" s="10" t="s">
        <v>453</v>
      </c>
    </row>
    <row r="112" spans="1:12">
      <c r="A112" s="10" t="s">
        <v>100</v>
      </c>
      <c r="D112" s="10" t="s">
        <v>226</v>
      </c>
      <c r="E112" s="17" t="s">
        <v>329</v>
      </c>
      <c r="F112" s="9">
        <v>38504</v>
      </c>
      <c r="G112" s="9">
        <v>44713</v>
      </c>
      <c r="H112" s="10">
        <v>28</v>
      </c>
      <c r="I112" s="18" t="s">
        <v>225</v>
      </c>
      <c r="J112" s="10" t="s">
        <v>227</v>
      </c>
      <c r="K112" s="10" t="s">
        <v>228</v>
      </c>
      <c r="L112" s="10" t="s">
        <v>453</v>
      </c>
    </row>
    <row r="113" spans="1:12">
      <c r="A113" s="10" t="s">
        <v>101</v>
      </c>
      <c r="D113" s="10" t="s">
        <v>226</v>
      </c>
      <c r="E113" s="17" t="s">
        <v>330</v>
      </c>
      <c r="F113" s="9">
        <v>38504</v>
      </c>
      <c r="G113" s="9">
        <v>44713</v>
      </c>
      <c r="H113" s="10">
        <v>28</v>
      </c>
      <c r="I113" s="18" t="s">
        <v>225</v>
      </c>
      <c r="J113" s="10" t="s">
        <v>227</v>
      </c>
      <c r="K113" s="10" t="s">
        <v>228</v>
      </c>
      <c r="L113" s="10" t="s">
        <v>453</v>
      </c>
    </row>
    <row r="114" spans="1:12">
      <c r="A114" s="10" t="s">
        <v>102</v>
      </c>
      <c r="D114" s="10" t="s">
        <v>226</v>
      </c>
      <c r="E114" s="17" t="s">
        <v>331</v>
      </c>
      <c r="F114" s="9">
        <v>38504</v>
      </c>
      <c r="G114" s="9">
        <v>44713</v>
      </c>
      <c r="H114" s="10">
        <v>28</v>
      </c>
      <c r="I114" s="18" t="s">
        <v>225</v>
      </c>
      <c r="J114" s="10" t="s">
        <v>227</v>
      </c>
      <c r="K114" s="10" t="s">
        <v>228</v>
      </c>
      <c r="L114" s="10" t="s">
        <v>453</v>
      </c>
    </row>
    <row r="115" spans="1:12">
      <c r="A115" s="10" t="s">
        <v>103</v>
      </c>
      <c r="D115" s="10" t="s">
        <v>226</v>
      </c>
      <c r="E115" s="17" t="s">
        <v>332</v>
      </c>
      <c r="F115" s="9">
        <v>38504</v>
      </c>
      <c r="G115" s="9">
        <v>44713</v>
      </c>
      <c r="H115" s="10">
        <v>28</v>
      </c>
      <c r="I115" s="18" t="s">
        <v>225</v>
      </c>
      <c r="J115" s="10" t="s">
        <v>227</v>
      </c>
      <c r="K115" s="10" t="s">
        <v>228</v>
      </c>
      <c r="L115" s="10" t="s">
        <v>453</v>
      </c>
    </row>
    <row r="116" spans="1:12">
      <c r="A116" s="10" t="s">
        <v>104</v>
      </c>
      <c r="D116" s="10" t="s">
        <v>226</v>
      </c>
      <c r="E116" s="17" t="s">
        <v>333</v>
      </c>
      <c r="F116" s="9">
        <v>38504</v>
      </c>
      <c r="G116" s="9">
        <v>44713</v>
      </c>
      <c r="H116" s="10">
        <v>28</v>
      </c>
      <c r="I116" s="18" t="s">
        <v>225</v>
      </c>
      <c r="J116" s="10" t="s">
        <v>227</v>
      </c>
      <c r="K116" s="10" t="s">
        <v>228</v>
      </c>
      <c r="L116" s="10" t="s">
        <v>453</v>
      </c>
    </row>
    <row r="117" spans="1:12">
      <c r="A117" s="10" t="s">
        <v>105</v>
      </c>
      <c r="D117" s="10" t="s">
        <v>226</v>
      </c>
      <c r="E117" s="17" t="s">
        <v>334</v>
      </c>
      <c r="F117" s="9">
        <v>38504</v>
      </c>
      <c r="G117" s="9">
        <v>44713</v>
      </c>
      <c r="H117" s="10">
        <v>28</v>
      </c>
      <c r="I117" s="18" t="s">
        <v>225</v>
      </c>
      <c r="J117" s="10" t="s">
        <v>227</v>
      </c>
      <c r="K117" s="10" t="s">
        <v>228</v>
      </c>
      <c r="L117" s="10" t="s">
        <v>453</v>
      </c>
    </row>
    <row r="118" spans="1:12">
      <c r="A118" s="10" t="s">
        <v>106</v>
      </c>
      <c r="D118" s="10" t="s">
        <v>226</v>
      </c>
      <c r="E118" s="17" t="s">
        <v>335</v>
      </c>
      <c r="F118" s="9">
        <v>38504</v>
      </c>
      <c r="G118" s="9">
        <v>44713</v>
      </c>
      <c r="H118" s="10">
        <v>28</v>
      </c>
      <c r="I118" s="18" t="s">
        <v>225</v>
      </c>
      <c r="J118" s="10" t="s">
        <v>227</v>
      </c>
      <c r="K118" s="10" t="s">
        <v>228</v>
      </c>
      <c r="L118" s="10" t="s">
        <v>453</v>
      </c>
    </row>
    <row r="119" spans="1:12">
      <c r="A119" s="10" t="s">
        <v>107</v>
      </c>
      <c r="D119" s="10" t="s">
        <v>226</v>
      </c>
      <c r="E119" s="17" t="s">
        <v>336</v>
      </c>
      <c r="F119" s="9">
        <v>38504</v>
      </c>
      <c r="G119" s="9">
        <v>44713</v>
      </c>
      <c r="H119" s="10">
        <v>28</v>
      </c>
      <c r="I119" s="18" t="s">
        <v>225</v>
      </c>
      <c r="J119" s="10" t="s">
        <v>227</v>
      </c>
      <c r="K119" s="10" t="s">
        <v>228</v>
      </c>
      <c r="L119" s="10" t="s">
        <v>453</v>
      </c>
    </row>
    <row r="120" spans="1:12">
      <c r="A120" s="10" t="s">
        <v>108</v>
      </c>
      <c r="D120" s="10" t="s">
        <v>226</v>
      </c>
      <c r="E120" s="17" t="s">
        <v>337</v>
      </c>
      <c r="F120" s="9">
        <v>38504</v>
      </c>
      <c r="G120" s="9">
        <v>44713</v>
      </c>
      <c r="H120" s="10">
        <v>28</v>
      </c>
      <c r="I120" s="18" t="s">
        <v>225</v>
      </c>
      <c r="J120" s="10" t="s">
        <v>227</v>
      </c>
      <c r="K120" s="10" t="s">
        <v>228</v>
      </c>
      <c r="L120" s="10" t="s">
        <v>453</v>
      </c>
    </row>
    <row r="121" spans="1:12">
      <c r="A121" s="10" t="s">
        <v>109</v>
      </c>
      <c r="D121" s="10" t="s">
        <v>226</v>
      </c>
      <c r="E121" s="17" t="s">
        <v>338</v>
      </c>
      <c r="F121" s="9">
        <v>38504</v>
      </c>
      <c r="G121" s="9">
        <v>44713</v>
      </c>
      <c r="H121" s="10">
        <v>28</v>
      </c>
      <c r="I121" s="18" t="s">
        <v>225</v>
      </c>
      <c r="J121" s="10" t="s">
        <v>227</v>
      </c>
      <c r="K121" s="10" t="s">
        <v>228</v>
      </c>
      <c r="L121" s="10" t="s">
        <v>453</v>
      </c>
    </row>
    <row r="122" spans="1:12">
      <c r="A122" s="10" t="s">
        <v>110</v>
      </c>
      <c r="D122" s="10" t="s">
        <v>226</v>
      </c>
      <c r="E122" s="17" t="s">
        <v>339</v>
      </c>
      <c r="F122" s="9">
        <v>38504</v>
      </c>
      <c r="G122" s="9">
        <v>44713</v>
      </c>
      <c r="H122" s="10">
        <v>28</v>
      </c>
      <c r="I122" s="18" t="s">
        <v>225</v>
      </c>
      <c r="J122" s="10" t="s">
        <v>227</v>
      </c>
      <c r="K122" s="10" t="s">
        <v>228</v>
      </c>
      <c r="L122" s="10" t="s">
        <v>453</v>
      </c>
    </row>
    <row r="123" spans="1:12">
      <c r="A123" s="10" t="s">
        <v>111</v>
      </c>
      <c r="D123" s="10" t="s">
        <v>226</v>
      </c>
      <c r="E123" s="17" t="s">
        <v>340</v>
      </c>
      <c r="F123" s="9">
        <v>38504</v>
      </c>
      <c r="G123" s="9">
        <v>44713</v>
      </c>
      <c r="H123" s="10">
        <v>28</v>
      </c>
      <c r="I123" s="18" t="s">
        <v>225</v>
      </c>
      <c r="J123" s="10" t="s">
        <v>227</v>
      </c>
      <c r="K123" s="10" t="s">
        <v>228</v>
      </c>
      <c r="L123" s="10" t="s">
        <v>453</v>
      </c>
    </row>
    <row r="124" spans="1:12">
      <c r="A124" s="10" t="s">
        <v>112</v>
      </c>
      <c r="D124" s="10" t="s">
        <v>226</v>
      </c>
      <c r="E124" s="17" t="s">
        <v>341</v>
      </c>
      <c r="F124" s="9">
        <v>38504</v>
      </c>
      <c r="G124" s="9">
        <v>44713</v>
      </c>
      <c r="H124" s="10">
        <v>28</v>
      </c>
      <c r="I124" s="18" t="s">
        <v>225</v>
      </c>
      <c r="J124" s="10" t="s">
        <v>227</v>
      </c>
      <c r="K124" s="10" t="s">
        <v>228</v>
      </c>
      <c r="L124" s="10" t="s">
        <v>453</v>
      </c>
    </row>
    <row r="125" spans="1:12">
      <c r="A125" s="10" t="s">
        <v>113</v>
      </c>
      <c r="D125" s="10" t="s">
        <v>226</v>
      </c>
      <c r="E125" s="17" t="s">
        <v>342</v>
      </c>
      <c r="F125" s="9">
        <v>38504</v>
      </c>
      <c r="G125" s="9">
        <v>44713</v>
      </c>
      <c r="H125" s="10">
        <v>28</v>
      </c>
      <c r="I125" s="18" t="s">
        <v>225</v>
      </c>
      <c r="J125" s="10" t="s">
        <v>227</v>
      </c>
      <c r="K125" s="10" t="s">
        <v>228</v>
      </c>
      <c r="L125" s="10" t="s">
        <v>453</v>
      </c>
    </row>
    <row r="126" spans="1:12">
      <c r="A126" s="10" t="s">
        <v>114</v>
      </c>
      <c r="D126" s="10" t="s">
        <v>226</v>
      </c>
      <c r="E126" s="17" t="s">
        <v>343</v>
      </c>
      <c r="F126" s="9">
        <v>38504</v>
      </c>
      <c r="G126" s="9">
        <v>44713</v>
      </c>
      <c r="H126" s="10">
        <v>28</v>
      </c>
      <c r="I126" s="18" t="s">
        <v>225</v>
      </c>
      <c r="J126" s="10" t="s">
        <v>227</v>
      </c>
      <c r="K126" s="10" t="s">
        <v>228</v>
      </c>
      <c r="L126" s="10" t="s">
        <v>453</v>
      </c>
    </row>
    <row r="127" spans="1:12">
      <c r="A127" s="10" t="s">
        <v>115</v>
      </c>
      <c r="D127" s="10" t="s">
        <v>226</v>
      </c>
      <c r="E127" s="17" t="s">
        <v>344</v>
      </c>
      <c r="F127" s="9">
        <v>38504</v>
      </c>
      <c r="G127" s="9">
        <v>44713</v>
      </c>
      <c r="H127" s="10">
        <v>28</v>
      </c>
      <c r="I127" s="18" t="s">
        <v>225</v>
      </c>
      <c r="J127" s="10" t="s">
        <v>227</v>
      </c>
      <c r="K127" s="10" t="s">
        <v>228</v>
      </c>
      <c r="L127" s="10" t="s">
        <v>453</v>
      </c>
    </row>
    <row r="128" spans="1:12">
      <c r="A128" s="10" t="s">
        <v>116</v>
      </c>
      <c r="D128" s="10" t="s">
        <v>226</v>
      </c>
      <c r="E128" s="17" t="s">
        <v>345</v>
      </c>
      <c r="F128" s="9">
        <v>38504</v>
      </c>
      <c r="G128" s="9">
        <v>44713</v>
      </c>
      <c r="H128" s="10">
        <v>28</v>
      </c>
      <c r="I128" s="18" t="s">
        <v>225</v>
      </c>
      <c r="J128" s="10" t="s">
        <v>227</v>
      </c>
      <c r="K128" s="10" t="s">
        <v>228</v>
      </c>
      <c r="L128" s="10" t="s">
        <v>453</v>
      </c>
    </row>
    <row r="129" spans="1:12">
      <c r="A129" s="10" t="s">
        <v>117</v>
      </c>
      <c r="D129" s="10" t="s">
        <v>226</v>
      </c>
      <c r="E129" s="17" t="s">
        <v>346</v>
      </c>
      <c r="F129" s="9">
        <v>38504</v>
      </c>
      <c r="G129" s="9">
        <v>44713</v>
      </c>
      <c r="H129" s="10">
        <v>28</v>
      </c>
      <c r="I129" s="18" t="s">
        <v>225</v>
      </c>
      <c r="J129" s="10" t="s">
        <v>227</v>
      </c>
      <c r="K129" s="10" t="s">
        <v>228</v>
      </c>
      <c r="L129" s="10" t="s">
        <v>453</v>
      </c>
    </row>
    <row r="130" spans="1:12">
      <c r="A130" s="10" t="s">
        <v>118</v>
      </c>
      <c r="D130" s="10" t="s">
        <v>226</v>
      </c>
      <c r="E130" s="17" t="s">
        <v>347</v>
      </c>
      <c r="F130" s="9">
        <v>38504</v>
      </c>
      <c r="G130" s="9">
        <v>44713</v>
      </c>
      <c r="H130" s="10">
        <v>28</v>
      </c>
      <c r="I130" s="18" t="s">
        <v>225</v>
      </c>
      <c r="J130" s="10" t="s">
        <v>227</v>
      </c>
      <c r="K130" s="10" t="s">
        <v>228</v>
      </c>
      <c r="L130" s="10" t="s">
        <v>453</v>
      </c>
    </row>
    <row r="131" spans="1:12">
      <c r="A131" s="10" t="s">
        <v>119</v>
      </c>
      <c r="D131" s="10" t="s">
        <v>226</v>
      </c>
      <c r="E131" s="17" t="s">
        <v>348</v>
      </c>
      <c r="F131" s="9">
        <v>38504</v>
      </c>
      <c r="G131" s="9">
        <v>44713</v>
      </c>
      <c r="H131" s="10">
        <v>28</v>
      </c>
      <c r="I131" s="18" t="s">
        <v>225</v>
      </c>
      <c r="J131" s="10" t="s">
        <v>227</v>
      </c>
      <c r="K131" s="10" t="s">
        <v>228</v>
      </c>
      <c r="L131" s="10" t="s">
        <v>453</v>
      </c>
    </row>
    <row r="132" spans="1:12">
      <c r="A132" s="10" t="s">
        <v>120</v>
      </c>
      <c r="D132" s="10" t="s">
        <v>226</v>
      </c>
      <c r="E132" s="17" t="s">
        <v>349</v>
      </c>
      <c r="F132" s="9">
        <v>38504</v>
      </c>
      <c r="G132" s="9">
        <v>44713</v>
      </c>
      <c r="H132" s="10">
        <v>28</v>
      </c>
      <c r="I132" s="18" t="s">
        <v>225</v>
      </c>
      <c r="J132" s="10" t="s">
        <v>227</v>
      </c>
      <c r="K132" s="10" t="s">
        <v>228</v>
      </c>
      <c r="L132" s="10" t="s">
        <v>453</v>
      </c>
    </row>
    <row r="133" spans="1:12">
      <c r="A133" s="10" t="s">
        <v>121</v>
      </c>
      <c r="D133" s="10" t="s">
        <v>226</v>
      </c>
      <c r="E133" s="17" t="s">
        <v>350</v>
      </c>
      <c r="F133" s="9">
        <v>38504</v>
      </c>
      <c r="G133" s="9">
        <v>44713</v>
      </c>
      <c r="H133" s="10">
        <v>28</v>
      </c>
      <c r="I133" s="18" t="s">
        <v>225</v>
      </c>
      <c r="J133" s="10" t="s">
        <v>227</v>
      </c>
      <c r="K133" s="10" t="s">
        <v>228</v>
      </c>
      <c r="L133" s="10" t="s">
        <v>453</v>
      </c>
    </row>
    <row r="134" spans="1:12">
      <c r="A134" s="10" t="s">
        <v>122</v>
      </c>
      <c r="D134" s="10" t="s">
        <v>226</v>
      </c>
      <c r="E134" s="17" t="s">
        <v>351</v>
      </c>
      <c r="F134" s="9">
        <v>38504</v>
      </c>
      <c r="G134" s="9">
        <v>44713</v>
      </c>
      <c r="H134" s="10">
        <v>28</v>
      </c>
      <c r="I134" s="18" t="s">
        <v>225</v>
      </c>
      <c r="J134" s="10" t="s">
        <v>227</v>
      </c>
      <c r="K134" s="10" t="s">
        <v>228</v>
      </c>
      <c r="L134" s="10" t="s">
        <v>453</v>
      </c>
    </row>
    <row r="135" spans="1:12">
      <c r="A135" s="10" t="s">
        <v>123</v>
      </c>
      <c r="D135" s="10" t="s">
        <v>226</v>
      </c>
      <c r="E135" s="17" t="s">
        <v>352</v>
      </c>
      <c r="F135" s="9">
        <v>38504</v>
      </c>
      <c r="G135" s="9">
        <v>44713</v>
      </c>
      <c r="H135" s="10">
        <v>28</v>
      </c>
      <c r="I135" s="18" t="s">
        <v>225</v>
      </c>
      <c r="J135" s="10" t="s">
        <v>227</v>
      </c>
      <c r="K135" s="10" t="s">
        <v>228</v>
      </c>
      <c r="L135" s="10" t="s">
        <v>453</v>
      </c>
    </row>
    <row r="136" spans="1:12">
      <c r="A136" s="10" t="s">
        <v>124</v>
      </c>
      <c r="D136" s="10" t="s">
        <v>226</v>
      </c>
      <c r="E136" s="17" t="s">
        <v>353</v>
      </c>
      <c r="F136" s="9">
        <v>38504</v>
      </c>
      <c r="G136" s="9">
        <v>44713</v>
      </c>
      <c r="H136" s="10">
        <v>28</v>
      </c>
      <c r="I136" s="18" t="s">
        <v>225</v>
      </c>
      <c r="J136" s="10" t="s">
        <v>227</v>
      </c>
      <c r="K136" s="10" t="s">
        <v>228</v>
      </c>
      <c r="L136" s="10" t="s">
        <v>453</v>
      </c>
    </row>
    <row r="137" spans="1:12">
      <c r="A137" s="10" t="s">
        <v>125</v>
      </c>
      <c r="D137" s="10" t="s">
        <v>226</v>
      </c>
      <c r="E137" s="17" t="s">
        <v>354</v>
      </c>
      <c r="F137" s="9">
        <v>38504</v>
      </c>
      <c r="G137" s="9">
        <v>44713</v>
      </c>
      <c r="H137" s="10">
        <v>28</v>
      </c>
      <c r="I137" s="18" t="s">
        <v>225</v>
      </c>
      <c r="J137" s="10" t="s">
        <v>227</v>
      </c>
      <c r="K137" s="10" t="s">
        <v>228</v>
      </c>
      <c r="L137" s="10" t="s">
        <v>453</v>
      </c>
    </row>
    <row r="138" spans="1:12">
      <c r="A138" s="10" t="s">
        <v>126</v>
      </c>
      <c r="D138" s="10" t="s">
        <v>226</v>
      </c>
      <c r="E138" s="17" t="s">
        <v>355</v>
      </c>
      <c r="F138" s="9">
        <v>38504</v>
      </c>
      <c r="G138" s="9">
        <v>44713</v>
      </c>
      <c r="H138" s="10">
        <v>28</v>
      </c>
      <c r="I138" s="18" t="s">
        <v>225</v>
      </c>
      <c r="J138" s="10" t="s">
        <v>227</v>
      </c>
      <c r="K138" s="10" t="s">
        <v>228</v>
      </c>
      <c r="L138" s="10" t="s">
        <v>453</v>
      </c>
    </row>
    <row r="139" spans="1:12">
      <c r="A139" s="10" t="s">
        <v>127</v>
      </c>
      <c r="D139" s="10" t="s">
        <v>226</v>
      </c>
      <c r="E139" s="17" t="s">
        <v>356</v>
      </c>
      <c r="F139" s="9">
        <v>38504</v>
      </c>
      <c r="G139" s="9">
        <v>44713</v>
      </c>
      <c r="H139" s="10">
        <v>28</v>
      </c>
      <c r="I139" s="18" t="s">
        <v>225</v>
      </c>
      <c r="J139" s="10" t="s">
        <v>227</v>
      </c>
      <c r="K139" s="10" t="s">
        <v>228</v>
      </c>
      <c r="L139" s="10" t="s">
        <v>453</v>
      </c>
    </row>
    <row r="140" spans="1:12">
      <c r="A140" s="10" t="s">
        <v>128</v>
      </c>
      <c r="D140" s="10" t="s">
        <v>226</v>
      </c>
      <c r="E140" s="17" t="s">
        <v>357</v>
      </c>
      <c r="F140" s="9">
        <v>38504</v>
      </c>
      <c r="G140" s="9">
        <v>44713</v>
      </c>
      <c r="H140" s="10">
        <v>28</v>
      </c>
      <c r="I140" s="18" t="s">
        <v>225</v>
      </c>
      <c r="J140" s="10" t="s">
        <v>227</v>
      </c>
      <c r="K140" s="10" t="s">
        <v>228</v>
      </c>
      <c r="L140" s="10" t="s">
        <v>453</v>
      </c>
    </row>
    <row r="141" spans="1:12">
      <c r="A141" s="10" t="s">
        <v>129</v>
      </c>
      <c r="D141" s="10" t="s">
        <v>226</v>
      </c>
      <c r="E141" s="17" t="s">
        <v>358</v>
      </c>
      <c r="F141" s="9">
        <v>38504</v>
      </c>
      <c r="G141" s="9">
        <v>44713</v>
      </c>
      <c r="H141" s="10">
        <v>28</v>
      </c>
      <c r="I141" s="18" t="s">
        <v>225</v>
      </c>
      <c r="J141" s="10" t="s">
        <v>227</v>
      </c>
      <c r="K141" s="10" t="s">
        <v>228</v>
      </c>
      <c r="L141" s="10" t="s">
        <v>453</v>
      </c>
    </row>
    <row r="142" spans="1:12">
      <c r="A142" s="10" t="s">
        <v>130</v>
      </c>
      <c r="D142" s="10" t="s">
        <v>226</v>
      </c>
      <c r="E142" s="17" t="s">
        <v>359</v>
      </c>
      <c r="F142" s="9">
        <v>38504</v>
      </c>
      <c r="G142" s="9">
        <v>44713</v>
      </c>
      <c r="H142" s="10">
        <v>28</v>
      </c>
      <c r="I142" s="18" t="s">
        <v>225</v>
      </c>
      <c r="J142" s="10" t="s">
        <v>227</v>
      </c>
      <c r="K142" s="10" t="s">
        <v>228</v>
      </c>
      <c r="L142" s="10" t="s">
        <v>453</v>
      </c>
    </row>
    <row r="143" spans="1:12">
      <c r="A143" s="10" t="s">
        <v>131</v>
      </c>
      <c r="D143" s="10" t="s">
        <v>226</v>
      </c>
      <c r="E143" s="17" t="s">
        <v>360</v>
      </c>
      <c r="F143" s="9">
        <v>38504</v>
      </c>
      <c r="G143" s="9">
        <v>44713</v>
      </c>
      <c r="H143" s="10">
        <v>28</v>
      </c>
      <c r="I143" s="18" t="s">
        <v>225</v>
      </c>
      <c r="J143" s="10" t="s">
        <v>227</v>
      </c>
      <c r="K143" s="10" t="s">
        <v>228</v>
      </c>
      <c r="L143" s="10" t="s">
        <v>453</v>
      </c>
    </row>
    <row r="144" spans="1:12">
      <c r="A144" s="10" t="s">
        <v>132</v>
      </c>
      <c r="D144" s="10" t="s">
        <v>226</v>
      </c>
      <c r="E144" s="17" t="s">
        <v>361</v>
      </c>
      <c r="F144" s="9">
        <v>38504</v>
      </c>
      <c r="G144" s="9">
        <v>44713</v>
      </c>
      <c r="H144" s="10">
        <v>28</v>
      </c>
      <c r="I144" s="18" t="s">
        <v>225</v>
      </c>
      <c r="J144" s="10" t="s">
        <v>227</v>
      </c>
      <c r="K144" s="10" t="s">
        <v>228</v>
      </c>
      <c r="L144" s="10" t="s">
        <v>453</v>
      </c>
    </row>
    <row r="145" spans="1:12">
      <c r="A145" s="10" t="s">
        <v>133</v>
      </c>
      <c r="D145" s="10" t="s">
        <v>226</v>
      </c>
      <c r="E145" s="17" t="s">
        <v>362</v>
      </c>
      <c r="F145" s="9">
        <v>38504</v>
      </c>
      <c r="G145" s="9">
        <v>44713</v>
      </c>
      <c r="H145" s="10">
        <v>28</v>
      </c>
      <c r="I145" s="18" t="s">
        <v>225</v>
      </c>
      <c r="J145" s="10" t="s">
        <v>227</v>
      </c>
      <c r="K145" s="10" t="s">
        <v>228</v>
      </c>
      <c r="L145" s="10" t="s">
        <v>453</v>
      </c>
    </row>
    <row r="146" spans="1:12">
      <c r="A146" s="10" t="s">
        <v>134</v>
      </c>
      <c r="D146" s="10" t="s">
        <v>226</v>
      </c>
      <c r="E146" s="17" t="s">
        <v>363</v>
      </c>
      <c r="F146" s="9">
        <v>38504</v>
      </c>
      <c r="G146" s="9">
        <v>44713</v>
      </c>
      <c r="H146" s="10">
        <v>28</v>
      </c>
      <c r="I146" s="18" t="s">
        <v>225</v>
      </c>
      <c r="J146" s="10" t="s">
        <v>227</v>
      </c>
      <c r="K146" s="10" t="s">
        <v>228</v>
      </c>
      <c r="L146" s="10" t="s">
        <v>453</v>
      </c>
    </row>
    <row r="147" spans="1:12">
      <c r="A147" s="10" t="s">
        <v>135</v>
      </c>
      <c r="D147" s="10" t="s">
        <v>226</v>
      </c>
      <c r="E147" s="17" t="s">
        <v>364</v>
      </c>
      <c r="F147" s="9">
        <v>38504</v>
      </c>
      <c r="G147" s="9">
        <v>44713</v>
      </c>
      <c r="H147" s="10">
        <v>28</v>
      </c>
      <c r="I147" s="18" t="s">
        <v>225</v>
      </c>
      <c r="J147" s="10" t="s">
        <v>227</v>
      </c>
      <c r="K147" s="10" t="s">
        <v>228</v>
      </c>
      <c r="L147" s="10" t="s">
        <v>453</v>
      </c>
    </row>
    <row r="148" spans="1:12">
      <c r="A148" s="10" t="s">
        <v>136</v>
      </c>
      <c r="D148" s="10" t="s">
        <v>226</v>
      </c>
      <c r="E148" s="17" t="s">
        <v>365</v>
      </c>
      <c r="F148" s="9">
        <v>38504</v>
      </c>
      <c r="G148" s="9">
        <v>44713</v>
      </c>
      <c r="H148" s="10">
        <v>28</v>
      </c>
      <c r="I148" s="18" t="s">
        <v>225</v>
      </c>
      <c r="J148" s="10" t="s">
        <v>227</v>
      </c>
      <c r="K148" s="10" t="s">
        <v>228</v>
      </c>
      <c r="L148" s="10" t="s">
        <v>453</v>
      </c>
    </row>
    <row r="149" spans="1:12">
      <c r="A149" s="10" t="s">
        <v>137</v>
      </c>
      <c r="D149" s="10" t="s">
        <v>226</v>
      </c>
      <c r="E149" s="17" t="s">
        <v>366</v>
      </c>
      <c r="F149" s="9">
        <v>38504</v>
      </c>
      <c r="G149" s="9">
        <v>44713</v>
      </c>
      <c r="H149" s="10">
        <v>28</v>
      </c>
      <c r="I149" s="18" t="s">
        <v>225</v>
      </c>
      <c r="J149" s="10" t="s">
        <v>227</v>
      </c>
      <c r="K149" s="10" t="s">
        <v>228</v>
      </c>
      <c r="L149" s="10" t="s">
        <v>453</v>
      </c>
    </row>
    <row r="150" spans="1:12">
      <c r="A150" s="10" t="s">
        <v>138</v>
      </c>
      <c r="D150" s="10" t="s">
        <v>226</v>
      </c>
      <c r="E150" s="17" t="s">
        <v>367</v>
      </c>
      <c r="F150" s="9">
        <v>38504</v>
      </c>
      <c r="G150" s="9">
        <v>44713</v>
      </c>
      <c r="H150" s="10">
        <v>28</v>
      </c>
      <c r="I150" s="18" t="s">
        <v>225</v>
      </c>
      <c r="J150" s="10" t="s">
        <v>227</v>
      </c>
      <c r="K150" s="10" t="s">
        <v>228</v>
      </c>
      <c r="L150" s="10" t="s">
        <v>453</v>
      </c>
    </row>
    <row r="151" spans="1:12">
      <c r="A151" s="10" t="s">
        <v>139</v>
      </c>
      <c r="D151" s="10" t="s">
        <v>226</v>
      </c>
      <c r="E151" s="17" t="s">
        <v>368</v>
      </c>
      <c r="F151" s="9">
        <v>38504</v>
      </c>
      <c r="G151" s="9">
        <v>44713</v>
      </c>
      <c r="H151" s="10">
        <v>28</v>
      </c>
      <c r="I151" s="18" t="s">
        <v>225</v>
      </c>
      <c r="J151" s="10" t="s">
        <v>227</v>
      </c>
      <c r="K151" s="10" t="s">
        <v>228</v>
      </c>
      <c r="L151" s="10" t="s">
        <v>453</v>
      </c>
    </row>
    <row r="152" spans="1:12">
      <c r="A152" s="10" t="s">
        <v>140</v>
      </c>
      <c r="D152" s="10" t="s">
        <v>226</v>
      </c>
      <c r="E152" s="17" t="s">
        <v>369</v>
      </c>
      <c r="F152" s="9">
        <v>38504</v>
      </c>
      <c r="G152" s="9">
        <v>44713</v>
      </c>
      <c r="H152" s="10">
        <v>28</v>
      </c>
      <c r="I152" s="18" t="s">
        <v>225</v>
      </c>
      <c r="J152" s="10" t="s">
        <v>227</v>
      </c>
      <c r="K152" s="10" t="s">
        <v>228</v>
      </c>
      <c r="L152" s="10" t="s">
        <v>453</v>
      </c>
    </row>
    <row r="153" spans="1:12">
      <c r="A153" s="10" t="s">
        <v>141</v>
      </c>
      <c r="D153" s="10" t="s">
        <v>226</v>
      </c>
      <c r="E153" s="17" t="s">
        <v>370</v>
      </c>
      <c r="F153" s="9">
        <v>38504</v>
      </c>
      <c r="G153" s="9">
        <v>44713</v>
      </c>
      <c r="H153" s="10">
        <v>28</v>
      </c>
      <c r="I153" s="18" t="s">
        <v>225</v>
      </c>
      <c r="J153" s="10" t="s">
        <v>227</v>
      </c>
      <c r="K153" s="10" t="s">
        <v>228</v>
      </c>
      <c r="L153" s="10" t="s">
        <v>453</v>
      </c>
    </row>
    <row r="154" spans="1:12">
      <c r="A154" s="10" t="s">
        <v>142</v>
      </c>
      <c r="D154" s="10" t="s">
        <v>226</v>
      </c>
      <c r="E154" s="17" t="s">
        <v>371</v>
      </c>
      <c r="F154" s="9">
        <v>38504</v>
      </c>
      <c r="G154" s="9">
        <v>44713</v>
      </c>
      <c r="H154" s="10">
        <v>28</v>
      </c>
      <c r="I154" s="18" t="s">
        <v>225</v>
      </c>
      <c r="J154" s="10" t="s">
        <v>227</v>
      </c>
      <c r="K154" s="10" t="s">
        <v>228</v>
      </c>
      <c r="L154" s="10" t="s">
        <v>453</v>
      </c>
    </row>
    <row r="155" spans="1:12">
      <c r="A155" s="10" t="s">
        <v>143</v>
      </c>
      <c r="D155" s="10" t="s">
        <v>226</v>
      </c>
      <c r="E155" s="17" t="s">
        <v>372</v>
      </c>
      <c r="F155" s="9">
        <v>38504</v>
      </c>
      <c r="G155" s="9">
        <v>44713</v>
      </c>
      <c r="H155" s="10">
        <v>28</v>
      </c>
      <c r="I155" s="18" t="s">
        <v>225</v>
      </c>
      <c r="J155" s="10" t="s">
        <v>227</v>
      </c>
      <c r="K155" s="10" t="s">
        <v>228</v>
      </c>
      <c r="L155" s="10" t="s">
        <v>453</v>
      </c>
    </row>
    <row r="156" spans="1:12">
      <c r="A156" s="10" t="s">
        <v>144</v>
      </c>
      <c r="D156" s="10" t="s">
        <v>226</v>
      </c>
      <c r="E156" s="17" t="s">
        <v>373</v>
      </c>
      <c r="F156" s="9">
        <v>38504</v>
      </c>
      <c r="G156" s="9">
        <v>44713</v>
      </c>
      <c r="H156" s="10">
        <v>28</v>
      </c>
      <c r="I156" s="18" t="s">
        <v>225</v>
      </c>
      <c r="J156" s="10" t="s">
        <v>227</v>
      </c>
      <c r="K156" s="10" t="s">
        <v>228</v>
      </c>
      <c r="L156" s="10" t="s">
        <v>453</v>
      </c>
    </row>
    <row r="157" spans="1:12">
      <c r="A157" s="10" t="s">
        <v>145</v>
      </c>
      <c r="D157" s="10" t="s">
        <v>226</v>
      </c>
      <c r="E157" s="17" t="s">
        <v>374</v>
      </c>
      <c r="F157" s="9">
        <v>38504</v>
      </c>
      <c r="G157" s="9">
        <v>44713</v>
      </c>
      <c r="H157" s="10">
        <v>28</v>
      </c>
      <c r="I157" s="18" t="s">
        <v>225</v>
      </c>
      <c r="J157" s="10" t="s">
        <v>227</v>
      </c>
      <c r="K157" s="10" t="s">
        <v>228</v>
      </c>
      <c r="L157" s="10" t="s">
        <v>453</v>
      </c>
    </row>
    <row r="158" spans="1:12">
      <c r="A158" s="10" t="s">
        <v>146</v>
      </c>
      <c r="D158" s="10" t="s">
        <v>226</v>
      </c>
      <c r="E158" s="17" t="s">
        <v>375</v>
      </c>
      <c r="F158" s="9">
        <v>38504</v>
      </c>
      <c r="G158" s="9">
        <v>44713</v>
      </c>
      <c r="H158" s="10">
        <v>28</v>
      </c>
      <c r="I158" s="18" t="s">
        <v>225</v>
      </c>
      <c r="J158" s="10" t="s">
        <v>227</v>
      </c>
      <c r="K158" s="10" t="s">
        <v>228</v>
      </c>
      <c r="L158" s="10" t="s">
        <v>453</v>
      </c>
    </row>
    <row r="159" spans="1:12">
      <c r="A159" s="10" t="s">
        <v>147</v>
      </c>
      <c r="D159" s="10" t="s">
        <v>226</v>
      </c>
      <c r="E159" s="17" t="s">
        <v>376</v>
      </c>
      <c r="F159" s="9">
        <v>38504</v>
      </c>
      <c r="G159" s="9">
        <v>44713</v>
      </c>
      <c r="H159" s="10">
        <v>28</v>
      </c>
      <c r="I159" s="18" t="s">
        <v>225</v>
      </c>
      <c r="J159" s="10" t="s">
        <v>227</v>
      </c>
      <c r="K159" s="10" t="s">
        <v>228</v>
      </c>
      <c r="L159" s="10" t="s">
        <v>453</v>
      </c>
    </row>
    <row r="160" spans="1:12">
      <c r="A160" s="10" t="s">
        <v>148</v>
      </c>
      <c r="D160" s="10" t="s">
        <v>226</v>
      </c>
      <c r="E160" s="17" t="s">
        <v>377</v>
      </c>
      <c r="F160" s="9">
        <v>38504</v>
      </c>
      <c r="G160" s="9">
        <v>44713</v>
      </c>
      <c r="H160" s="10">
        <v>28</v>
      </c>
      <c r="I160" s="18" t="s">
        <v>225</v>
      </c>
      <c r="J160" s="10" t="s">
        <v>227</v>
      </c>
      <c r="K160" s="10" t="s">
        <v>228</v>
      </c>
      <c r="L160" s="10" t="s">
        <v>453</v>
      </c>
    </row>
    <row r="161" spans="1:12">
      <c r="A161" s="10" t="s">
        <v>149</v>
      </c>
      <c r="D161" s="10" t="s">
        <v>226</v>
      </c>
      <c r="E161" s="17" t="s">
        <v>378</v>
      </c>
      <c r="F161" s="9">
        <v>38504</v>
      </c>
      <c r="G161" s="9">
        <v>44713</v>
      </c>
      <c r="H161" s="10">
        <v>28</v>
      </c>
      <c r="I161" s="18" t="s">
        <v>225</v>
      </c>
      <c r="J161" s="10" t="s">
        <v>227</v>
      </c>
      <c r="K161" s="10" t="s">
        <v>228</v>
      </c>
      <c r="L161" s="10" t="s">
        <v>453</v>
      </c>
    </row>
    <row r="162" spans="1:12">
      <c r="A162" s="10" t="s">
        <v>150</v>
      </c>
      <c r="D162" s="10" t="s">
        <v>226</v>
      </c>
      <c r="E162" s="17" t="s">
        <v>379</v>
      </c>
      <c r="F162" s="9">
        <v>38504</v>
      </c>
      <c r="G162" s="9">
        <v>44713</v>
      </c>
      <c r="H162" s="10">
        <v>28</v>
      </c>
      <c r="I162" s="18" t="s">
        <v>225</v>
      </c>
      <c r="J162" s="10" t="s">
        <v>227</v>
      </c>
      <c r="K162" s="10" t="s">
        <v>228</v>
      </c>
      <c r="L162" s="10" t="s">
        <v>453</v>
      </c>
    </row>
    <row r="163" spans="1:12">
      <c r="A163" s="10" t="s">
        <v>151</v>
      </c>
      <c r="D163" s="10" t="s">
        <v>226</v>
      </c>
      <c r="E163" s="17" t="s">
        <v>380</v>
      </c>
      <c r="F163" s="9">
        <v>38504</v>
      </c>
      <c r="G163" s="9">
        <v>44713</v>
      </c>
      <c r="H163" s="10">
        <v>28</v>
      </c>
      <c r="I163" s="18" t="s">
        <v>225</v>
      </c>
      <c r="J163" s="10" t="s">
        <v>227</v>
      </c>
      <c r="K163" s="10" t="s">
        <v>228</v>
      </c>
      <c r="L163" s="10" t="s">
        <v>453</v>
      </c>
    </row>
    <row r="164" spans="1:12">
      <c r="A164" s="10" t="s">
        <v>152</v>
      </c>
      <c r="D164" s="10" t="s">
        <v>226</v>
      </c>
      <c r="E164" s="17" t="s">
        <v>381</v>
      </c>
      <c r="F164" s="9">
        <v>38504</v>
      </c>
      <c r="G164" s="9">
        <v>44713</v>
      </c>
      <c r="H164" s="10">
        <v>28</v>
      </c>
      <c r="I164" s="18" t="s">
        <v>225</v>
      </c>
      <c r="J164" s="10" t="s">
        <v>227</v>
      </c>
      <c r="K164" s="10" t="s">
        <v>228</v>
      </c>
      <c r="L164" s="10" t="s">
        <v>453</v>
      </c>
    </row>
    <row r="165" spans="1:12">
      <c r="A165" s="10" t="s">
        <v>153</v>
      </c>
      <c r="D165" s="10" t="s">
        <v>226</v>
      </c>
      <c r="E165" s="17" t="s">
        <v>382</v>
      </c>
      <c r="F165" s="9">
        <v>38504</v>
      </c>
      <c r="G165" s="9">
        <v>44713</v>
      </c>
      <c r="H165" s="10">
        <v>28</v>
      </c>
      <c r="I165" s="18" t="s">
        <v>225</v>
      </c>
      <c r="J165" s="10" t="s">
        <v>227</v>
      </c>
      <c r="K165" s="10" t="s">
        <v>228</v>
      </c>
      <c r="L165" s="10" t="s">
        <v>453</v>
      </c>
    </row>
    <row r="166" spans="1:12">
      <c r="A166" s="10" t="s">
        <v>154</v>
      </c>
      <c r="D166" s="10" t="s">
        <v>226</v>
      </c>
      <c r="E166" s="17" t="s">
        <v>383</v>
      </c>
      <c r="F166" s="9">
        <v>38504</v>
      </c>
      <c r="G166" s="9">
        <v>44713</v>
      </c>
      <c r="H166" s="10">
        <v>28</v>
      </c>
      <c r="I166" s="18" t="s">
        <v>225</v>
      </c>
      <c r="J166" s="10" t="s">
        <v>227</v>
      </c>
      <c r="K166" s="10" t="s">
        <v>228</v>
      </c>
      <c r="L166" s="10" t="s">
        <v>453</v>
      </c>
    </row>
    <row r="167" spans="1:12">
      <c r="A167" s="10" t="s">
        <v>155</v>
      </c>
      <c r="D167" s="10" t="s">
        <v>226</v>
      </c>
      <c r="E167" s="17" t="s">
        <v>384</v>
      </c>
      <c r="F167" s="9">
        <v>38504</v>
      </c>
      <c r="G167" s="9">
        <v>44713</v>
      </c>
      <c r="H167" s="10">
        <v>28</v>
      </c>
      <c r="I167" s="18" t="s">
        <v>225</v>
      </c>
      <c r="J167" s="10" t="s">
        <v>227</v>
      </c>
      <c r="K167" s="10" t="s">
        <v>228</v>
      </c>
      <c r="L167" s="10" t="s">
        <v>453</v>
      </c>
    </row>
    <row r="168" spans="1:12">
      <c r="A168" s="10" t="s">
        <v>156</v>
      </c>
      <c r="D168" s="10" t="s">
        <v>226</v>
      </c>
      <c r="E168" s="17" t="s">
        <v>385</v>
      </c>
      <c r="F168" s="9">
        <v>38504</v>
      </c>
      <c r="G168" s="9">
        <v>44713</v>
      </c>
      <c r="H168" s="10">
        <v>28</v>
      </c>
      <c r="I168" s="18" t="s">
        <v>225</v>
      </c>
      <c r="J168" s="10" t="s">
        <v>227</v>
      </c>
      <c r="K168" s="10" t="s">
        <v>228</v>
      </c>
      <c r="L168" s="10" t="s">
        <v>453</v>
      </c>
    </row>
    <row r="169" spans="1:12">
      <c r="A169" s="10" t="s">
        <v>157</v>
      </c>
      <c r="D169" s="10" t="s">
        <v>226</v>
      </c>
      <c r="E169" s="17" t="s">
        <v>386</v>
      </c>
      <c r="F169" s="9">
        <v>38504</v>
      </c>
      <c r="G169" s="9">
        <v>44713</v>
      </c>
      <c r="H169" s="10">
        <v>28</v>
      </c>
      <c r="I169" s="18" t="s">
        <v>225</v>
      </c>
      <c r="J169" s="10" t="s">
        <v>227</v>
      </c>
      <c r="K169" s="10" t="s">
        <v>228</v>
      </c>
      <c r="L169" s="10" t="s">
        <v>453</v>
      </c>
    </row>
    <row r="170" spans="1:12">
      <c r="A170" s="10" t="s">
        <v>158</v>
      </c>
      <c r="D170" s="10" t="s">
        <v>226</v>
      </c>
      <c r="E170" s="17" t="s">
        <v>387</v>
      </c>
      <c r="F170" s="9">
        <v>38504</v>
      </c>
      <c r="G170" s="9">
        <v>44713</v>
      </c>
      <c r="H170" s="10">
        <v>28</v>
      </c>
      <c r="I170" s="18" t="s">
        <v>225</v>
      </c>
      <c r="J170" s="10" t="s">
        <v>227</v>
      </c>
      <c r="K170" s="10" t="s">
        <v>228</v>
      </c>
      <c r="L170" s="10" t="s">
        <v>453</v>
      </c>
    </row>
    <row r="171" spans="1:12">
      <c r="A171" s="10" t="s">
        <v>159</v>
      </c>
      <c r="D171" s="10" t="s">
        <v>226</v>
      </c>
      <c r="E171" s="17" t="s">
        <v>388</v>
      </c>
      <c r="F171" s="9">
        <v>38504</v>
      </c>
      <c r="G171" s="9">
        <v>44713</v>
      </c>
      <c r="H171" s="10">
        <v>28</v>
      </c>
      <c r="I171" s="18" t="s">
        <v>225</v>
      </c>
      <c r="J171" s="10" t="s">
        <v>227</v>
      </c>
      <c r="K171" s="10" t="s">
        <v>228</v>
      </c>
      <c r="L171" s="10" t="s">
        <v>453</v>
      </c>
    </row>
    <row r="172" spans="1:12">
      <c r="A172" s="10" t="s">
        <v>160</v>
      </c>
      <c r="D172" s="10" t="s">
        <v>226</v>
      </c>
      <c r="E172" s="17" t="s">
        <v>389</v>
      </c>
      <c r="F172" s="9">
        <v>38504</v>
      </c>
      <c r="G172" s="9">
        <v>44713</v>
      </c>
      <c r="H172" s="10">
        <v>28</v>
      </c>
      <c r="I172" s="18" t="s">
        <v>225</v>
      </c>
      <c r="J172" s="10" t="s">
        <v>227</v>
      </c>
      <c r="K172" s="10" t="s">
        <v>228</v>
      </c>
      <c r="L172" s="10" t="s">
        <v>453</v>
      </c>
    </row>
    <row r="173" spans="1:12">
      <c r="A173" s="10" t="s">
        <v>161</v>
      </c>
      <c r="D173" s="10" t="s">
        <v>226</v>
      </c>
      <c r="E173" s="17" t="s">
        <v>390</v>
      </c>
      <c r="F173" s="9">
        <v>38504</v>
      </c>
      <c r="G173" s="9">
        <v>44713</v>
      </c>
      <c r="H173" s="10">
        <v>28</v>
      </c>
      <c r="I173" s="18" t="s">
        <v>225</v>
      </c>
      <c r="J173" s="10" t="s">
        <v>227</v>
      </c>
      <c r="K173" s="10" t="s">
        <v>228</v>
      </c>
      <c r="L173" s="10" t="s">
        <v>453</v>
      </c>
    </row>
    <row r="174" spans="1:12">
      <c r="A174" s="10" t="s">
        <v>162</v>
      </c>
      <c r="D174" s="10" t="s">
        <v>226</v>
      </c>
      <c r="E174" s="17" t="s">
        <v>391</v>
      </c>
      <c r="F174" s="9">
        <v>38504</v>
      </c>
      <c r="G174" s="9">
        <v>44713</v>
      </c>
      <c r="H174" s="10">
        <v>28</v>
      </c>
      <c r="I174" s="18" t="s">
        <v>225</v>
      </c>
      <c r="J174" s="10" t="s">
        <v>227</v>
      </c>
      <c r="K174" s="10" t="s">
        <v>228</v>
      </c>
      <c r="L174" s="10" t="s">
        <v>453</v>
      </c>
    </row>
    <row r="175" spans="1:12">
      <c r="A175" s="10" t="s">
        <v>163</v>
      </c>
      <c r="D175" s="10" t="s">
        <v>226</v>
      </c>
      <c r="E175" s="17" t="s">
        <v>392</v>
      </c>
      <c r="F175" s="9">
        <v>38504</v>
      </c>
      <c r="G175" s="9">
        <v>44713</v>
      </c>
      <c r="H175" s="10">
        <v>28</v>
      </c>
      <c r="I175" s="18" t="s">
        <v>225</v>
      </c>
      <c r="J175" s="10" t="s">
        <v>227</v>
      </c>
      <c r="K175" s="10" t="s">
        <v>228</v>
      </c>
      <c r="L175" s="10" t="s">
        <v>453</v>
      </c>
    </row>
    <row r="176" spans="1:12">
      <c r="A176" s="10" t="s">
        <v>164</v>
      </c>
      <c r="D176" s="10" t="s">
        <v>226</v>
      </c>
      <c r="E176" s="17" t="s">
        <v>393</v>
      </c>
      <c r="F176" s="9">
        <v>38504</v>
      </c>
      <c r="G176" s="9">
        <v>44713</v>
      </c>
      <c r="H176" s="10">
        <v>28</v>
      </c>
      <c r="I176" s="18" t="s">
        <v>225</v>
      </c>
      <c r="J176" s="10" t="s">
        <v>227</v>
      </c>
      <c r="K176" s="10" t="s">
        <v>228</v>
      </c>
      <c r="L176" s="10" t="s">
        <v>453</v>
      </c>
    </row>
    <row r="177" spans="1:12">
      <c r="A177" s="10" t="s">
        <v>165</v>
      </c>
      <c r="D177" s="10" t="s">
        <v>226</v>
      </c>
      <c r="E177" s="17" t="s">
        <v>394</v>
      </c>
      <c r="F177" s="9">
        <v>38504</v>
      </c>
      <c r="G177" s="9">
        <v>44713</v>
      </c>
      <c r="H177" s="10">
        <v>28</v>
      </c>
      <c r="I177" s="18" t="s">
        <v>225</v>
      </c>
      <c r="J177" s="10" t="s">
        <v>227</v>
      </c>
      <c r="K177" s="10" t="s">
        <v>228</v>
      </c>
      <c r="L177" s="10" t="s">
        <v>453</v>
      </c>
    </row>
    <row r="178" spans="1:12">
      <c r="A178" s="10" t="s">
        <v>166</v>
      </c>
      <c r="D178" s="10" t="s">
        <v>226</v>
      </c>
      <c r="E178" s="17" t="s">
        <v>395</v>
      </c>
      <c r="F178" s="9">
        <v>38504</v>
      </c>
      <c r="G178" s="9">
        <v>44713</v>
      </c>
      <c r="H178" s="10">
        <v>28</v>
      </c>
      <c r="I178" s="18" t="s">
        <v>225</v>
      </c>
      <c r="J178" s="10" t="s">
        <v>227</v>
      </c>
      <c r="K178" s="10" t="s">
        <v>228</v>
      </c>
      <c r="L178" s="10" t="s">
        <v>453</v>
      </c>
    </row>
    <row r="179" spans="1:12">
      <c r="A179" s="10" t="s">
        <v>167</v>
      </c>
      <c r="D179" s="10" t="s">
        <v>226</v>
      </c>
      <c r="E179" s="17" t="s">
        <v>396</v>
      </c>
      <c r="F179" s="9">
        <v>38504</v>
      </c>
      <c r="G179" s="9">
        <v>44713</v>
      </c>
      <c r="H179" s="10">
        <v>28</v>
      </c>
      <c r="I179" s="18" t="s">
        <v>225</v>
      </c>
      <c r="J179" s="10" t="s">
        <v>227</v>
      </c>
      <c r="K179" s="10" t="s">
        <v>228</v>
      </c>
      <c r="L179" s="10" t="s">
        <v>453</v>
      </c>
    </row>
    <row r="180" spans="1:12">
      <c r="A180" s="10" t="s">
        <v>168</v>
      </c>
      <c r="D180" s="10" t="s">
        <v>226</v>
      </c>
      <c r="E180" s="17" t="s">
        <v>397</v>
      </c>
      <c r="F180" s="9">
        <v>38504</v>
      </c>
      <c r="G180" s="9">
        <v>44713</v>
      </c>
      <c r="H180" s="10">
        <v>28</v>
      </c>
      <c r="I180" s="18" t="s">
        <v>225</v>
      </c>
      <c r="J180" s="10" t="s">
        <v>227</v>
      </c>
      <c r="K180" s="10" t="s">
        <v>228</v>
      </c>
      <c r="L180" s="10" t="s">
        <v>453</v>
      </c>
    </row>
    <row r="181" spans="1:12">
      <c r="A181" s="10" t="s">
        <v>169</v>
      </c>
      <c r="D181" s="10" t="s">
        <v>226</v>
      </c>
      <c r="E181" s="17" t="s">
        <v>398</v>
      </c>
      <c r="F181" s="9">
        <v>38504</v>
      </c>
      <c r="G181" s="9">
        <v>44713</v>
      </c>
      <c r="H181" s="10">
        <v>28</v>
      </c>
      <c r="I181" s="18" t="s">
        <v>225</v>
      </c>
      <c r="J181" s="10" t="s">
        <v>227</v>
      </c>
      <c r="K181" s="10" t="s">
        <v>228</v>
      </c>
      <c r="L181" s="10" t="s">
        <v>453</v>
      </c>
    </row>
    <row r="182" spans="1:12">
      <c r="A182" s="10" t="s">
        <v>170</v>
      </c>
      <c r="D182" s="10" t="s">
        <v>226</v>
      </c>
      <c r="E182" s="17" t="s">
        <v>399</v>
      </c>
      <c r="F182" s="9">
        <v>38504</v>
      </c>
      <c r="G182" s="9">
        <v>44713</v>
      </c>
      <c r="H182" s="10">
        <v>28</v>
      </c>
      <c r="I182" s="18" t="s">
        <v>225</v>
      </c>
      <c r="J182" s="10" t="s">
        <v>227</v>
      </c>
      <c r="K182" s="10" t="s">
        <v>228</v>
      </c>
      <c r="L182" s="10" t="s">
        <v>453</v>
      </c>
    </row>
    <row r="183" spans="1:12">
      <c r="A183" s="10" t="s">
        <v>171</v>
      </c>
      <c r="D183" s="10" t="s">
        <v>226</v>
      </c>
      <c r="E183" s="17" t="s">
        <v>400</v>
      </c>
      <c r="F183" s="9">
        <v>38504</v>
      </c>
      <c r="G183" s="9">
        <v>44713</v>
      </c>
      <c r="H183" s="10">
        <v>28</v>
      </c>
      <c r="I183" s="18" t="s">
        <v>225</v>
      </c>
      <c r="J183" s="10" t="s">
        <v>227</v>
      </c>
      <c r="K183" s="10" t="s">
        <v>228</v>
      </c>
      <c r="L183" s="10" t="s">
        <v>453</v>
      </c>
    </row>
    <row r="184" spans="1:12">
      <c r="A184" s="10" t="s">
        <v>172</v>
      </c>
      <c r="D184" s="10" t="s">
        <v>226</v>
      </c>
      <c r="E184" s="17" t="s">
        <v>401</v>
      </c>
      <c r="F184" s="9">
        <v>38504</v>
      </c>
      <c r="G184" s="9">
        <v>44713</v>
      </c>
      <c r="H184" s="10">
        <v>28</v>
      </c>
      <c r="I184" s="18" t="s">
        <v>225</v>
      </c>
      <c r="J184" s="10" t="s">
        <v>227</v>
      </c>
      <c r="K184" s="10" t="s">
        <v>228</v>
      </c>
      <c r="L184" s="10" t="s">
        <v>453</v>
      </c>
    </row>
    <row r="185" spans="1:12">
      <c r="A185" s="10" t="s">
        <v>173</v>
      </c>
      <c r="D185" s="10" t="s">
        <v>226</v>
      </c>
      <c r="E185" s="17" t="s">
        <v>402</v>
      </c>
      <c r="F185" s="9">
        <v>38504</v>
      </c>
      <c r="G185" s="9">
        <v>44713</v>
      </c>
      <c r="H185" s="10">
        <v>28</v>
      </c>
      <c r="I185" s="18" t="s">
        <v>225</v>
      </c>
      <c r="J185" s="10" t="s">
        <v>227</v>
      </c>
      <c r="K185" s="10" t="s">
        <v>228</v>
      </c>
      <c r="L185" s="10" t="s">
        <v>453</v>
      </c>
    </row>
    <row r="186" spans="1:12">
      <c r="A186" s="10" t="s">
        <v>174</v>
      </c>
      <c r="D186" s="10" t="s">
        <v>226</v>
      </c>
      <c r="E186" s="17" t="s">
        <v>403</v>
      </c>
      <c r="F186" s="9">
        <v>38504</v>
      </c>
      <c r="G186" s="9">
        <v>44713</v>
      </c>
      <c r="H186" s="10">
        <v>28</v>
      </c>
      <c r="I186" s="18" t="s">
        <v>225</v>
      </c>
      <c r="J186" s="10" t="s">
        <v>227</v>
      </c>
      <c r="K186" s="10" t="s">
        <v>228</v>
      </c>
      <c r="L186" s="10" t="s">
        <v>453</v>
      </c>
    </row>
    <row r="187" spans="1:12">
      <c r="A187" s="10" t="s">
        <v>175</v>
      </c>
      <c r="D187" s="10" t="s">
        <v>226</v>
      </c>
      <c r="E187" s="17" t="s">
        <v>404</v>
      </c>
      <c r="F187" s="9">
        <v>38504</v>
      </c>
      <c r="G187" s="9">
        <v>44713</v>
      </c>
      <c r="H187" s="10">
        <v>28</v>
      </c>
      <c r="I187" s="18" t="s">
        <v>225</v>
      </c>
      <c r="J187" s="10" t="s">
        <v>227</v>
      </c>
      <c r="K187" s="10" t="s">
        <v>228</v>
      </c>
      <c r="L187" s="10" t="s">
        <v>453</v>
      </c>
    </row>
    <row r="188" spans="1:12">
      <c r="A188" s="10" t="s">
        <v>176</v>
      </c>
      <c r="D188" s="10" t="s">
        <v>226</v>
      </c>
      <c r="E188" s="17" t="s">
        <v>405</v>
      </c>
      <c r="F188" s="9">
        <v>38504</v>
      </c>
      <c r="G188" s="9">
        <v>44713</v>
      </c>
      <c r="H188" s="10">
        <v>28</v>
      </c>
      <c r="I188" s="18" t="s">
        <v>225</v>
      </c>
      <c r="J188" s="10" t="s">
        <v>227</v>
      </c>
      <c r="K188" s="10" t="s">
        <v>228</v>
      </c>
      <c r="L188" s="10" t="s">
        <v>453</v>
      </c>
    </row>
    <row r="189" spans="1:12">
      <c r="A189" s="10" t="s">
        <v>177</v>
      </c>
      <c r="D189" s="10" t="s">
        <v>226</v>
      </c>
      <c r="E189" s="17" t="s">
        <v>406</v>
      </c>
      <c r="F189" s="9">
        <v>38504</v>
      </c>
      <c r="G189" s="9">
        <v>44713</v>
      </c>
      <c r="H189" s="10">
        <v>28</v>
      </c>
      <c r="I189" s="18" t="s">
        <v>225</v>
      </c>
      <c r="J189" s="10" t="s">
        <v>227</v>
      </c>
      <c r="K189" s="10" t="s">
        <v>228</v>
      </c>
      <c r="L189" s="10" t="s">
        <v>453</v>
      </c>
    </row>
    <row r="190" spans="1:12">
      <c r="A190" s="10" t="s">
        <v>178</v>
      </c>
      <c r="D190" s="10" t="s">
        <v>226</v>
      </c>
      <c r="E190" s="17" t="s">
        <v>407</v>
      </c>
      <c r="F190" s="9">
        <v>38504</v>
      </c>
      <c r="G190" s="9">
        <v>44713</v>
      </c>
      <c r="H190" s="10">
        <v>28</v>
      </c>
      <c r="I190" s="18" t="s">
        <v>225</v>
      </c>
      <c r="J190" s="10" t="s">
        <v>227</v>
      </c>
      <c r="K190" s="10" t="s">
        <v>228</v>
      </c>
      <c r="L190" s="10" t="s">
        <v>453</v>
      </c>
    </row>
    <row r="191" spans="1:12">
      <c r="A191" s="10" t="s">
        <v>179</v>
      </c>
      <c r="D191" s="10" t="s">
        <v>226</v>
      </c>
      <c r="E191" s="17" t="s">
        <v>408</v>
      </c>
      <c r="F191" s="9">
        <v>38504</v>
      </c>
      <c r="G191" s="9">
        <v>44713</v>
      </c>
      <c r="H191" s="10">
        <v>28</v>
      </c>
      <c r="I191" s="18" t="s">
        <v>225</v>
      </c>
      <c r="J191" s="10" t="s">
        <v>227</v>
      </c>
      <c r="K191" s="10" t="s">
        <v>228</v>
      </c>
      <c r="L191" s="10" t="s">
        <v>453</v>
      </c>
    </row>
    <row r="192" spans="1:12">
      <c r="A192" s="10" t="s">
        <v>180</v>
      </c>
      <c r="D192" s="10" t="s">
        <v>226</v>
      </c>
      <c r="E192" s="17" t="s">
        <v>409</v>
      </c>
      <c r="F192" s="9">
        <v>38504</v>
      </c>
      <c r="G192" s="9">
        <v>44713</v>
      </c>
      <c r="H192" s="10">
        <v>28</v>
      </c>
      <c r="I192" s="18" t="s">
        <v>225</v>
      </c>
      <c r="J192" s="10" t="s">
        <v>227</v>
      </c>
      <c r="K192" s="10" t="s">
        <v>228</v>
      </c>
      <c r="L192" s="10" t="s">
        <v>453</v>
      </c>
    </row>
    <row r="193" spans="1:12">
      <c r="A193" s="10" t="s">
        <v>181</v>
      </c>
      <c r="D193" s="10" t="s">
        <v>226</v>
      </c>
      <c r="E193" s="17" t="s">
        <v>410</v>
      </c>
      <c r="F193" s="9">
        <v>38504</v>
      </c>
      <c r="G193" s="9">
        <v>44713</v>
      </c>
      <c r="H193" s="10">
        <v>28</v>
      </c>
      <c r="I193" s="18" t="s">
        <v>225</v>
      </c>
      <c r="J193" s="10" t="s">
        <v>227</v>
      </c>
      <c r="K193" s="10" t="s">
        <v>228</v>
      </c>
      <c r="L193" s="10" t="s">
        <v>453</v>
      </c>
    </row>
    <row r="194" spans="1:12">
      <c r="A194" s="10" t="s">
        <v>182</v>
      </c>
      <c r="D194" s="10" t="s">
        <v>226</v>
      </c>
      <c r="E194" s="17" t="s">
        <v>411</v>
      </c>
      <c r="F194" s="9">
        <v>38504</v>
      </c>
      <c r="G194" s="9">
        <v>44713</v>
      </c>
      <c r="H194" s="10">
        <v>28</v>
      </c>
      <c r="I194" s="18" t="s">
        <v>225</v>
      </c>
      <c r="J194" s="10" t="s">
        <v>227</v>
      </c>
      <c r="K194" s="10" t="s">
        <v>228</v>
      </c>
      <c r="L194" s="10" t="s">
        <v>453</v>
      </c>
    </row>
    <row r="195" spans="1:12">
      <c r="A195" s="10" t="s">
        <v>183</v>
      </c>
      <c r="D195" s="10" t="s">
        <v>226</v>
      </c>
      <c r="E195" s="17" t="s">
        <v>412</v>
      </c>
      <c r="F195" s="9">
        <v>38504</v>
      </c>
      <c r="G195" s="9">
        <v>44713</v>
      </c>
      <c r="H195" s="10">
        <v>28</v>
      </c>
      <c r="I195" s="18" t="s">
        <v>225</v>
      </c>
      <c r="J195" s="10" t="s">
        <v>227</v>
      </c>
      <c r="K195" s="10" t="s">
        <v>228</v>
      </c>
      <c r="L195" s="10" t="s">
        <v>453</v>
      </c>
    </row>
    <row r="196" spans="1:12">
      <c r="A196" s="10" t="s">
        <v>184</v>
      </c>
      <c r="D196" s="10" t="s">
        <v>226</v>
      </c>
      <c r="E196" s="17" t="s">
        <v>413</v>
      </c>
      <c r="F196" s="9">
        <v>38504</v>
      </c>
      <c r="G196" s="9">
        <v>44713</v>
      </c>
      <c r="H196" s="10">
        <v>28</v>
      </c>
      <c r="I196" s="18" t="s">
        <v>225</v>
      </c>
      <c r="J196" s="10" t="s">
        <v>227</v>
      </c>
      <c r="K196" s="10" t="s">
        <v>228</v>
      </c>
      <c r="L196" s="10" t="s">
        <v>453</v>
      </c>
    </row>
    <row r="197" spans="1:12">
      <c r="A197" s="10" t="s">
        <v>185</v>
      </c>
      <c r="D197" s="10" t="s">
        <v>226</v>
      </c>
      <c r="E197" s="17" t="s">
        <v>414</v>
      </c>
      <c r="F197" s="9">
        <v>38504</v>
      </c>
      <c r="G197" s="9">
        <v>44713</v>
      </c>
      <c r="H197" s="10">
        <v>28</v>
      </c>
      <c r="I197" s="18" t="s">
        <v>225</v>
      </c>
      <c r="J197" s="10" t="s">
        <v>227</v>
      </c>
      <c r="K197" s="10" t="s">
        <v>228</v>
      </c>
      <c r="L197" s="10" t="s">
        <v>453</v>
      </c>
    </row>
    <row r="198" spans="1:12">
      <c r="A198" s="10" t="s">
        <v>186</v>
      </c>
      <c r="D198" s="10" t="s">
        <v>226</v>
      </c>
      <c r="E198" s="17" t="s">
        <v>415</v>
      </c>
      <c r="F198" s="9">
        <v>38504</v>
      </c>
      <c r="G198" s="9">
        <v>44713</v>
      </c>
      <c r="H198" s="10">
        <v>28</v>
      </c>
      <c r="I198" s="18" t="s">
        <v>225</v>
      </c>
      <c r="J198" s="10" t="s">
        <v>227</v>
      </c>
      <c r="K198" s="10" t="s">
        <v>228</v>
      </c>
      <c r="L198" s="10" t="s">
        <v>453</v>
      </c>
    </row>
    <row r="199" spans="1:12">
      <c r="A199" s="10" t="s">
        <v>187</v>
      </c>
      <c r="D199" s="10" t="s">
        <v>226</v>
      </c>
      <c r="E199" s="17" t="s">
        <v>416</v>
      </c>
      <c r="F199" s="9">
        <v>38504</v>
      </c>
      <c r="G199" s="9">
        <v>44713</v>
      </c>
      <c r="H199" s="10">
        <v>28</v>
      </c>
      <c r="I199" s="18" t="s">
        <v>225</v>
      </c>
      <c r="J199" s="10" t="s">
        <v>227</v>
      </c>
      <c r="K199" s="10" t="s">
        <v>228</v>
      </c>
      <c r="L199" s="10" t="s">
        <v>453</v>
      </c>
    </row>
    <row r="200" spans="1:12">
      <c r="A200" s="10" t="s">
        <v>188</v>
      </c>
      <c r="D200" s="10" t="s">
        <v>226</v>
      </c>
      <c r="E200" s="17" t="s">
        <v>417</v>
      </c>
      <c r="F200" s="9">
        <v>38504</v>
      </c>
      <c r="G200" s="9">
        <v>44713</v>
      </c>
      <c r="H200" s="10">
        <v>28</v>
      </c>
      <c r="I200" s="18" t="s">
        <v>225</v>
      </c>
      <c r="J200" s="10" t="s">
        <v>227</v>
      </c>
      <c r="K200" s="10" t="s">
        <v>228</v>
      </c>
      <c r="L200" s="10" t="s">
        <v>453</v>
      </c>
    </row>
    <row r="201" spans="1:12">
      <c r="A201" s="10" t="s">
        <v>189</v>
      </c>
      <c r="D201" s="10" t="s">
        <v>226</v>
      </c>
      <c r="E201" s="17" t="s">
        <v>418</v>
      </c>
      <c r="F201" s="9">
        <v>38504</v>
      </c>
      <c r="G201" s="9">
        <v>44713</v>
      </c>
      <c r="H201" s="10">
        <v>28</v>
      </c>
      <c r="I201" s="18" t="s">
        <v>225</v>
      </c>
      <c r="J201" s="10" t="s">
        <v>227</v>
      </c>
      <c r="K201" s="10" t="s">
        <v>228</v>
      </c>
      <c r="L201" s="10" t="s">
        <v>453</v>
      </c>
    </row>
    <row r="202" spans="1:12">
      <c r="A202" s="10" t="s">
        <v>190</v>
      </c>
      <c r="D202" s="10" t="s">
        <v>226</v>
      </c>
      <c r="E202" s="17" t="s">
        <v>419</v>
      </c>
      <c r="F202" s="9">
        <v>38504</v>
      </c>
      <c r="G202" s="9">
        <v>44713</v>
      </c>
      <c r="H202" s="10">
        <v>28</v>
      </c>
      <c r="I202" s="18" t="s">
        <v>225</v>
      </c>
      <c r="J202" s="10" t="s">
        <v>227</v>
      </c>
      <c r="K202" s="10" t="s">
        <v>228</v>
      </c>
      <c r="L202" s="10" t="s">
        <v>453</v>
      </c>
    </row>
    <row r="203" spans="1:12">
      <c r="A203" s="10" t="s">
        <v>191</v>
      </c>
      <c r="D203" s="10" t="s">
        <v>226</v>
      </c>
      <c r="E203" s="17" t="s">
        <v>420</v>
      </c>
      <c r="F203" s="9">
        <v>38504</v>
      </c>
      <c r="G203" s="9">
        <v>44713</v>
      </c>
      <c r="H203" s="10">
        <v>28</v>
      </c>
      <c r="I203" s="18" t="s">
        <v>225</v>
      </c>
      <c r="J203" s="10" t="s">
        <v>227</v>
      </c>
      <c r="K203" s="10" t="s">
        <v>228</v>
      </c>
      <c r="L203" s="10" t="s">
        <v>453</v>
      </c>
    </row>
    <row r="204" spans="1:12">
      <c r="A204" s="10" t="s">
        <v>192</v>
      </c>
      <c r="D204" s="10" t="s">
        <v>226</v>
      </c>
      <c r="E204" s="17" t="s">
        <v>421</v>
      </c>
      <c r="F204" s="9">
        <v>38504</v>
      </c>
      <c r="G204" s="9">
        <v>44713</v>
      </c>
      <c r="H204" s="10">
        <v>28</v>
      </c>
      <c r="I204" s="18" t="s">
        <v>225</v>
      </c>
      <c r="J204" s="10" t="s">
        <v>227</v>
      </c>
      <c r="K204" s="10" t="s">
        <v>228</v>
      </c>
      <c r="L204" s="10" t="s">
        <v>453</v>
      </c>
    </row>
    <row r="205" spans="1:12">
      <c r="A205" s="10" t="s">
        <v>193</v>
      </c>
      <c r="D205" s="10" t="s">
        <v>226</v>
      </c>
      <c r="E205" s="17" t="s">
        <v>422</v>
      </c>
      <c r="F205" s="9">
        <v>38504</v>
      </c>
      <c r="G205" s="9">
        <v>44713</v>
      </c>
      <c r="H205" s="10">
        <v>28</v>
      </c>
      <c r="I205" s="18" t="s">
        <v>225</v>
      </c>
      <c r="J205" s="10" t="s">
        <v>227</v>
      </c>
      <c r="K205" s="10" t="s">
        <v>228</v>
      </c>
      <c r="L205" s="10" t="s">
        <v>453</v>
      </c>
    </row>
    <row r="206" spans="1:12">
      <c r="A206" s="10" t="s">
        <v>194</v>
      </c>
      <c r="D206" s="10" t="s">
        <v>226</v>
      </c>
      <c r="E206" s="17" t="s">
        <v>423</v>
      </c>
      <c r="F206" s="9">
        <v>38504</v>
      </c>
      <c r="G206" s="9">
        <v>44713</v>
      </c>
      <c r="H206" s="10">
        <v>28</v>
      </c>
      <c r="I206" s="18" t="s">
        <v>225</v>
      </c>
      <c r="J206" s="10" t="s">
        <v>227</v>
      </c>
      <c r="K206" s="10" t="s">
        <v>228</v>
      </c>
      <c r="L206" s="10" t="s">
        <v>453</v>
      </c>
    </row>
    <row r="207" spans="1:12">
      <c r="A207" s="10" t="s">
        <v>195</v>
      </c>
      <c r="D207" s="10" t="s">
        <v>226</v>
      </c>
      <c r="E207" s="17" t="s">
        <v>424</v>
      </c>
      <c r="F207" s="9">
        <v>38504</v>
      </c>
      <c r="G207" s="9">
        <v>44713</v>
      </c>
      <c r="H207" s="10">
        <v>28</v>
      </c>
      <c r="I207" s="18" t="s">
        <v>225</v>
      </c>
      <c r="J207" s="10" t="s">
        <v>227</v>
      </c>
      <c r="K207" s="10" t="s">
        <v>228</v>
      </c>
      <c r="L207" s="10" t="s">
        <v>453</v>
      </c>
    </row>
    <row r="208" spans="1:12">
      <c r="A208" s="10" t="s">
        <v>196</v>
      </c>
      <c r="D208" s="10" t="s">
        <v>226</v>
      </c>
      <c r="E208" s="17" t="s">
        <v>425</v>
      </c>
      <c r="F208" s="9">
        <v>38504</v>
      </c>
      <c r="G208" s="9">
        <v>44713</v>
      </c>
      <c r="H208" s="10">
        <v>28</v>
      </c>
      <c r="I208" s="18" t="s">
        <v>225</v>
      </c>
      <c r="J208" s="10" t="s">
        <v>227</v>
      </c>
      <c r="K208" s="10" t="s">
        <v>228</v>
      </c>
      <c r="L208" s="10" t="s">
        <v>453</v>
      </c>
    </row>
    <row r="209" spans="1:12">
      <c r="A209" s="10" t="s">
        <v>197</v>
      </c>
      <c r="D209" s="10" t="s">
        <v>226</v>
      </c>
      <c r="E209" s="17" t="s">
        <v>426</v>
      </c>
      <c r="F209" s="9">
        <v>38504</v>
      </c>
      <c r="G209" s="9">
        <v>44713</v>
      </c>
      <c r="H209" s="10">
        <v>28</v>
      </c>
      <c r="I209" s="18" t="s">
        <v>225</v>
      </c>
      <c r="J209" s="10" t="s">
        <v>227</v>
      </c>
      <c r="K209" s="10" t="s">
        <v>228</v>
      </c>
      <c r="L209" s="10" t="s">
        <v>453</v>
      </c>
    </row>
    <row r="210" spans="1:12">
      <c r="A210" s="10" t="s">
        <v>198</v>
      </c>
      <c r="D210" s="10" t="s">
        <v>226</v>
      </c>
      <c r="E210" s="17" t="s">
        <v>427</v>
      </c>
      <c r="F210" s="9">
        <v>38504</v>
      </c>
      <c r="G210" s="9">
        <v>44713</v>
      </c>
      <c r="H210" s="10">
        <v>28</v>
      </c>
      <c r="I210" s="18" t="s">
        <v>225</v>
      </c>
      <c r="J210" s="10" t="s">
        <v>227</v>
      </c>
      <c r="K210" s="10" t="s">
        <v>228</v>
      </c>
      <c r="L210" s="10" t="s">
        <v>453</v>
      </c>
    </row>
    <row r="211" spans="1:12">
      <c r="A211" s="10" t="s">
        <v>199</v>
      </c>
      <c r="D211" s="10" t="s">
        <v>226</v>
      </c>
      <c r="E211" s="17" t="s">
        <v>428</v>
      </c>
      <c r="F211" s="9">
        <v>38504</v>
      </c>
      <c r="G211" s="9">
        <v>44713</v>
      </c>
      <c r="H211" s="10">
        <v>28</v>
      </c>
      <c r="I211" s="18" t="s">
        <v>225</v>
      </c>
      <c r="J211" s="10" t="s">
        <v>227</v>
      </c>
      <c r="K211" s="10" t="s">
        <v>228</v>
      </c>
      <c r="L211" s="10" t="s">
        <v>453</v>
      </c>
    </row>
    <row r="212" spans="1:12">
      <c r="A212" s="10" t="s">
        <v>200</v>
      </c>
      <c r="D212" s="10" t="s">
        <v>226</v>
      </c>
      <c r="E212" s="17" t="s">
        <v>429</v>
      </c>
      <c r="F212" s="9">
        <v>38504</v>
      </c>
      <c r="G212" s="9">
        <v>44713</v>
      </c>
      <c r="H212" s="10">
        <v>28</v>
      </c>
      <c r="I212" s="18" t="s">
        <v>225</v>
      </c>
      <c r="J212" s="10" t="s">
        <v>227</v>
      </c>
      <c r="K212" s="10" t="s">
        <v>228</v>
      </c>
      <c r="L212" s="10" t="s">
        <v>453</v>
      </c>
    </row>
    <row r="213" spans="1:12">
      <c r="A213" s="10" t="s">
        <v>201</v>
      </c>
      <c r="D213" s="10" t="s">
        <v>226</v>
      </c>
      <c r="E213" s="17" t="s">
        <v>430</v>
      </c>
      <c r="F213" s="9">
        <v>38504</v>
      </c>
      <c r="G213" s="9">
        <v>44713</v>
      </c>
      <c r="H213" s="10">
        <v>28</v>
      </c>
      <c r="I213" s="18" t="s">
        <v>225</v>
      </c>
      <c r="J213" s="10" t="s">
        <v>227</v>
      </c>
      <c r="K213" s="10" t="s">
        <v>228</v>
      </c>
      <c r="L213" s="10" t="s">
        <v>453</v>
      </c>
    </row>
    <row r="214" spans="1:12">
      <c r="A214" s="10" t="s">
        <v>202</v>
      </c>
      <c r="D214" s="10" t="s">
        <v>226</v>
      </c>
      <c r="E214" s="17" t="s">
        <v>431</v>
      </c>
      <c r="F214" s="9">
        <v>38504</v>
      </c>
      <c r="G214" s="9">
        <v>44713</v>
      </c>
      <c r="H214" s="10">
        <v>28</v>
      </c>
      <c r="I214" s="18" t="s">
        <v>225</v>
      </c>
      <c r="J214" s="10" t="s">
        <v>227</v>
      </c>
      <c r="K214" s="10" t="s">
        <v>228</v>
      </c>
      <c r="L214" s="10" t="s">
        <v>453</v>
      </c>
    </row>
    <row r="215" spans="1:12">
      <c r="A215" s="10" t="s">
        <v>203</v>
      </c>
      <c r="D215" s="10" t="s">
        <v>226</v>
      </c>
      <c r="E215" s="17" t="s">
        <v>432</v>
      </c>
      <c r="F215" s="9">
        <v>38504</v>
      </c>
      <c r="G215" s="9">
        <v>44713</v>
      </c>
      <c r="H215" s="10">
        <v>28</v>
      </c>
      <c r="I215" s="18" t="s">
        <v>225</v>
      </c>
      <c r="J215" s="10" t="s">
        <v>227</v>
      </c>
      <c r="K215" s="10" t="s">
        <v>228</v>
      </c>
      <c r="L215" s="10" t="s">
        <v>453</v>
      </c>
    </row>
    <row r="216" spans="1:12">
      <c r="A216" s="10" t="s">
        <v>204</v>
      </c>
      <c r="D216" s="10" t="s">
        <v>226</v>
      </c>
      <c r="E216" s="17" t="s">
        <v>433</v>
      </c>
      <c r="F216" s="9">
        <v>38504</v>
      </c>
      <c r="G216" s="9">
        <v>44713</v>
      </c>
      <c r="H216" s="10">
        <v>28</v>
      </c>
      <c r="I216" s="18" t="s">
        <v>225</v>
      </c>
      <c r="J216" s="10" t="s">
        <v>227</v>
      </c>
      <c r="K216" s="10" t="s">
        <v>228</v>
      </c>
      <c r="L216" s="10" t="s">
        <v>453</v>
      </c>
    </row>
    <row r="217" spans="1:12">
      <c r="A217" s="10" t="s">
        <v>205</v>
      </c>
      <c r="D217" s="10" t="s">
        <v>226</v>
      </c>
      <c r="E217" s="17" t="s">
        <v>434</v>
      </c>
      <c r="F217" s="9">
        <v>38504</v>
      </c>
      <c r="G217" s="9">
        <v>44713</v>
      </c>
      <c r="H217" s="10">
        <v>28</v>
      </c>
      <c r="I217" s="18" t="s">
        <v>225</v>
      </c>
      <c r="J217" s="10" t="s">
        <v>227</v>
      </c>
      <c r="K217" s="10" t="s">
        <v>228</v>
      </c>
      <c r="L217" s="10" t="s">
        <v>453</v>
      </c>
    </row>
    <row r="218" spans="1:12">
      <c r="A218" s="10" t="s">
        <v>206</v>
      </c>
      <c r="D218" s="10" t="s">
        <v>226</v>
      </c>
      <c r="E218" s="17" t="s">
        <v>435</v>
      </c>
      <c r="F218" s="9">
        <v>38504</v>
      </c>
      <c r="G218" s="9">
        <v>44713</v>
      </c>
      <c r="H218" s="10">
        <v>28</v>
      </c>
      <c r="I218" s="18" t="s">
        <v>225</v>
      </c>
      <c r="J218" s="10" t="s">
        <v>227</v>
      </c>
      <c r="K218" s="10" t="s">
        <v>228</v>
      </c>
      <c r="L218" s="10" t="s">
        <v>453</v>
      </c>
    </row>
    <row r="219" spans="1:12">
      <c r="A219" s="10" t="s">
        <v>207</v>
      </c>
      <c r="D219" s="10" t="s">
        <v>226</v>
      </c>
      <c r="E219" s="17" t="s">
        <v>436</v>
      </c>
      <c r="F219" s="9">
        <v>38504</v>
      </c>
      <c r="G219" s="9">
        <v>44713</v>
      </c>
      <c r="H219" s="10">
        <v>28</v>
      </c>
      <c r="I219" s="18" t="s">
        <v>225</v>
      </c>
      <c r="J219" s="10" t="s">
        <v>227</v>
      </c>
      <c r="K219" s="10" t="s">
        <v>228</v>
      </c>
      <c r="L219" s="10" t="s">
        <v>453</v>
      </c>
    </row>
    <row r="220" spans="1:12">
      <c r="A220" s="10" t="s">
        <v>208</v>
      </c>
      <c r="D220" s="10" t="s">
        <v>226</v>
      </c>
      <c r="E220" s="17" t="s">
        <v>437</v>
      </c>
      <c r="F220" s="9">
        <v>38504</v>
      </c>
      <c r="G220" s="9">
        <v>44713</v>
      </c>
      <c r="H220" s="10">
        <v>28</v>
      </c>
      <c r="I220" s="18" t="s">
        <v>225</v>
      </c>
      <c r="J220" s="10" t="s">
        <v>227</v>
      </c>
      <c r="K220" s="10" t="s">
        <v>228</v>
      </c>
      <c r="L220" s="10" t="s">
        <v>453</v>
      </c>
    </row>
    <row r="221" spans="1:12">
      <c r="A221" s="10" t="s">
        <v>209</v>
      </c>
      <c r="D221" s="10" t="s">
        <v>226</v>
      </c>
      <c r="E221" s="17" t="s">
        <v>438</v>
      </c>
      <c r="F221" s="9">
        <v>38504</v>
      </c>
      <c r="G221" s="9">
        <v>44713</v>
      </c>
      <c r="H221" s="10">
        <v>28</v>
      </c>
      <c r="I221" s="18" t="s">
        <v>225</v>
      </c>
      <c r="J221" s="10" t="s">
        <v>227</v>
      </c>
      <c r="K221" s="10" t="s">
        <v>228</v>
      </c>
      <c r="L221" s="10" t="s">
        <v>453</v>
      </c>
    </row>
    <row r="222" spans="1:12">
      <c r="A222" s="10" t="s">
        <v>210</v>
      </c>
      <c r="D222" s="10" t="s">
        <v>226</v>
      </c>
      <c r="E222" s="17" t="s">
        <v>439</v>
      </c>
      <c r="F222" s="9">
        <v>38504</v>
      </c>
      <c r="G222" s="9">
        <v>44713</v>
      </c>
      <c r="H222" s="10">
        <v>28</v>
      </c>
      <c r="I222" s="18" t="s">
        <v>225</v>
      </c>
      <c r="J222" s="10" t="s">
        <v>227</v>
      </c>
      <c r="K222" s="10" t="s">
        <v>228</v>
      </c>
      <c r="L222" s="10" t="s">
        <v>453</v>
      </c>
    </row>
    <row r="223" spans="1:12">
      <c r="A223" s="10" t="s">
        <v>211</v>
      </c>
      <c r="D223" s="10" t="s">
        <v>226</v>
      </c>
      <c r="E223" s="17" t="s">
        <v>440</v>
      </c>
      <c r="F223" s="9">
        <v>38504</v>
      </c>
      <c r="G223" s="9">
        <v>44713</v>
      </c>
      <c r="H223" s="10">
        <v>28</v>
      </c>
      <c r="I223" s="18" t="s">
        <v>225</v>
      </c>
      <c r="J223" s="10" t="s">
        <v>227</v>
      </c>
      <c r="K223" s="10" t="s">
        <v>228</v>
      </c>
      <c r="L223" s="10" t="s">
        <v>453</v>
      </c>
    </row>
    <row r="224" spans="1:12">
      <c r="A224" s="10" t="s">
        <v>212</v>
      </c>
      <c r="D224" s="10" t="s">
        <v>226</v>
      </c>
      <c r="E224" s="17" t="s">
        <v>441</v>
      </c>
      <c r="F224" s="9">
        <v>38504</v>
      </c>
      <c r="G224" s="9">
        <v>44713</v>
      </c>
      <c r="H224" s="10">
        <v>28</v>
      </c>
      <c r="I224" s="18" t="s">
        <v>225</v>
      </c>
      <c r="J224" s="10" t="s">
        <v>227</v>
      </c>
      <c r="K224" s="10" t="s">
        <v>228</v>
      </c>
      <c r="L224" s="10" t="s">
        <v>453</v>
      </c>
    </row>
    <row r="225" spans="1:12">
      <c r="A225" s="10" t="s">
        <v>213</v>
      </c>
      <c r="D225" s="10" t="s">
        <v>226</v>
      </c>
      <c r="E225" s="17" t="s">
        <v>442</v>
      </c>
      <c r="F225" s="9">
        <v>38504</v>
      </c>
      <c r="G225" s="9">
        <v>44713</v>
      </c>
      <c r="H225" s="10">
        <v>28</v>
      </c>
      <c r="I225" s="18" t="s">
        <v>225</v>
      </c>
      <c r="J225" s="10" t="s">
        <v>227</v>
      </c>
      <c r="K225" s="10" t="s">
        <v>228</v>
      </c>
      <c r="L225" s="10" t="s">
        <v>453</v>
      </c>
    </row>
    <row r="226" spans="1:12">
      <c r="A226" s="10" t="s">
        <v>214</v>
      </c>
      <c r="D226" s="10" t="s">
        <v>226</v>
      </c>
      <c r="E226" s="17" t="s">
        <v>443</v>
      </c>
      <c r="F226" s="9">
        <v>38504</v>
      </c>
      <c r="G226" s="9">
        <v>44713</v>
      </c>
      <c r="H226" s="10">
        <v>28</v>
      </c>
      <c r="I226" s="18" t="s">
        <v>225</v>
      </c>
      <c r="J226" s="10" t="s">
        <v>227</v>
      </c>
      <c r="K226" s="10" t="s">
        <v>228</v>
      </c>
      <c r="L226" s="10" t="s">
        <v>453</v>
      </c>
    </row>
    <row r="227" spans="1:12">
      <c r="A227" s="10" t="s">
        <v>215</v>
      </c>
      <c r="D227" s="10" t="s">
        <v>226</v>
      </c>
      <c r="E227" s="17" t="s">
        <v>444</v>
      </c>
      <c r="F227" s="9">
        <v>38504</v>
      </c>
      <c r="G227" s="9">
        <v>44713</v>
      </c>
      <c r="H227" s="10">
        <v>28</v>
      </c>
      <c r="I227" s="18" t="s">
        <v>225</v>
      </c>
      <c r="J227" s="10" t="s">
        <v>227</v>
      </c>
      <c r="K227" s="10" t="s">
        <v>228</v>
      </c>
      <c r="L227" s="10" t="s">
        <v>453</v>
      </c>
    </row>
    <row r="229" spans="1:12">
      <c r="A229" s="10" t="s">
        <v>452</v>
      </c>
    </row>
  </sheetData>
  <mergeCells count="1">
    <mergeCell ref="B6:L6"/>
  </mergeCells>
  <hyperlinks>
    <hyperlink ref="D8" location="Enquiries!A1" display="Enquiries" xr:uid="{00000000-0004-0000-0000-000000000000}"/>
    <hyperlink ref="E12" location="A124860118C" display="A124860118C" xr:uid="{00000000-0004-0000-0000-000001000000}"/>
    <hyperlink ref="E13" location="A124859686C" display="A124859686C" xr:uid="{00000000-0004-0000-0000-000002000000}"/>
    <hyperlink ref="E14" location="A124860262W" display="A124860262W" xr:uid="{00000000-0004-0000-0000-000003000000}"/>
    <hyperlink ref="E15" location="A124860406W" display="A124860406W" xr:uid="{00000000-0004-0000-0000-000004000000}"/>
    <hyperlink ref="E16" location="A124859830K" display="A124859830K" xr:uid="{00000000-0004-0000-0000-000005000000}"/>
    <hyperlink ref="E17" location="A124859974W" display="A124859974W" xr:uid="{00000000-0004-0000-0000-000006000000}"/>
    <hyperlink ref="E18" location="A124860222C" display="A124860222C" xr:uid="{00000000-0004-0000-0000-000007000000}"/>
    <hyperlink ref="E19" location="A124859790C" display="A124859790C" xr:uid="{00000000-0004-0000-0000-000008000000}"/>
    <hyperlink ref="E20" location="A124860366R" display="A124860366R" xr:uid="{00000000-0004-0000-0000-000009000000}"/>
    <hyperlink ref="E21" location="A124860510W" display="A124860510W" xr:uid="{00000000-0004-0000-0000-00000A000000}"/>
    <hyperlink ref="E22" location="A124859934C" display="A124859934C" xr:uid="{00000000-0004-0000-0000-00000B000000}"/>
    <hyperlink ref="E23" location="A124860078W" display="A124860078W" xr:uid="{00000000-0004-0000-0000-00000C000000}"/>
    <hyperlink ref="E24" location="A124860178F" display="A124860178F" xr:uid="{00000000-0004-0000-0000-00000D000000}"/>
    <hyperlink ref="E25" location="A124859746V" display="A124859746V" xr:uid="{00000000-0004-0000-0000-00000E000000}"/>
    <hyperlink ref="E26" location="A124860322L" display="A124860322L" xr:uid="{00000000-0004-0000-0000-00000F000000}"/>
    <hyperlink ref="E27" location="A124860466X" display="A124860466X" xr:uid="{00000000-0004-0000-0000-000010000000}"/>
    <hyperlink ref="E28" location="A124859890L" display="A124859890L" xr:uid="{00000000-0004-0000-0000-000011000000}"/>
    <hyperlink ref="E29" location="A124860034V" display="A124860034V" xr:uid="{00000000-0004-0000-0000-000012000000}"/>
    <hyperlink ref="E30" location="A124860226L" display="A124860226L" xr:uid="{00000000-0004-0000-0000-000013000000}"/>
    <hyperlink ref="E31" location="A124859794L" display="A124859794L" xr:uid="{00000000-0004-0000-0000-000014000000}"/>
    <hyperlink ref="E32" location="A124860370F" display="A124860370F" xr:uid="{00000000-0004-0000-0000-000015000000}"/>
    <hyperlink ref="E33" location="A124860514F" display="A124860514F" xr:uid="{00000000-0004-0000-0000-000016000000}"/>
    <hyperlink ref="E34" location="A124859938L" display="A124859938L" xr:uid="{00000000-0004-0000-0000-000017000000}"/>
    <hyperlink ref="E35" location="A124860082L" display="A124860082L" xr:uid="{00000000-0004-0000-0000-000018000000}"/>
    <hyperlink ref="E36" location="A124860230C" display="A124860230C" xr:uid="{00000000-0004-0000-0000-000019000000}"/>
    <hyperlink ref="E37" location="A124859798W" display="A124859798W" xr:uid="{00000000-0004-0000-0000-00001A000000}"/>
    <hyperlink ref="E38" location="A124860374R" display="A124860374R" xr:uid="{00000000-0004-0000-0000-00001B000000}"/>
    <hyperlink ref="E39" location="A124860518R" display="A124860518R" xr:uid="{00000000-0004-0000-0000-00001C000000}"/>
    <hyperlink ref="E40" location="A124859942C" display="A124859942C" xr:uid="{00000000-0004-0000-0000-00001D000000}"/>
    <hyperlink ref="E41" location="A124860086W" display="A124860086W" xr:uid="{00000000-0004-0000-0000-00001E000000}"/>
    <hyperlink ref="E42" location="A124860182W" display="A124860182W" xr:uid="{00000000-0004-0000-0000-00001F000000}"/>
    <hyperlink ref="E43" location="A124859750K" display="A124859750K" xr:uid="{00000000-0004-0000-0000-000020000000}"/>
    <hyperlink ref="E44" location="A124860326W" display="A124860326W" xr:uid="{00000000-0004-0000-0000-000021000000}"/>
    <hyperlink ref="E45" location="A124860470R" display="A124860470R" xr:uid="{00000000-0004-0000-0000-000022000000}"/>
    <hyperlink ref="E46" location="A124859894W" display="A124859894W" xr:uid="{00000000-0004-0000-0000-000023000000}"/>
    <hyperlink ref="E47" location="A124860038C" display="A124860038C" xr:uid="{00000000-0004-0000-0000-000024000000}"/>
    <hyperlink ref="E48" location="A124860186F" display="A124860186F" xr:uid="{00000000-0004-0000-0000-000025000000}"/>
    <hyperlink ref="E49" location="A124859754V" display="A124859754V" xr:uid="{00000000-0004-0000-0000-000026000000}"/>
    <hyperlink ref="E50" location="A124860330L" display="A124860330L" xr:uid="{00000000-0004-0000-0000-000027000000}"/>
    <hyperlink ref="E51" location="A124860474X" display="A124860474X" xr:uid="{00000000-0004-0000-0000-000028000000}"/>
    <hyperlink ref="E52" location="A124859898F" display="A124859898F" xr:uid="{00000000-0004-0000-0000-000029000000}"/>
    <hyperlink ref="E53" location="A124860042V" display="A124860042V" xr:uid="{00000000-0004-0000-0000-00002A000000}"/>
    <hyperlink ref="E54" location="A124860206C" display="A124860206C" xr:uid="{00000000-0004-0000-0000-00002B000000}"/>
    <hyperlink ref="E55" location="A124859774C" display="A124859774C" xr:uid="{00000000-0004-0000-0000-00002C000000}"/>
    <hyperlink ref="E56" location="A124860350W" display="A124860350W" xr:uid="{00000000-0004-0000-0000-00002D000000}"/>
    <hyperlink ref="E57" location="A124860494J" display="A124860494J" xr:uid="{00000000-0004-0000-0000-00002E000000}"/>
    <hyperlink ref="E58" location="A124859918C" display="A124859918C" xr:uid="{00000000-0004-0000-0000-00002F000000}"/>
    <hyperlink ref="E59" location="A124860062C" display="A124860062C" xr:uid="{00000000-0004-0000-0000-000030000000}"/>
    <hyperlink ref="E60" location="A124860154L" display="A124860154L" xr:uid="{00000000-0004-0000-0000-000031000000}"/>
    <hyperlink ref="E61" location="A124859722A" display="A124859722A" xr:uid="{00000000-0004-0000-0000-000032000000}"/>
    <hyperlink ref="E62" location="A124860298X" display="A124860298X" xr:uid="{00000000-0004-0000-0000-000033000000}"/>
    <hyperlink ref="E63" location="A124860442F" display="A124860442F" xr:uid="{00000000-0004-0000-0000-000034000000}"/>
    <hyperlink ref="E64" location="A124859866L" display="A124859866L" xr:uid="{00000000-0004-0000-0000-000035000000}"/>
    <hyperlink ref="E65" location="A124860010A" display="A124860010A" xr:uid="{00000000-0004-0000-0000-000036000000}"/>
    <hyperlink ref="E66" location="A124860234L" display="A124860234L" xr:uid="{00000000-0004-0000-0000-000037000000}"/>
    <hyperlink ref="E67" location="A124859802A" display="A124859802A" xr:uid="{00000000-0004-0000-0000-000038000000}"/>
    <hyperlink ref="E68" location="A124860378X" display="A124860378X" xr:uid="{00000000-0004-0000-0000-000039000000}"/>
    <hyperlink ref="E69" location="A124860522F" display="A124860522F" xr:uid="{00000000-0004-0000-0000-00003A000000}"/>
    <hyperlink ref="E70" location="A124859946L" display="A124859946L" xr:uid="{00000000-0004-0000-0000-00003B000000}"/>
    <hyperlink ref="E71" location="A124860090L" display="A124860090L" xr:uid="{00000000-0004-0000-0000-00003C000000}"/>
    <hyperlink ref="E72" location="A124860210V" display="A124860210V" xr:uid="{00000000-0004-0000-0000-00003D000000}"/>
    <hyperlink ref="E73" location="A124859778L" display="A124859778L" xr:uid="{00000000-0004-0000-0000-00003E000000}"/>
    <hyperlink ref="E74" location="A124860354F" display="A124860354F" xr:uid="{00000000-0004-0000-0000-00003F000000}"/>
    <hyperlink ref="E75" location="A124860498T" display="A124860498T" xr:uid="{00000000-0004-0000-0000-000040000000}"/>
    <hyperlink ref="E76" location="A124859922V" display="A124859922V" xr:uid="{00000000-0004-0000-0000-000041000000}"/>
    <hyperlink ref="E77" location="A124860066L" display="A124860066L" xr:uid="{00000000-0004-0000-0000-000042000000}"/>
    <hyperlink ref="E78" location="A124860246W" display="A124860246W" xr:uid="{00000000-0004-0000-0000-000043000000}"/>
    <hyperlink ref="E79" location="A124859814K" display="A124859814K" xr:uid="{00000000-0004-0000-0000-000044000000}"/>
    <hyperlink ref="E80" location="A124860390R" display="A124860390R" xr:uid="{00000000-0004-0000-0000-000045000000}"/>
    <hyperlink ref="E81" location="A124860534R" display="A124860534R" xr:uid="{00000000-0004-0000-0000-000046000000}"/>
    <hyperlink ref="E82" location="A124859958W" display="A124859958W" xr:uid="{00000000-0004-0000-0000-000047000000}"/>
    <hyperlink ref="E83" location="A124860102K" display="A124860102K" xr:uid="{00000000-0004-0000-0000-000048000000}"/>
    <hyperlink ref="E84" location="A124860158W" display="A124860158W" xr:uid="{00000000-0004-0000-0000-000049000000}"/>
    <hyperlink ref="E85" location="A124859726K" display="A124859726K" xr:uid="{00000000-0004-0000-0000-00004A000000}"/>
    <hyperlink ref="E86" location="A124860302C" display="A124860302C" xr:uid="{00000000-0004-0000-0000-00004B000000}"/>
    <hyperlink ref="E87" location="A124860446R" display="A124860446R" xr:uid="{00000000-0004-0000-0000-00004C000000}"/>
    <hyperlink ref="E88" location="A124859870C" display="A124859870C" xr:uid="{00000000-0004-0000-0000-00004D000000}"/>
    <hyperlink ref="E89" location="A124860014K" display="A124860014K" xr:uid="{00000000-0004-0000-0000-00004E000000}"/>
    <hyperlink ref="E90" location="A124860114V" display="A124860114V" xr:uid="{00000000-0004-0000-0000-00004F000000}"/>
    <hyperlink ref="E91" location="A124859682V" display="A124859682V" xr:uid="{00000000-0004-0000-0000-000050000000}"/>
    <hyperlink ref="E92" location="A124860258F" display="A124860258F" xr:uid="{00000000-0004-0000-0000-000051000000}"/>
    <hyperlink ref="E93" location="A124860402L" display="A124860402L" xr:uid="{00000000-0004-0000-0000-000052000000}"/>
    <hyperlink ref="E94" location="A124859826V" display="A124859826V" xr:uid="{00000000-0004-0000-0000-000053000000}"/>
    <hyperlink ref="E95" location="A124859970L" display="A124859970L" xr:uid="{00000000-0004-0000-0000-000054000000}"/>
    <hyperlink ref="E96" location="A124860134C" display="A124860134C" xr:uid="{00000000-0004-0000-0000-000055000000}"/>
    <hyperlink ref="E97" location="A124859702T" display="A124859702T" xr:uid="{00000000-0004-0000-0000-000056000000}"/>
    <hyperlink ref="E98" location="A124860278R" display="A124860278R" xr:uid="{00000000-0004-0000-0000-000057000000}"/>
    <hyperlink ref="E99" location="A124860422W" display="A124860422W" xr:uid="{00000000-0004-0000-0000-000058000000}"/>
    <hyperlink ref="E100" location="A124859846C" display="A124859846C" xr:uid="{00000000-0004-0000-0000-000059000000}"/>
    <hyperlink ref="E101" location="A124859990W" display="A124859990W" xr:uid="{00000000-0004-0000-0000-00005A000000}"/>
    <hyperlink ref="E102" location="A124860190W" display="A124860190W" xr:uid="{00000000-0004-0000-0000-00005B000000}"/>
    <hyperlink ref="E103" location="A124859758C" display="A124859758C" xr:uid="{00000000-0004-0000-0000-00005C000000}"/>
    <hyperlink ref="E104" location="A124860334W" display="A124860334W" xr:uid="{00000000-0004-0000-0000-00005D000000}"/>
    <hyperlink ref="E105" location="A124860478J" display="A124860478J" xr:uid="{00000000-0004-0000-0000-00005E000000}"/>
    <hyperlink ref="E106" location="A124859902K" display="A124859902K" xr:uid="{00000000-0004-0000-0000-00005F000000}"/>
    <hyperlink ref="E107" location="A124860046C" display="A124860046C" xr:uid="{00000000-0004-0000-0000-000060000000}"/>
    <hyperlink ref="E108" location="A124860138L" display="A124860138L" xr:uid="{00000000-0004-0000-0000-000061000000}"/>
    <hyperlink ref="E109" location="A124859706A" display="A124859706A" xr:uid="{00000000-0004-0000-0000-000062000000}"/>
    <hyperlink ref="E110" location="A124860282F" display="A124860282F" xr:uid="{00000000-0004-0000-0000-000063000000}"/>
    <hyperlink ref="E111" location="A124860426F" display="A124860426F" xr:uid="{00000000-0004-0000-0000-000064000000}"/>
    <hyperlink ref="E112" location="A124859850V" display="A124859850V" xr:uid="{00000000-0004-0000-0000-000065000000}"/>
    <hyperlink ref="E113" location="A124859994F" display="A124859994F" xr:uid="{00000000-0004-0000-0000-000066000000}"/>
    <hyperlink ref="E114" location="A124860194F" display="A124860194F" xr:uid="{00000000-0004-0000-0000-000067000000}"/>
    <hyperlink ref="E115" location="A124859762V" display="A124859762V" xr:uid="{00000000-0004-0000-0000-000068000000}"/>
    <hyperlink ref="E116" location="A124860338F" display="A124860338F" xr:uid="{00000000-0004-0000-0000-000069000000}"/>
    <hyperlink ref="E117" location="A124860482X" display="A124860482X" xr:uid="{00000000-0004-0000-0000-00006A000000}"/>
    <hyperlink ref="E118" location="A124859906V" display="A124859906V" xr:uid="{00000000-0004-0000-0000-00006B000000}"/>
    <hyperlink ref="E119" location="A124860050V" display="A124860050V" xr:uid="{00000000-0004-0000-0000-00006C000000}"/>
    <hyperlink ref="E120" location="A124860198R" display="A124860198R" xr:uid="{00000000-0004-0000-0000-00006D000000}"/>
    <hyperlink ref="E121" location="A124859766C" display="A124859766C" xr:uid="{00000000-0004-0000-0000-00006E000000}"/>
    <hyperlink ref="E122" location="A124860342W" display="A124860342W" xr:uid="{00000000-0004-0000-0000-00006F000000}"/>
    <hyperlink ref="E123" location="A124860486J" display="A124860486J" xr:uid="{00000000-0004-0000-0000-000070000000}"/>
    <hyperlink ref="E124" location="A124859910K" display="A124859910K" xr:uid="{00000000-0004-0000-0000-000071000000}"/>
    <hyperlink ref="E125" location="A124860054C" display="A124860054C" xr:uid="{00000000-0004-0000-0000-000072000000}"/>
    <hyperlink ref="E126" location="A124860250L" display="A124860250L" xr:uid="{00000000-0004-0000-0000-000073000000}"/>
    <hyperlink ref="E127" location="A124859818V" display="A124859818V" xr:uid="{00000000-0004-0000-0000-000074000000}"/>
    <hyperlink ref="E128" location="A124860394X" display="A124860394X" xr:uid="{00000000-0004-0000-0000-000075000000}"/>
    <hyperlink ref="E129" location="A124860538X" display="A124860538X" xr:uid="{00000000-0004-0000-0000-000076000000}"/>
    <hyperlink ref="E130" location="A124859962L" display="A124859962L" xr:uid="{00000000-0004-0000-0000-000077000000}"/>
    <hyperlink ref="E131" location="A124860106V" display="A124860106V" xr:uid="{00000000-0004-0000-0000-000078000000}"/>
    <hyperlink ref="E132" location="A124860150C" display="A124860150C" xr:uid="{00000000-0004-0000-0000-000079000000}"/>
    <hyperlink ref="E133" location="A124859718K" display="A124859718K" xr:uid="{00000000-0004-0000-0000-00007A000000}"/>
    <hyperlink ref="E134" location="A124860294R" display="A124860294R" xr:uid="{00000000-0004-0000-0000-00007B000000}"/>
    <hyperlink ref="E135" location="A124860438R" display="A124860438R" xr:uid="{00000000-0004-0000-0000-00007C000000}"/>
    <hyperlink ref="E136" location="A124859862C" display="A124859862C" xr:uid="{00000000-0004-0000-0000-00007D000000}"/>
    <hyperlink ref="E137" location="A124860006K" display="A124860006K" xr:uid="{00000000-0004-0000-0000-00007E000000}"/>
    <hyperlink ref="E138" location="A124860238W" display="A124860238W" xr:uid="{00000000-0004-0000-0000-00007F000000}"/>
    <hyperlink ref="E139" location="A124859806K" display="A124859806K" xr:uid="{00000000-0004-0000-0000-000080000000}"/>
    <hyperlink ref="E140" location="A124860382R" display="A124860382R" xr:uid="{00000000-0004-0000-0000-000081000000}"/>
    <hyperlink ref="E141" location="A124860526R" display="A124860526R" xr:uid="{00000000-0004-0000-0000-000082000000}"/>
    <hyperlink ref="E142" location="A124859950C" display="A124859950C" xr:uid="{00000000-0004-0000-0000-000083000000}"/>
    <hyperlink ref="E143" location="A124860094W" display="A124860094W" xr:uid="{00000000-0004-0000-0000-000084000000}"/>
    <hyperlink ref="E144" location="A124860242L" display="A124860242L" xr:uid="{00000000-0004-0000-0000-000085000000}"/>
    <hyperlink ref="E145" location="A124859810A" display="A124859810A" xr:uid="{00000000-0004-0000-0000-000086000000}"/>
    <hyperlink ref="E146" location="A124860386X" display="A124860386X" xr:uid="{00000000-0004-0000-0000-000087000000}"/>
    <hyperlink ref="E147" location="A124860530F" display="A124860530F" xr:uid="{00000000-0004-0000-0000-000088000000}"/>
    <hyperlink ref="E148" location="A124859954L" display="A124859954L" xr:uid="{00000000-0004-0000-0000-000089000000}"/>
    <hyperlink ref="E149" location="A124860098F" display="A124860098F" xr:uid="{00000000-0004-0000-0000-00008A000000}"/>
    <hyperlink ref="E150" location="A124860122V" display="A124860122V" xr:uid="{00000000-0004-0000-0000-00008B000000}"/>
    <hyperlink ref="E151" location="A124859690V" display="A124859690V" xr:uid="{00000000-0004-0000-0000-00008C000000}"/>
    <hyperlink ref="E152" location="A124860266F" display="A124860266F" xr:uid="{00000000-0004-0000-0000-00008D000000}"/>
    <hyperlink ref="E153" location="A124860410L" display="A124860410L" xr:uid="{00000000-0004-0000-0000-00008E000000}"/>
    <hyperlink ref="E154" location="A124859834V" display="A124859834V" xr:uid="{00000000-0004-0000-0000-00008F000000}"/>
    <hyperlink ref="E155" location="A124859978F" display="A124859978F" xr:uid="{00000000-0004-0000-0000-000090000000}"/>
    <hyperlink ref="E156" location="A124860162L" display="A124860162L" xr:uid="{00000000-0004-0000-0000-000091000000}"/>
    <hyperlink ref="E157" location="A124859730A" display="A124859730A" xr:uid="{00000000-0004-0000-0000-000092000000}"/>
    <hyperlink ref="E158" location="A124860306L" display="A124860306L" xr:uid="{00000000-0004-0000-0000-000093000000}"/>
    <hyperlink ref="E159" location="A124860450F" display="A124860450F" xr:uid="{00000000-0004-0000-0000-000094000000}"/>
    <hyperlink ref="E160" location="A124859874L" display="A124859874L" xr:uid="{00000000-0004-0000-0000-000095000000}"/>
    <hyperlink ref="E161" location="A124860018V" display="A124860018V" xr:uid="{00000000-0004-0000-0000-000096000000}"/>
    <hyperlink ref="E162" location="A124860202V" display="A124860202V" xr:uid="{00000000-0004-0000-0000-000097000000}"/>
    <hyperlink ref="E163" location="A124859770V" display="A124859770V" xr:uid="{00000000-0004-0000-0000-000098000000}"/>
    <hyperlink ref="E164" location="A124860346F" display="A124860346F" xr:uid="{00000000-0004-0000-0000-000099000000}"/>
    <hyperlink ref="E165" location="A124860490X" display="A124860490X" xr:uid="{00000000-0004-0000-0000-00009A000000}"/>
    <hyperlink ref="E166" location="A124859914V" display="A124859914V" xr:uid="{00000000-0004-0000-0000-00009B000000}"/>
    <hyperlink ref="E167" location="A124860058L" display="A124860058L" xr:uid="{00000000-0004-0000-0000-00009C000000}"/>
    <hyperlink ref="E168" location="A124860254W" display="A124860254W" xr:uid="{00000000-0004-0000-0000-00009D000000}"/>
    <hyperlink ref="E169" location="A124859822K" display="A124859822K" xr:uid="{00000000-0004-0000-0000-00009E000000}"/>
    <hyperlink ref="E170" location="A124860398J" display="A124860398J" xr:uid="{00000000-0004-0000-0000-00009F000000}"/>
    <hyperlink ref="E171" location="A124860542R" display="A124860542R" xr:uid="{00000000-0004-0000-0000-0000A0000000}"/>
    <hyperlink ref="E172" location="A124859966W" display="A124859966W" xr:uid="{00000000-0004-0000-0000-0000A1000000}"/>
    <hyperlink ref="E173" location="A124860110K" display="A124860110K" xr:uid="{00000000-0004-0000-0000-0000A2000000}"/>
    <hyperlink ref="E174" location="A124860126C" display="A124860126C" xr:uid="{00000000-0004-0000-0000-0000A3000000}"/>
    <hyperlink ref="E175" location="A124859694C" display="A124859694C" xr:uid="{00000000-0004-0000-0000-0000A4000000}"/>
    <hyperlink ref="E176" location="A124860270W" display="A124860270W" xr:uid="{00000000-0004-0000-0000-0000A5000000}"/>
    <hyperlink ref="E177" location="A124860414W" display="A124860414W" xr:uid="{00000000-0004-0000-0000-0000A6000000}"/>
    <hyperlink ref="E178" location="A124859838C" display="A124859838C" xr:uid="{00000000-0004-0000-0000-0000A7000000}"/>
    <hyperlink ref="E179" location="A124859982W" display="A124859982W" xr:uid="{00000000-0004-0000-0000-0000A8000000}"/>
    <hyperlink ref="E180" location="A124860214C" display="A124860214C" xr:uid="{00000000-0004-0000-0000-0000A9000000}"/>
    <hyperlink ref="E181" location="A124859782C" display="A124859782C" xr:uid="{00000000-0004-0000-0000-0000AA000000}"/>
    <hyperlink ref="E182" location="A124860358R" display="A124860358R" xr:uid="{00000000-0004-0000-0000-0000AB000000}"/>
    <hyperlink ref="E183" location="A124860502W" display="A124860502W" xr:uid="{00000000-0004-0000-0000-0000AC000000}"/>
    <hyperlink ref="E184" location="A124859926C" display="A124859926C" xr:uid="{00000000-0004-0000-0000-0000AD000000}"/>
    <hyperlink ref="E185" location="A124860070C" display="A124860070C" xr:uid="{00000000-0004-0000-0000-0000AE000000}"/>
    <hyperlink ref="E186" location="A124860218L" display="A124860218L" xr:uid="{00000000-0004-0000-0000-0000AF000000}"/>
    <hyperlink ref="E187" location="A124859786L" display="A124859786L" xr:uid="{00000000-0004-0000-0000-0000B0000000}"/>
    <hyperlink ref="E188" location="A124860362F" display="A124860362F" xr:uid="{00000000-0004-0000-0000-0000B1000000}"/>
    <hyperlink ref="E189" location="A124860506F" display="A124860506F" xr:uid="{00000000-0004-0000-0000-0000B2000000}"/>
    <hyperlink ref="E190" location="A124859930V" display="A124859930V" xr:uid="{00000000-0004-0000-0000-0000B3000000}"/>
    <hyperlink ref="E191" location="A124860074L" display="A124860074L" xr:uid="{00000000-0004-0000-0000-0000B4000000}"/>
    <hyperlink ref="E192" location="A124860146L" display="A124860146L" xr:uid="{00000000-0004-0000-0000-0000B5000000}"/>
    <hyperlink ref="E193" location="A124859714A" display="A124859714A" xr:uid="{00000000-0004-0000-0000-0000B6000000}"/>
    <hyperlink ref="E194" location="A124860290F" display="A124860290F" xr:uid="{00000000-0004-0000-0000-0000B7000000}"/>
    <hyperlink ref="E195" location="A124860434F" display="A124860434F" xr:uid="{00000000-0004-0000-0000-0000B8000000}"/>
    <hyperlink ref="E196" location="A124859858L" display="A124859858L" xr:uid="{00000000-0004-0000-0000-0000B9000000}"/>
    <hyperlink ref="E197" location="A124860002A" display="A124860002A" xr:uid="{00000000-0004-0000-0000-0000BA000000}"/>
    <hyperlink ref="E198" location="A124860130V" display="A124860130V" xr:uid="{00000000-0004-0000-0000-0000BB000000}"/>
    <hyperlink ref="E199" location="A124859698L" display="A124859698L" xr:uid="{00000000-0004-0000-0000-0000BC000000}"/>
    <hyperlink ref="E200" location="A124860274F" display="A124860274F" xr:uid="{00000000-0004-0000-0000-0000BD000000}"/>
    <hyperlink ref="E201" location="A124860418F" display="A124860418F" xr:uid="{00000000-0004-0000-0000-0000BE000000}"/>
    <hyperlink ref="E202" location="A124859842V" display="A124859842V" xr:uid="{00000000-0004-0000-0000-0000BF000000}"/>
    <hyperlink ref="E203" location="A124859986F" display="A124859986F" xr:uid="{00000000-0004-0000-0000-0000C0000000}"/>
    <hyperlink ref="E204" location="A124860166W" display="A124860166W" xr:uid="{00000000-0004-0000-0000-0000C1000000}"/>
    <hyperlink ref="E205" location="A124859734K" display="A124859734K" xr:uid="{00000000-0004-0000-0000-0000C2000000}"/>
    <hyperlink ref="E206" location="A124860310C" display="A124860310C" xr:uid="{00000000-0004-0000-0000-0000C3000000}"/>
    <hyperlink ref="E207" location="A124860454R" display="A124860454R" xr:uid="{00000000-0004-0000-0000-0000C4000000}"/>
    <hyperlink ref="E208" location="A124859878W" display="A124859878W" xr:uid="{00000000-0004-0000-0000-0000C5000000}"/>
    <hyperlink ref="E209" location="A124860022K" display="A124860022K" xr:uid="{00000000-0004-0000-0000-0000C6000000}"/>
    <hyperlink ref="E210" location="A124860142C" display="A124860142C" xr:uid="{00000000-0004-0000-0000-0000C7000000}"/>
    <hyperlink ref="E211" location="A124859710T" display="A124859710T" xr:uid="{00000000-0004-0000-0000-0000C8000000}"/>
    <hyperlink ref="E212" location="A124860286R" display="A124860286R" xr:uid="{00000000-0004-0000-0000-0000C9000000}"/>
    <hyperlink ref="E213" location="A124860430W" display="A124860430W" xr:uid="{00000000-0004-0000-0000-0000CA000000}"/>
    <hyperlink ref="E214" location="A124859854C" display="A124859854C" xr:uid="{00000000-0004-0000-0000-0000CB000000}"/>
    <hyperlink ref="E215" location="A124859998R" display="A124859998R" xr:uid="{00000000-0004-0000-0000-0000CC000000}"/>
    <hyperlink ref="E216" location="A124860170L" display="A124860170L" xr:uid="{00000000-0004-0000-0000-0000CD000000}"/>
    <hyperlink ref="E217" location="A124859738V" display="A124859738V" xr:uid="{00000000-0004-0000-0000-0000CE000000}"/>
    <hyperlink ref="E218" location="A124860314L" display="A124860314L" xr:uid="{00000000-0004-0000-0000-0000CF000000}"/>
    <hyperlink ref="E219" location="A124860458X" display="A124860458X" xr:uid="{00000000-0004-0000-0000-0000D0000000}"/>
    <hyperlink ref="E220" location="A124859882L" display="A124859882L" xr:uid="{00000000-0004-0000-0000-0000D1000000}"/>
    <hyperlink ref="E221" location="A124860026V" display="A124860026V" xr:uid="{00000000-0004-0000-0000-0000D2000000}"/>
    <hyperlink ref="E222" location="A124860174W" display="A124860174W" xr:uid="{00000000-0004-0000-0000-0000D3000000}"/>
    <hyperlink ref="E223" location="A124859742K" display="A124859742K" xr:uid="{00000000-0004-0000-0000-0000D4000000}"/>
    <hyperlink ref="E224" location="A124860318W" display="A124860318W" xr:uid="{00000000-0004-0000-0000-0000D5000000}"/>
    <hyperlink ref="E225" location="A124860462R" display="A124860462R" xr:uid="{00000000-0004-0000-0000-0000D6000000}"/>
    <hyperlink ref="E226" location="A124859886W" display="A124859886W" xr:uid="{00000000-0004-0000-0000-0000D7000000}"/>
    <hyperlink ref="E227" location="A124860030K" display="A124860030K" xr:uid="{00000000-0004-0000-0000-0000D800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I3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/>
  <cols>
    <col min="1" max="16384" width="14.7109375" style="1"/>
  </cols>
  <sheetData>
    <row r="1" spans="1:217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  <c r="DL1" s="3" t="s">
        <v>114</v>
      </c>
      <c r="DM1" s="3" t="s">
        <v>115</v>
      </c>
      <c r="DN1" s="3" t="s">
        <v>116</v>
      </c>
      <c r="DO1" s="3" t="s">
        <v>117</v>
      </c>
      <c r="DP1" s="3" t="s">
        <v>118</v>
      </c>
      <c r="DQ1" s="3" t="s">
        <v>119</v>
      </c>
      <c r="DR1" s="3" t="s">
        <v>120</v>
      </c>
      <c r="DS1" s="3" t="s">
        <v>121</v>
      </c>
      <c r="DT1" s="3" t="s">
        <v>122</v>
      </c>
      <c r="DU1" s="3" t="s">
        <v>123</v>
      </c>
      <c r="DV1" s="3" t="s">
        <v>124</v>
      </c>
      <c r="DW1" s="3" t="s">
        <v>125</v>
      </c>
      <c r="DX1" s="3" t="s">
        <v>126</v>
      </c>
      <c r="DY1" s="3" t="s">
        <v>127</v>
      </c>
      <c r="DZ1" s="3" t="s">
        <v>128</v>
      </c>
      <c r="EA1" s="3" t="s">
        <v>129</v>
      </c>
      <c r="EB1" s="3" t="s">
        <v>130</v>
      </c>
      <c r="EC1" s="3" t="s">
        <v>131</v>
      </c>
      <c r="ED1" s="3" t="s">
        <v>132</v>
      </c>
      <c r="EE1" s="3" t="s">
        <v>133</v>
      </c>
      <c r="EF1" s="3" t="s">
        <v>134</v>
      </c>
      <c r="EG1" s="3" t="s">
        <v>135</v>
      </c>
      <c r="EH1" s="3" t="s">
        <v>136</v>
      </c>
      <c r="EI1" s="3" t="s">
        <v>137</v>
      </c>
      <c r="EJ1" s="3" t="s">
        <v>138</v>
      </c>
      <c r="EK1" s="3" t="s">
        <v>139</v>
      </c>
      <c r="EL1" s="3" t="s">
        <v>140</v>
      </c>
      <c r="EM1" s="3" t="s">
        <v>141</v>
      </c>
      <c r="EN1" s="3" t="s">
        <v>142</v>
      </c>
      <c r="EO1" s="3" t="s">
        <v>143</v>
      </c>
      <c r="EP1" s="3" t="s">
        <v>144</v>
      </c>
      <c r="EQ1" s="3" t="s">
        <v>145</v>
      </c>
      <c r="ER1" s="3" t="s">
        <v>146</v>
      </c>
      <c r="ES1" s="3" t="s">
        <v>147</v>
      </c>
      <c r="ET1" s="3" t="s">
        <v>148</v>
      </c>
      <c r="EU1" s="3" t="s">
        <v>149</v>
      </c>
      <c r="EV1" s="3" t="s">
        <v>150</v>
      </c>
      <c r="EW1" s="3" t="s">
        <v>151</v>
      </c>
      <c r="EX1" s="3" t="s">
        <v>152</v>
      </c>
      <c r="EY1" s="3" t="s">
        <v>153</v>
      </c>
      <c r="EZ1" s="3" t="s">
        <v>154</v>
      </c>
      <c r="FA1" s="3" t="s">
        <v>155</v>
      </c>
      <c r="FB1" s="3" t="s">
        <v>156</v>
      </c>
      <c r="FC1" s="3" t="s">
        <v>157</v>
      </c>
      <c r="FD1" s="3" t="s">
        <v>158</v>
      </c>
      <c r="FE1" s="3" t="s">
        <v>159</v>
      </c>
      <c r="FF1" s="3" t="s">
        <v>160</v>
      </c>
      <c r="FG1" s="3" t="s">
        <v>161</v>
      </c>
      <c r="FH1" s="3" t="s">
        <v>162</v>
      </c>
      <c r="FI1" s="3" t="s">
        <v>163</v>
      </c>
      <c r="FJ1" s="3" t="s">
        <v>164</v>
      </c>
      <c r="FK1" s="3" t="s">
        <v>165</v>
      </c>
      <c r="FL1" s="3" t="s">
        <v>166</v>
      </c>
      <c r="FM1" s="3" t="s">
        <v>167</v>
      </c>
      <c r="FN1" s="3" t="s">
        <v>168</v>
      </c>
      <c r="FO1" s="3" t="s">
        <v>169</v>
      </c>
      <c r="FP1" s="3" t="s">
        <v>170</v>
      </c>
      <c r="FQ1" s="3" t="s">
        <v>171</v>
      </c>
      <c r="FR1" s="3" t="s">
        <v>172</v>
      </c>
      <c r="FS1" s="3" t="s">
        <v>173</v>
      </c>
      <c r="FT1" s="3" t="s">
        <v>174</v>
      </c>
      <c r="FU1" s="3" t="s">
        <v>175</v>
      </c>
      <c r="FV1" s="3" t="s">
        <v>176</v>
      </c>
      <c r="FW1" s="3" t="s">
        <v>177</v>
      </c>
      <c r="FX1" s="3" t="s">
        <v>178</v>
      </c>
      <c r="FY1" s="3" t="s">
        <v>179</v>
      </c>
      <c r="FZ1" s="3" t="s">
        <v>180</v>
      </c>
      <c r="GA1" s="3" t="s">
        <v>181</v>
      </c>
      <c r="GB1" s="3" t="s">
        <v>182</v>
      </c>
      <c r="GC1" s="3" t="s">
        <v>183</v>
      </c>
      <c r="GD1" s="3" t="s">
        <v>184</v>
      </c>
      <c r="GE1" s="3" t="s">
        <v>185</v>
      </c>
      <c r="GF1" s="3" t="s">
        <v>186</v>
      </c>
      <c r="GG1" s="3" t="s">
        <v>187</v>
      </c>
      <c r="GH1" s="3" t="s">
        <v>188</v>
      </c>
      <c r="GI1" s="3" t="s">
        <v>189</v>
      </c>
      <c r="GJ1" s="3" t="s">
        <v>190</v>
      </c>
      <c r="GK1" s="3" t="s">
        <v>191</v>
      </c>
      <c r="GL1" s="3" t="s">
        <v>192</v>
      </c>
      <c r="GM1" s="3" t="s">
        <v>193</v>
      </c>
      <c r="GN1" s="3" t="s">
        <v>194</v>
      </c>
      <c r="GO1" s="3" t="s">
        <v>195</v>
      </c>
      <c r="GP1" s="3" t="s">
        <v>196</v>
      </c>
      <c r="GQ1" s="3" t="s">
        <v>197</v>
      </c>
      <c r="GR1" s="3" t="s">
        <v>198</v>
      </c>
      <c r="GS1" s="3" t="s">
        <v>199</v>
      </c>
      <c r="GT1" s="3" t="s">
        <v>200</v>
      </c>
      <c r="GU1" s="3" t="s">
        <v>201</v>
      </c>
      <c r="GV1" s="3" t="s">
        <v>202</v>
      </c>
      <c r="GW1" s="3" t="s">
        <v>203</v>
      </c>
      <c r="GX1" s="3" t="s">
        <v>204</v>
      </c>
      <c r="GY1" s="3" t="s">
        <v>205</v>
      </c>
      <c r="GZ1" s="3" t="s">
        <v>206</v>
      </c>
      <c r="HA1" s="3" t="s">
        <v>207</v>
      </c>
      <c r="HB1" s="3" t="s">
        <v>208</v>
      </c>
      <c r="HC1" s="3" t="s">
        <v>209</v>
      </c>
      <c r="HD1" s="3" t="s">
        <v>210</v>
      </c>
      <c r="HE1" s="3" t="s">
        <v>211</v>
      </c>
      <c r="HF1" s="3" t="s">
        <v>212</v>
      </c>
      <c r="HG1" s="3" t="s">
        <v>213</v>
      </c>
      <c r="HH1" s="3" t="s">
        <v>214</v>
      </c>
      <c r="HI1" s="3" t="s">
        <v>215</v>
      </c>
    </row>
    <row r="2" spans="1:217">
      <c r="A2" s="4" t="s">
        <v>216</v>
      </c>
      <c r="B2" s="7" t="s">
        <v>225</v>
      </c>
      <c r="C2" s="7" t="s">
        <v>225</v>
      </c>
      <c r="D2" s="7" t="s">
        <v>225</v>
      </c>
      <c r="E2" s="7" t="s">
        <v>225</v>
      </c>
      <c r="F2" s="7" t="s">
        <v>225</v>
      </c>
      <c r="G2" s="7" t="s">
        <v>225</v>
      </c>
      <c r="H2" s="7" t="s">
        <v>225</v>
      </c>
      <c r="I2" s="7" t="s">
        <v>225</v>
      </c>
      <c r="J2" s="7" t="s">
        <v>225</v>
      </c>
      <c r="K2" s="7" t="s">
        <v>225</v>
      </c>
      <c r="L2" s="7" t="s">
        <v>225</v>
      </c>
      <c r="M2" s="7" t="s">
        <v>225</v>
      </c>
      <c r="N2" s="7" t="s">
        <v>225</v>
      </c>
      <c r="O2" s="7" t="s">
        <v>225</v>
      </c>
      <c r="P2" s="7" t="s">
        <v>225</v>
      </c>
      <c r="Q2" s="7" t="s">
        <v>225</v>
      </c>
      <c r="R2" s="7" t="s">
        <v>225</v>
      </c>
      <c r="S2" s="7" t="s">
        <v>225</v>
      </c>
      <c r="T2" s="7" t="s">
        <v>225</v>
      </c>
      <c r="U2" s="7" t="s">
        <v>225</v>
      </c>
      <c r="V2" s="7" t="s">
        <v>225</v>
      </c>
      <c r="W2" s="7" t="s">
        <v>225</v>
      </c>
      <c r="X2" s="7" t="s">
        <v>225</v>
      </c>
      <c r="Y2" s="7" t="s">
        <v>225</v>
      </c>
      <c r="Z2" s="7" t="s">
        <v>225</v>
      </c>
      <c r="AA2" s="7" t="s">
        <v>225</v>
      </c>
      <c r="AB2" s="7" t="s">
        <v>225</v>
      </c>
      <c r="AC2" s="7" t="s">
        <v>225</v>
      </c>
      <c r="AD2" s="7" t="s">
        <v>225</v>
      </c>
      <c r="AE2" s="7" t="s">
        <v>225</v>
      </c>
      <c r="AF2" s="7" t="s">
        <v>225</v>
      </c>
      <c r="AG2" s="7" t="s">
        <v>225</v>
      </c>
      <c r="AH2" s="7" t="s">
        <v>225</v>
      </c>
      <c r="AI2" s="7" t="s">
        <v>225</v>
      </c>
      <c r="AJ2" s="7" t="s">
        <v>225</v>
      </c>
      <c r="AK2" s="7" t="s">
        <v>225</v>
      </c>
      <c r="AL2" s="7" t="s">
        <v>225</v>
      </c>
      <c r="AM2" s="7" t="s">
        <v>225</v>
      </c>
      <c r="AN2" s="7" t="s">
        <v>225</v>
      </c>
      <c r="AO2" s="7" t="s">
        <v>225</v>
      </c>
      <c r="AP2" s="7" t="s">
        <v>225</v>
      </c>
      <c r="AQ2" s="7" t="s">
        <v>225</v>
      </c>
      <c r="AR2" s="7" t="s">
        <v>225</v>
      </c>
      <c r="AS2" s="7" t="s">
        <v>225</v>
      </c>
      <c r="AT2" s="7" t="s">
        <v>225</v>
      </c>
      <c r="AU2" s="7" t="s">
        <v>225</v>
      </c>
      <c r="AV2" s="7" t="s">
        <v>225</v>
      </c>
      <c r="AW2" s="7" t="s">
        <v>225</v>
      </c>
      <c r="AX2" s="7" t="s">
        <v>225</v>
      </c>
      <c r="AY2" s="7" t="s">
        <v>225</v>
      </c>
      <c r="AZ2" s="7" t="s">
        <v>225</v>
      </c>
      <c r="BA2" s="7" t="s">
        <v>225</v>
      </c>
      <c r="BB2" s="7" t="s">
        <v>225</v>
      </c>
      <c r="BC2" s="7" t="s">
        <v>225</v>
      </c>
      <c r="BD2" s="7" t="s">
        <v>225</v>
      </c>
      <c r="BE2" s="7" t="s">
        <v>225</v>
      </c>
      <c r="BF2" s="7" t="s">
        <v>225</v>
      </c>
      <c r="BG2" s="7" t="s">
        <v>225</v>
      </c>
      <c r="BH2" s="7" t="s">
        <v>225</v>
      </c>
      <c r="BI2" s="7" t="s">
        <v>225</v>
      </c>
      <c r="BJ2" s="7" t="s">
        <v>225</v>
      </c>
      <c r="BK2" s="7" t="s">
        <v>225</v>
      </c>
      <c r="BL2" s="7" t="s">
        <v>225</v>
      </c>
      <c r="BM2" s="7" t="s">
        <v>225</v>
      </c>
      <c r="BN2" s="7" t="s">
        <v>225</v>
      </c>
      <c r="BO2" s="7" t="s">
        <v>225</v>
      </c>
      <c r="BP2" s="7" t="s">
        <v>225</v>
      </c>
      <c r="BQ2" s="7" t="s">
        <v>225</v>
      </c>
      <c r="BR2" s="7" t="s">
        <v>225</v>
      </c>
      <c r="BS2" s="7" t="s">
        <v>225</v>
      </c>
      <c r="BT2" s="7" t="s">
        <v>225</v>
      </c>
      <c r="BU2" s="7" t="s">
        <v>225</v>
      </c>
      <c r="BV2" s="7" t="s">
        <v>225</v>
      </c>
      <c r="BW2" s="7" t="s">
        <v>225</v>
      </c>
      <c r="BX2" s="7" t="s">
        <v>225</v>
      </c>
      <c r="BY2" s="7" t="s">
        <v>225</v>
      </c>
      <c r="BZ2" s="7" t="s">
        <v>225</v>
      </c>
      <c r="CA2" s="7" t="s">
        <v>225</v>
      </c>
      <c r="CB2" s="7" t="s">
        <v>225</v>
      </c>
      <c r="CC2" s="7" t="s">
        <v>225</v>
      </c>
      <c r="CD2" s="7" t="s">
        <v>225</v>
      </c>
      <c r="CE2" s="7" t="s">
        <v>225</v>
      </c>
      <c r="CF2" s="7" t="s">
        <v>225</v>
      </c>
      <c r="CG2" s="7" t="s">
        <v>225</v>
      </c>
      <c r="CH2" s="7" t="s">
        <v>225</v>
      </c>
      <c r="CI2" s="7" t="s">
        <v>225</v>
      </c>
      <c r="CJ2" s="7" t="s">
        <v>225</v>
      </c>
      <c r="CK2" s="7" t="s">
        <v>225</v>
      </c>
      <c r="CL2" s="7" t="s">
        <v>225</v>
      </c>
      <c r="CM2" s="7" t="s">
        <v>225</v>
      </c>
      <c r="CN2" s="7" t="s">
        <v>225</v>
      </c>
      <c r="CO2" s="7" t="s">
        <v>225</v>
      </c>
      <c r="CP2" s="7" t="s">
        <v>225</v>
      </c>
      <c r="CQ2" s="7" t="s">
        <v>225</v>
      </c>
      <c r="CR2" s="7" t="s">
        <v>225</v>
      </c>
      <c r="CS2" s="7" t="s">
        <v>225</v>
      </c>
      <c r="CT2" s="7" t="s">
        <v>225</v>
      </c>
      <c r="CU2" s="7" t="s">
        <v>225</v>
      </c>
      <c r="CV2" s="7" t="s">
        <v>225</v>
      </c>
      <c r="CW2" s="7" t="s">
        <v>225</v>
      </c>
      <c r="CX2" s="7" t="s">
        <v>225</v>
      </c>
      <c r="CY2" s="7" t="s">
        <v>225</v>
      </c>
      <c r="CZ2" s="7" t="s">
        <v>225</v>
      </c>
      <c r="DA2" s="7" t="s">
        <v>225</v>
      </c>
      <c r="DB2" s="7" t="s">
        <v>225</v>
      </c>
      <c r="DC2" s="7" t="s">
        <v>225</v>
      </c>
      <c r="DD2" s="7" t="s">
        <v>225</v>
      </c>
      <c r="DE2" s="7" t="s">
        <v>225</v>
      </c>
      <c r="DF2" s="7" t="s">
        <v>225</v>
      </c>
      <c r="DG2" s="7" t="s">
        <v>225</v>
      </c>
      <c r="DH2" s="7" t="s">
        <v>225</v>
      </c>
      <c r="DI2" s="7" t="s">
        <v>225</v>
      </c>
      <c r="DJ2" s="7" t="s">
        <v>225</v>
      </c>
      <c r="DK2" s="7" t="s">
        <v>225</v>
      </c>
      <c r="DL2" s="7" t="s">
        <v>225</v>
      </c>
      <c r="DM2" s="7" t="s">
        <v>225</v>
      </c>
      <c r="DN2" s="7" t="s">
        <v>225</v>
      </c>
      <c r="DO2" s="7" t="s">
        <v>225</v>
      </c>
      <c r="DP2" s="7" t="s">
        <v>225</v>
      </c>
      <c r="DQ2" s="7" t="s">
        <v>225</v>
      </c>
      <c r="DR2" s="7" t="s">
        <v>225</v>
      </c>
      <c r="DS2" s="7" t="s">
        <v>225</v>
      </c>
      <c r="DT2" s="7" t="s">
        <v>225</v>
      </c>
      <c r="DU2" s="7" t="s">
        <v>225</v>
      </c>
      <c r="DV2" s="7" t="s">
        <v>225</v>
      </c>
      <c r="DW2" s="7" t="s">
        <v>225</v>
      </c>
      <c r="DX2" s="7" t="s">
        <v>225</v>
      </c>
      <c r="DY2" s="7" t="s">
        <v>225</v>
      </c>
      <c r="DZ2" s="7" t="s">
        <v>225</v>
      </c>
      <c r="EA2" s="7" t="s">
        <v>225</v>
      </c>
      <c r="EB2" s="7" t="s">
        <v>225</v>
      </c>
      <c r="EC2" s="7" t="s">
        <v>225</v>
      </c>
      <c r="ED2" s="7" t="s">
        <v>225</v>
      </c>
      <c r="EE2" s="7" t="s">
        <v>225</v>
      </c>
      <c r="EF2" s="7" t="s">
        <v>225</v>
      </c>
      <c r="EG2" s="7" t="s">
        <v>225</v>
      </c>
      <c r="EH2" s="7" t="s">
        <v>225</v>
      </c>
      <c r="EI2" s="7" t="s">
        <v>225</v>
      </c>
      <c r="EJ2" s="7" t="s">
        <v>225</v>
      </c>
      <c r="EK2" s="7" t="s">
        <v>225</v>
      </c>
      <c r="EL2" s="7" t="s">
        <v>225</v>
      </c>
      <c r="EM2" s="7" t="s">
        <v>225</v>
      </c>
      <c r="EN2" s="7" t="s">
        <v>225</v>
      </c>
      <c r="EO2" s="7" t="s">
        <v>225</v>
      </c>
      <c r="EP2" s="7" t="s">
        <v>225</v>
      </c>
      <c r="EQ2" s="7" t="s">
        <v>225</v>
      </c>
      <c r="ER2" s="7" t="s">
        <v>225</v>
      </c>
      <c r="ES2" s="7" t="s">
        <v>225</v>
      </c>
      <c r="ET2" s="7" t="s">
        <v>225</v>
      </c>
      <c r="EU2" s="7" t="s">
        <v>225</v>
      </c>
      <c r="EV2" s="7" t="s">
        <v>225</v>
      </c>
      <c r="EW2" s="7" t="s">
        <v>225</v>
      </c>
      <c r="EX2" s="7" t="s">
        <v>225</v>
      </c>
      <c r="EY2" s="7" t="s">
        <v>225</v>
      </c>
      <c r="EZ2" s="7" t="s">
        <v>225</v>
      </c>
      <c r="FA2" s="7" t="s">
        <v>225</v>
      </c>
      <c r="FB2" s="7" t="s">
        <v>225</v>
      </c>
      <c r="FC2" s="7" t="s">
        <v>225</v>
      </c>
      <c r="FD2" s="7" t="s">
        <v>225</v>
      </c>
      <c r="FE2" s="7" t="s">
        <v>225</v>
      </c>
      <c r="FF2" s="7" t="s">
        <v>225</v>
      </c>
      <c r="FG2" s="7" t="s">
        <v>225</v>
      </c>
      <c r="FH2" s="7" t="s">
        <v>225</v>
      </c>
      <c r="FI2" s="7" t="s">
        <v>225</v>
      </c>
      <c r="FJ2" s="7" t="s">
        <v>225</v>
      </c>
      <c r="FK2" s="7" t="s">
        <v>225</v>
      </c>
      <c r="FL2" s="7" t="s">
        <v>225</v>
      </c>
      <c r="FM2" s="7" t="s">
        <v>225</v>
      </c>
      <c r="FN2" s="7" t="s">
        <v>225</v>
      </c>
      <c r="FO2" s="7" t="s">
        <v>225</v>
      </c>
      <c r="FP2" s="7" t="s">
        <v>225</v>
      </c>
      <c r="FQ2" s="7" t="s">
        <v>225</v>
      </c>
      <c r="FR2" s="7" t="s">
        <v>225</v>
      </c>
      <c r="FS2" s="7" t="s">
        <v>225</v>
      </c>
      <c r="FT2" s="7" t="s">
        <v>225</v>
      </c>
      <c r="FU2" s="7" t="s">
        <v>225</v>
      </c>
      <c r="FV2" s="7" t="s">
        <v>225</v>
      </c>
      <c r="FW2" s="7" t="s">
        <v>225</v>
      </c>
      <c r="FX2" s="7" t="s">
        <v>225</v>
      </c>
      <c r="FY2" s="7" t="s">
        <v>225</v>
      </c>
      <c r="FZ2" s="7" t="s">
        <v>225</v>
      </c>
      <c r="GA2" s="7" t="s">
        <v>225</v>
      </c>
      <c r="GB2" s="7" t="s">
        <v>225</v>
      </c>
      <c r="GC2" s="7" t="s">
        <v>225</v>
      </c>
      <c r="GD2" s="7" t="s">
        <v>225</v>
      </c>
      <c r="GE2" s="7" t="s">
        <v>225</v>
      </c>
      <c r="GF2" s="7" t="s">
        <v>225</v>
      </c>
      <c r="GG2" s="7" t="s">
        <v>225</v>
      </c>
      <c r="GH2" s="7" t="s">
        <v>225</v>
      </c>
      <c r="GI2" s="7" t="s">
        <v>225</v>
      </c>
      <c r="GJ2" s="7" t="s">
        <v>225</v>
      </c>
      <c r="GK2" s="7" t="s">
        <v>225</v>
      </c>
      <c r="GL2" s="7" t="s">
        <v>225</v>
      </c>
      <c r="GM2" s="7" t="s">
        <v>225</v>
      </c>
      <c r="GN2" s="7" t="s">
        <v>225</v>
      </c>
      <c r="GO2" s="7" t="s">
        <v>225</v>
      </c>
      <c r="GP2" s="7" t="s">
        <v>225</v>
      </c>
      <c r="GQ2" s="7" t="s">
        <v>225</v>
      </c>
      <c r="GR2" s="7" t="s">
        <v>225</v>
      </c>
      <c r="GS2" s="7" t="s">
        <v>225</v>
      </c>
      <c r="GT2" s="7" t="s">
        <v>225</v>
      </c>
      <c r="GU2" s="7" t="s">
        <v>225</v>
      </c>
      <c r="GV2" s="7" t="s">
        <v>225</v>
      </c>
      <c r="GW2" s="7" t="s">
        <v>225</v>
      </c>
      <c r="GX2" s="7" t="s">
        <v>225</v>
      </c>
      <c r="GY2" s="7" t="s">
        <v>225</v>
      </c>
      <c r="GZ2" s="7" t="s">
        <v>225</v>
      </c>
      <c r="HA2" s="7" t="s">
        <v>225</v>
      </c>
      <c r="HB2" s="7" t="s">
        <v>225</v>
      </c>
      <c r="HC2" s="7" t="s">
        <v>225</v>
      </c>
      <c r="HD2" s="7" t="s">
        <v>225</v>
      </c>
      <c r="HE2" s="7" t="s">
        <v>225</v>
      </c>
      <c r="HF2" s="7" t="s">
        <v>225</v>
      </c>
      <c r="HG2" s="7" t="s">
        <v>225</v>
      </c>
      <c r="HH2" s="7" t="s">
        <v>225</v>
      </c>
      <c r="HI2" s="7" t="s">
        <v>225</v>
      </c>
    </row>
    <row r="3" spans="1:217">
      <c r="A3" s="4" t="s">
        <v>217</v>
      </c>
      <c r="B3" s="8" t="s">
        <v>226</v>
      </c>
      <c r="C3" s="8" t="s">
        <v>226</v>
      </c>
      <c r="D3" s="8" t="s">
        <v>226</v>
      </c>
      <c r="E3" s="8" t="s">
        <v>226</v>
      </c>
      <c r="F3" s="8" t="s">
        <v>226</v>
      </c>
      <c r="G3" s="8" t="s">
        <v>226</v>
      </c>
      <c r="H3" s="8" t="s">
        <v>226</v>
      </c>
      <c r="I3" s="8" t="s">
        <v>226</v>
      </c>
      <c r="J3" s="8" t="s">
        <v>226</v>
      </c>
      <c r="K3" s="8" t="s">
        <v>226</v>
      </c>
      <c r="L3" s="8" t="s">
        <v>226</v>
      </c>
      <c r="M3" s="8" t="s">
        <v>226</v>
      </c>
      <c r="N3" s="8" t="s">
        <v>226</v>
      </c>
      <c r="O3" s="8" t="s">
        <v>226</v>
      </c>
      <c r="P3" s="8" t="s">
        <v>226</v>
      </c>
      <c r="Q3" s="8" t="s">
        <v>226</v>
      </c>
      <c r="R3" s="8" t="s">
        <v>226</v>
      </c>
      <c r="S3" s="8" t="s">
        <v>226</v>
      </c>
      <c r="T3" s="8" t="s">
        <v>226</v>
      </c>
      <c r="U3" s="8" t="s">
        <v>226</v>
      </c>
      <c r="V3" s="8" t="s">
        <v>226</v>
      </c>
      <c r="W3" s="8" t="s">
        <v>226</v>
      </c>
      <c r="X3" s="8" t="s">
        <v>226</v>
      </c>
      <c r="Y3" s="8" t="s">
        <v>226</v>
      </c>
      <c r="Z3" s="8" t="s">
        <v>226</v>
      </c>
      <c r="AA3" s="8" t="s">
        <v>226</v>
      </c>
      <c r="AB3" s="8" t="s">
        <v>226</v>
      </c>
      <c r="AC3" s="8" t="s">
        <v>226</v>
      </c>
      <c r="AD3" s="8" t="s">
        <v>226</v>
      </c>
      <c r="AE3" s="8" t="s">
        <v>226</v>
      </c>
      <c r="AF3" s="8" t="s">
        <v>226</v>
      </c>
      <c r="AG3" s="8" t="s">
        <v>226</v>
      </c>
      <c r="AH3" s="8" t="s">
        <v>226</v>
      </c>
      <c r="AI3" s="8" t="s">
        <v>226</v>
      </c>
      <c r="AJ3" s="8" t="s">
        <v>226</v>
      </c>
      <c r="AK3" s="8" t="s">
        <v>226</v>
      </c>
      <c r="AL3" s="8" t="s">
        <v>226</v>
      </c>
      <c r="AM3" s="8" t="s">
        <v>226</v>
      </c>
      <c r="AN3" s="8" t="s">
        <v>226</v>
      </c>
      <c r="AO3" s="8" t="s">
        <v>226</v>
      </c>
      <c r="AP3" s="8" t="s">
        <v>226</v>
      </c>
      <c r="AQ3" s="8" t="s">
        <v>226</v>
      </c>
      <c r="AR3" s="8" t="s">
        <v>226</v>
      </c>
      <c r="AS3" s="8" t="s">
        <v>226</v>
      </c>
      <c r="AT3" s="8" t="s">
        <v>226</v>
      </c>
      <c r="AU3" s="8" t="s">
        <v>226</v>
      </c>
      <c r="AV3" s="8" t="s">
        <v>226</v>
      </c>
      <c r="AW3" s="8" t="s">
        <v>226</v>
      </c>
      <c r="AX3" s="8" t="s">
        <v>226</v>
      </c>
      <c r="AY3" s="8" t="s">
        <v>226</v>
      </c>
      <c r="AZ3" s="8" t="s">
        <v>226</v>
      </c>
      <c r="BA3" s="8" t="s">
        <v>226</v>
      </c>
      <c r="BB3" s="8" t="s">
        <v>226</v>
      </c>
      <c r="BC3" s="8" t="s">
        <v>226</v>
      </c>
      <c r="BD3" s="8" t="s">
        <v>226</v>
      </c>
      <c r="BE3" s="8" t="s">
        <v>226</v>
      </c>
      <c r="BF3" s="8" t="s">
        <v>226</v>
      </c>
      <c r="BG3" s="8" t="s">
        <v>226</v>
      </c>
      <c r="BH3" s="8" t="s">
        <v>226</v>
      </c>
      <c r="BI3" s="8" t="s">
        <v>226</v>
      </c>
      <c r="BJ3" s="8" t="s">
        <v>226</v>
      </c>
      <c r="BK3" s="8" t="s">
        <v>226</v>
      </c>
      <c r="BL3" s="8" t="s">
        <v>226</v>
      </c>
      <c r="BM3" s="8" t="s">
        <v>226</v>
      </c>
      <c r="BN3" s="8" t="s">
        <v>226</v>
      </c>
      <c r="BO3" s="8" t="s">
        <v>226</v>
      </c>
      <c r="BP3" s="8" t="s">
        <v>226</v>
      </c>
      <c r="BQ3" s="8" t="s">
        <v>226</v>
      </c>
      <c r="BR3" s="8" t="s">
        <v>226</v>
      </c>
      <c r="BS3" s="8" t="s">
        <v>226</v>
      </c>
      <c r="BT3" s="8" t="s">
        <v>226</v>
      </c>
      <c r="BU3" s="8" t="s">
        <v>226</v>
      </c>
      <c r="BV3" s="8" t="s">
        <v>226</v>
      </c>
      <c r="BW3" s="8" t="s">
        <v>226</v>
      </c>
      <c r="BX3" s="8" t="s">
        <v>226</v>
      </c>
      <c r="BY3" s="8" t="s">
        <v>226</v>
      </c>
      <c r="BZ3" s="8" t="s">
        <v>226</v>
      </c>
      <c r="CA3" s="8" t="s">
        <v>226</v>
      </c>
      <c r="CB3" s="8" t="s">
        <v>226</v>
      </c>
      <c r="CC3" s="8" t="s">
        <v>226</v>
      </c>
      <c r="CD3" s="8" t="s">
        <v>226</v>
      </c>
      <c r="CE3" s="8" t="s">
        <v>226</v>
      </c>
      <c r="CF3" s="8" t="s">
        <v>226</v>
      </c>
      <c r="CG3" s="8" t="s">
        <v>226</v>
      </c>
      <c r="CH3" s="8" t="s">
        <v>226</v>
      </c>
      <c r="CI3" s="8" t="s">
        <v>226</v>
      </c>
      <c r="CJ3" s="8" t="s">
        <v>226</v>
      </c>
      <c r="CK3" s="8" t="s">
        <v>226</v>
      </c>
      <c r="CL3" s="8" t="s">
        <v>226</v>
      </c>
      <c r="CM3" s="8" t="s">
        <v>226</v>
      </c>
      <c r="CN3" s="8" t="s">
        <v>226</v>
      </c>
      <c r="CO3" s="8" t="s">
        <v>226</v>
      </c>
      <c r="CP3" s="8" t="s">
        <v>226</v>
      </c>
      <c r="CQ3" s="8" t="s">
        <v>226</v>
      </c>
      <c r="CR3" s="8" t="s">
        <v>226</v>
      </c>
      <c r="CS3" s="8" t="s">
        <v>226</v>
      </c>
      <c r="CT3" s="8" t="s">
        <v>226</v>
      </c>
      <c r="CU3" s="8" t="s">
        <v>226</v>
      </c>
      <c r="CV3" s="8" t="s">
        <v>226</v>
      </c>
      <c r="CW3" s="8" t="s">
        <v>226</v>
      </c>
      <c r="CX3" s="8" t="s">
        <v>226</v>
      </c>
      <c r="CY3" s="8" t="s">
        <v>226</v>
      </c>
      <c r="CZ3" s="8" t="s">
        <v>226</v>
      </c>
      <c r="DA3" s="8" t="s">
        <v>226</v>
      </c>
      <c r="DB3" s="8" t="s">
        <v>226</v>
      </c>
      <c r="DC3" s="8" t="s">
        <v>226</v>
      </c>
      <c r="DD3" s="8" t="s">
        <v>226</v>
      </c>
      <c r="DE3" s="8" t="s">
        <v>226</v>
      </c>
      <c r="DF3" s="8" t="s">
        <v>226</v>
      </c>
      <c r="DG3" s="8" t="s">
        <v>226</v>
      </c>
      <c r="DH3" s="8" t="s">
        <v>226</v>
      </c>
      <c r="DI3" s="8" t="s">
        <v>226</v>
      </c>
      <c r="DJ3" s="8" t="s">
        <v>226</v>
      </c>
      <c r="DK3" s="8" t="s">
        <v>226</v>
      </c>
      <c r="DL3" s="8" t="s">
        <v>226</v>
      </c>
      <c r="DM3" s="8" t="s">
        <v>226</v>
      </c>
      <c r="DN3" s="8" t="s">
        <v>226</v>
      </c>
      <c r="DO3" s="8" t="s">
        <v>226</v>
      </c>
      <c r="DP3" s="8" t="s">
        <v>226</v>
      </c>
      <c r="DQ3" s="8" t="s">
        <v>226</v>
      </c>
      <c r="DR3" s="8" t="s">
        <v>226</v>
      </c>
      <c r="DS3" s="8" t="s">
        <v>226</v>
      </c>
      <c r="DT3" s="8" t="s">
        <v>226</v>
      </c>
      <c r="DU3" s="8" t="s">
        <v>226</v>
      </c>
      <c r="DV3" s="8" t="s">
        <v>226</v>
      </c>
      <c r="DW3" s="8" t="s">
        <v>226</v>
      </c>
      <c r="DX3" s="8" t="s">
        <v>226</v>
      </c>
      <c r="DY3" s="8" t="s">
        <v>226</v>
      </c>
      <c r="DZ3" s="8" t="s">
        <v>226</v>
      </c>
      <c r="EA3" s="8" t="s">
        <v>226</v>
      </c>
      <c r="EB3" s="8" t="s">
        <v>226</v>
      </c>
      <c r="EC3" s="8" t="s">
        <v>226</v>
      </c>
      <c r="ED3" s="8" t="s">
        <v>226</v>
      </c>
      <c r="EE3" s="8" t="s">
        <v>226</v>
      </c>
      <c r="EF3" s="8" t="s">
        <v>226</v>
      </c>
      <c r="EG3" s="8" t="s">
        <v>226</v>
      </c>
      <c r="EH3" s="8" t="s">
        <v>226</v>
      </c>
      <c r="EI3" s="8" t="s">
        <v>226</v>
      </c>
      <c r="EJ3" s="8" t="s">
        <v>226</v>
      </c>
      <c r="EK3" s="8" t="s">
        <v>226</v>
      </c>
      <c r="EL3" s="8" t="s">
        <v>226</v>
      </c>
      <c r="EM3" s="8" t="s">
        <v>226</v>
      </c>
      <c r="EN3" s="8" t="s">
        <v>226</v>
      </c>
      <c r="EO3" s="8" t="s">
        <v>226</v>
      </c>
      <c r="EP3" s="8" t="s">
        <v>226</v>
      </c>
      <c r="EQ3" s="8" t="s">
        <v>226</v>
      </c>
      <c r="ER3" s="8" t="s">
        <v>226</v>
      </c>
      <c r="ES3" s="8" t="s">
        <v>226</v>
      </c>
      <c r="ET3" s="8" t="s">
        <v>226</v>
      </c>
      <c r="EU3" s="8" t="s">
        <v>226</v>
      </c>
      <c r="EV3" s="8" t="s">
        <v>226</v>
      </c>
      <c r="EW3" s="8" t="s">
        <v>226</v>
      </c>
      <c r="EX3" s="8" t="s">
        <v>226</v>
      </c>
      <c r="EY3" s="8" t="s">
        <v>226</v>
      </c>
      <c r="EZ3" s="8" t="s">
        <v>226</v>
      </c>
      <c r="FA3" s="8" t="s">
        <v>226</v>
      </c>
      <c r="FB3" s="8" t="s">
        <v>226</v>
      </c>
      <c r="FC3" s="8" t="s">
        <v>226</v>
      </c>
      <c r="FD3" s="8" t="s">
        <v>226</v>
      </c>
      <c r="FE3" s="8" t="s">
        <v>226</v>
      </c>
      <c r="FF3" s="8" t="s">
        <v>226</v>
      </c>
      <c r="FG3" s="8" t="s">
        <v>226</v>
      </c>
      <c r="FH3" s="8" t="s">
        <v>226</v>
      </c>
      <c r="FI3" s="8" t="s">
        <v>226</v>
      </c>
      <c r="FJ3" s="8" t="s">
        <v>226</v>
      </c>
      <c r="FK3" s="8" t="s">
        <v>226</v>
      </c>
      <c r="FL3" s="8" t="s">
        <v>226</v>
      </c>
      <c r="FM3" s="8" t="s">
        <v>226</v>
      </c>
      <c r="FN3" s="8" t="s">
        <v>226</v>
      </c>
      <c r="FO3" s="8" t="s">
        <v>226</v>
      </c>
      <c r="FP3" s="8" t="s">
        <v>226</v>
      </c>
      <c r="FQ3" s="8" t="s">
        <v>226</v>
      </c>
      <c r="FR3" s="8" t="s">
        <v>226</v>
      </c>
      <c r="FS3" s="8" t="s">
        <v>226</v>
      </c>
      <c r="FT3" s="8" t="s">
        <v>226</v>
      </c>
      <c r="FU3" s="8" t="s">
        <v>226</v>
      </c>
      <c r="FV3" s="8" t="s">
        <v>226</v>
      </c>
      <c r="FW3" s="8" t="s">
        <v>226</v>
      </c>
      <c r="FX3" s="8" t="s">
        <v>226</v>
      </c>
      <c r="FY3" s="8" t="s">
        <v>226</v>
      </c>
      <c r="FZ3" s="8" t="s">
        <v>226</v>
      </c>
      <c r="GA3" s="8" t="s">
        <v>226</v>
      </c>
      <c r="GB3" s="8" t="s">
        <v>226</v>
      </c>
      <c r="GC3" s="8" t="s">
        <v>226</v>
      </c>
      <c r="GD3" s="8" t="s">
        <v>226</v>
      </c>
      <c r="GE3" s="8" t="s">
        <v>226</v>
      </c>
      <c r="GF3" s="8" t="s">
        <v>226</v>
      </c>
      <c r="GG3" s="8" t="s">
        <v>226</v>
      </c>
      <c r="GH3" s="8" t="s">
        <v>226</v>
      </c>
      <c r="GI3" s="8" t="s">
        <v>226</v>
      </c>
      <c r="GJ3" s="8" t="s">
        <v>226</v>
      </c>
      <c r="GK3" s="8" t="s">
        <v>226</v>
      </c>
      <c r="GL3" s="8" t="s">
        <v>226</v>
      </c>
      <c r="GM3" s="8" t="s">
        <v>226</v>
      </c>
      <c r="GN3" s="8" t="s">
        <v>226</v>
      </c>
      <c r="GO3" s="8" t="s">
        <v>226</v>
      </c>
      <c r="GP3" s="8" t="s">
        <v>226</v>
      </c>
      <c r="GQ3" s="8" t="s">
        <v>226</v>
      </c>
      <c r="GR3" s="8" t="s">
        <v>226</v>
      </c>
      <c r="GS3" s="8" t="s">
        <v>226</v>
      </c>
      <c r="GT3" s="8" t="s">
        <v>226</v>
      </c>
      <c r="GU3" s="8" t="s">
        <v>226</v>
      </c>
      <c r="GV3" s="8" t="s">
        <v>226</v>
      </c>
      <c r="GW3" s="8" t="s">
        <v>226</v>
      </c>
      <c r="GX3" s="8" t="s">
        <v>226</v>
      </c>
      <c r="GY3" s="8" t="s">
        <v>226</v>
      </c>
      <c r="GZ3" s="8" t="s">
        <v>226</v>
      </c>
      <c r="HA3" s="8" t="s">
        <v>226</v>
      </c>
      <c r="HB3" s="8" t="s">
        <v>226</v>
      </c>
      <c r="HC3" s="8" t="s">
        <v>226</v>
      </c>
      <c r="HD3" s="8" t="s">
        <v>226</v>
      </c>
      <c r="HE3" s="8" t="s">
        <v>226</v>
      </c>
      <c r="HF3" s="8" t="s">
        <v>226</v>
      </c>
      <c r="HG3" s="8" t="s">
        <v>226</v>
      </c>
      <c r="HH3" s="8" t="s">
        <v>226</v>
      </c>
      <c r="HI3" s="8" t="s">
        <v>226</v>
      </c>
    </row>
    <row r="4" spans="1:217">
      <c r="A4" s="4" t="s">
        <v>218</v>
      </c>
      <c r="B4" s="8" t="s">
        <v>227</v>
      </c>
      <c r="C4" s="8" t="s">
        <v>227</v>
      </c>
      <c r="D4" s="8" t="s">
        <v>227</v>
      </c>
      <c r="E4" s="8" t="s">
        <v>227</v>
      </c>
      <c r="F4" s="8" t="s">
        <v>227</v>
      </c>
      <c r="G4" s="8" t="s">
        <v>227</v>
      </c>
      <c r="H4" s="8" t="s">
        <v>227</v>
      </c>
      <c r="I4" s="8" t="s">
        <v>227</v>
      </c>
      <c r="J4" s="8" t="s">
        <v>227</v>
      </c>
      <c r="K4" s="8" t="s">
        <v>227</v>
      </c>
      <c r="L4" s="8" t="s">
        <v>227</v>
      </c>
      <c r="M4" s="8" t="s">
        <v>227</v>
      </c>
      <c r="N4" s="8" t="s">
        <v>227</v>
      </c>
      <c r="O4" s="8" t="s">
        <v>227</v>
      </c>
      <c r="P4" s="8" t="s">
        <v>227</v>
      </c>
      <c r="Q4" s="8" t="s">
        <v>227</v>
      </c>
      <c r="R4" s="8" t="s">
        <v>227</v>
      </c>
      <c r="S4" s="8" t="s">
        <v>227</v>
      </c>
      <c r="T4" s="8" t="s">
        <v>227</v>
      </c>
      <c r="U4" s="8" t="s">
        <v>227</v>
      </c>
      <c r="V4" s="8" t="s">
        <v>227</v>
      </c>
      <c r="W4" s="8" t="s">
        <v>227</v>
      </c>
      <c r="X4" s="8" t="s">
        <v>227</v>
      </c>
      <c r="Y4" s="8" t="s">
        <v>227</v>
      </c>
      <c r="Z4" s="8" t="s">
        <v>227</v>
      </c>
      <c r="AA4" s="8" t="s">
        <v>227</v>
      </c>
      <c r="AB4" s="8" t="s">
        <v>227</v>
      </c>
      <c r="AC4" s="8" t="s">
        <v>227</v>
      </c>
      <c r="AD4" s="8" t="s">
        <v>227</v>
      </c>
      <c r="AE4" s="8" t="s">
        <v>227</v>
      </c>
      <c r="AF4" s="8" t="s">
        <v>227</v>
      </c>
      <c r="AG4" s="8" t="s">
        <v>227</v>
      </c>
      <c r="AH4" s="8" t="s">
        <v>227</v>
      </c>
      <c r="AI4" s="8" t="s">
        <v>227</v>
      </c>
      <c r="AJ4" s="8" t="s">
        <v>227</v>
      </c>
      <c r="AK4" s="8" t="s">
        <v>227</v>
      </c>
      <c r="AL4" s="8" t="s">
        <v>227</v>
      </c>
      <c r="AM4" s="8" t="s">
        <v>227</v>
      </c>
      <c r="AN4" s="8" t="s">
        <v>227</v>
      </c>
      <c r="AO4" s="8" t="s">
        <v>227</v>
      </c>
      <c r="AP4" s="8" t="s">
        <v>227</v>
      </c>
      <c r="AQ4" s="8" t="s">
        <v>227</v>
      </c>
      <c r="AR4" s="8" t="s">
        <v>227</v>
      </c>
      <c r="AS4" s="8" t="s">
        <v>227</v>
      </c>
      <c r="AT4" s="8" t="s">
        <v>227</v>
      </c>
      <c r="AU4" s="8" t="s">
        <v>227</v>
      </c>
      <c r="AV4" s="8" t="s">
        <v>227</v>
      </c>
      <c r="AW4" s="8" t="s">
        <v>227</v>
      </c>
      <c r="AX4" s="8" t="s">
        <v>227</v>
      </c>
      <c r="AY4" s="8" t="s">
        <v>227</v>
      </c>
      <c r="AZ4" s="8" t="s">
        <v>227</v>
      </c>
      <c r="BA4" s="8" t="s">
        <v>227</v>
      </c>
      <c r="BB4" s="8" t="s">
        <v>227</v>
      </c>
      <c r="BC4" s="8" t="s">
        <v>227</v>
      </c>
      <c r="BD4" s="8" t="s">
        <v>227</v>
      </c>
      <c r="BE4" s="8" t="s">
        <v>227</v>
      </c>
      <c r="BF4" s="8" t="s">
        <v>227</v>
      </c>
      <c r="BG4" s="8" t="s">
        <v>227</v>
      </c>
      <c r="BH4" s="8" t="s">
        <v>227</v>
      </c>
      <c r="BI4" s="8" t="s">
        <v>227</v>
      </c>
      <c r="BJ4" s="8" t="s">
        <v>227</v>
      </c>
      <c r="BK4" s="8" t="s">
        <v>227</v>
      </c>
      <c r="BL4" s="8" t="s">
        <v>227</v>
      </c>
      <c r="BM4" s="8" t="s">
        <v>227</v>
      </c>
      <c r="BN4" s="8" t="s">
        <v>227</v>
      </c>
      <c r="BO4" s="8" t="s">
        <v>227</v>
      </c>
      <c r="BP4" s="8" t="s">
        <v>227</v>
      </c>
      <c r="BQ4" s="8" t="s">
        <v>227</v>
      </c>
      <c r="BR4" s="8" t="s">
        <v>227</v>
      </c>
      <c r="BS4" s="8" t="s">
        <v>227</v>
      </c>
      <c r="BT4" s="8" t="s">
        <v>227</v>
      </c>
      <c r="BU4" s="8" t="s">
        <v>227</v>
      </c>
      <c r="BV4" s="8" t="s">
        <v>227</v>
      </c>
      <c r="BW4" s="8" t="s">
        <v>227</v>
      </c>
      <c r="BX4" s="8" t="s">
        <v>227</v>
      </c>
      <c r="BY4" s="8" t="s">
        <v>227</v>
      </c>
      <c r="BZ4" s="8" t="s">
        <v>227</v>
      </c>
      <c r="CA4" s="8" t="s">
        <v>227</v>
      </c>
      <c r="CB4" s="8" t="s">
        <v>227</v>
      </c>
      <c r="CC4" s="8" t="s">
        <v>227</v>
      </c>
      <c r="CD4" s="8" t="s">
        <v>227</v>
      </c>
      <c r="CE4" s="8" t="s">
        <v>227</v>
      </c>
      <c r="CF4" s="8" t="s">
        <v>227</v>
      </c>
      <c r="CG4" s="8" t="s">
        <v>227</v>
      </c>
      <c r="CH4" s="8" t="s">
        <v>227</v>
      </c>
      <c r="CI4" s="8" t="s">
        <v>227</v>
      </c>
      <c r="CJ4" s="8" t="s">
        <v>227</v>
      </c>
      <c r="CK4" s="8" t="s">
        <v>227</v>
      </c>
      <c r="CL4" s="8" t="s">
        <v>227</v>
      </c>
      <c r="CM4" s="8" t="s">
        <v>227</v>
      </c>
      <c r="CN4" s="8" t="s">
        <v>227</v>
      </c>
      <c r="CO4" s="8" t="s">
        <v>227</v>
      </c>
      <c r="CP4" s="8" t="s">
        <v>227</v>
      </c>
      <c r="CQ4" s="8" t="s">
        <v>227</v>
      </c>
      <c r="CR4" s="8" t="s">
        <v>227</v>
      </c>
      <c r="CS4" s="8" t="s">
        <v>227</v>
      </c>
      <c r="CT4" s="8" t="s">
        <v>227</v>
      </c>
      <c r="CU4" s="8" t="s">
        <v>227</v>
      </c>
      <c r="CV4" s="8" t="s">
        <v>227</v>
      </c>
      <c r="CW4" s="8" t="s">
        <v>227</v>
      </c>
      <c r="CX4" s="8" t="s">
        <v>227</v>
      </c>
      <c r="CY4" s="8" t="s">
        <v>227</v>
      </c>
      <c r="CZ4" s="8" t="s">
        <v>227</v>
      </c>
      <c r="DA4" s="8" t="s">
        <v>227</v>
      </c>
      <c r="DB4" s="8" t="s">
        <v>227</v>
      </c>
      <c r="DC4" s="8" t="s">
        <v>227</v>
      </c>
      <c r="DD4" s="8" t="s">
        <v>227</v>
      </c>
      <c r="DE4" s="8" t="s">
        <v>227</v>
      </c>
      <c r="DF4" s="8" t="s">
        <v>227</v>
      </c>
      <c r="DG4" s="8" t="s">
        <v>227</v>
      </c>
      <c r="DH4" s="8" t="s">
        <v>227</v>
      </c>
      <c r="DI4" s="8" t="s">
        <v>227</v>
      </c>
      <c r="DJ4" s="8" t="s">
        <v>227</v>
      </c>
      <c r="DK4" s="8" t="s">
        <v>227</v>
      </c>
      <c r="DL4" s="8" t="s">
        <v>227</v>
      </c>
      <c r="DM4" s="8" t="s">
        <v>227</v>
      </c>
      <c r="DN4" s="8" t="s">
        <v>227</v>
      </c>
      <c r="DO4" s="8" t="s">
        <v>227</v>
      </c>
      <c r="DP4" s="8" t="s">
        <v>227</v>
      </c>
      <c r="DQ4" s="8" t="s">
        <v>227</v>
      </c>
      <c r="DR4" s="8" t="s">
        <v>227</v>
      </c>
      <c r="DS4" s="8" t="s">
        <v>227</v>
      </c>
      <c r="DT4" s="8" t="s">
        <v>227</v>
      </c>
      <c r="DU4" s="8" t="s">
        <v>227</v>
      </c>
      <c r="DV4" s="8" t="s">
        <v>227</v>
      </c>
      <c r="DW4" s="8" t="s">
        <v>227</v>
      </c>
      <c r="DX4" s="8" t="s">
        <v>227</v>
      </c>
      <c r="DY4" s="8" t="s">
        <v>227</v>
      </c>
      <c r="DZ4" s="8" t="s">
        <v>227</v>
      </c>
      <c r="EA4" s="8" t="s">
        <v>227</v>
      </c>
      <c r="EB4" s="8" t="s">
        <v>227</v>
      </c>
      <c r="EC4" s="8" t="s">
        <v>227</v>
      </c>
      <c r="ED4" s="8" t="s">
        <v>227</v>
      </c>
      <c r="EE4" s="8" t="s">
        <v>227</v>
      </c>
      <c r="EF4" s="8" t="s">
        <v>227</v>
      </c>
      <c r="EG4" s="8" t="s">
        <v>227</v>
      </c>
      <c r="EH4" s="8" t="s">
        <v>227</v>
      </c>
      <c r="EI4" s="8" t="s">
        <v>227</v>
      </c>
      <c r="EJ4" s="8" t="s">
        <v>227</v>
      </c>
      <c r="EK4" s="8" t="s">
        <v>227</v>
      </c>
      <c r="EL4" s="8" t="s">
        <v>227</v>
      </c>
      <c r="EM4" s="8" t="s">
        <v>227</v>
      </c>
      <c r="EN4" s="8" t="s">
        <v>227</v>
      </c>
      <c r="EO4" s="8" t="s">
        <v>227</v>
      </c>
      <c r="EP4" s="8" t="s">
        <v>227</v>
      </c>
      <c r="EQ4" s="8" t="s">
        <v>227</v>
      </c>
      <c r="ER4" s="8" t="s">
        <v>227</v>
      </c>
      <c r="ES4" s="8" t="s">
        <v>227</v>
      </c>
      <c r="ET4" s="8" t="s">
        <v>227</v>
      </c>
      <c r="EU4" s="8" t="s">
        <v>227</v>
      </c>
      <c r="EV4" s="8" t="s">
        <v>227</v>
      </c>
      <c r="EW4" s="8" t="s">
        <v>227</v>
      </c>
      <c r="EX4" s="8" t="s">
        <v>227</v>
      </c>
      <c r="EY4" s="8" t="s">
        <v>227</v>
      </c>
      <c r="EZ4" s="8" t="s">
        <v>227</v>
      </c>
      <c r="FA4" s="8" t="s">
        <v>227</v>
      </c>
      <c r="FB4" s="8" t="s">
        <v>227</v>
      </c>
      <c r="FC4" s="8" t="s">
        <v>227</v>
      </c>
      <c r="FD4" s="8" t="s">
        <v>227</v>
      </c>
      <c r="FE4" s="8" t="s">
        <v>227</v>
      </c>
      <c r="FF4" s="8" t="s">
        <v>227</v>
      </c>
      <c r="FG4" s="8" t="s">
        <v>227</v>
      </c>
      <c r="FH4" s="8" t="s">
        <v>227</v>
      </c>
      <c r="FI4" s="8" t="s">
        <v>227</v>
      </c>
      <c r="FJ4" s="8" t="s">
        <v>227</v>
      </c>
      <c r="FK4" s="8" t="s">
        <v>227</v>
      </c>
      <c r="FL4" s="8" t="s">
        <v>227</v>
      </c>
      <c r="FM4" s="8" t="s">
        <v>227</v>
      </c>
      <c r="FN4" s="8" t="s">
        <v>227</v>
      </c>
      <c r="FO4" s="8" t="s">
        <v>227</v>
      </c>
      <c r="FP4" s="8" t="s">
        <v>227</v>
      </c>
      <c r="FQ4" s="8" t="s">
        <v>227</v>
      </c>
      <c r="FR4" s="8" t="s">
        <v>227</v>
      </c>
      <c r="FS4" s="8" t="s">
        <v>227</v>
      </c>
      <c r="FT4" s="8" t="s">
        <v>227</v>
      </c>
      <c r="FU4" s="8" t="s">
        <v>227</v>
      </c>
      <c r="FV4" s="8" t="s">
        <v>227</v>
      </c>
      <c r="FW4" s="8" t="s">
        <v>227</v>
      </c>
      <c r="FX4" s="8" t="s">
        <v>227</v>
      </c>
      <c r="FY4" s="8" t="s">
        <v>227</v>
      </c>
      <c r="FZ4" s="8" t="s">
        <v>227</v>
      </c>
      <c r="GA4" s="8" t="s">
        <v>227</v>
      </c>
      <c r="GB4" s="8" t="s">
        <v>227</v>
      </c>
      <c r="GC4" s="8" t="s">
        <v>227</v>
      </c>
      <c r="GD4" s="8" t="s">
        <v>227</v>
      </c>
      <c r="GE4" s="8" t="s">
        <v>227</v>
      </c>
      <c r="GF4" s="8" t="s">
        <v>227</v>
      </c>
      <c r="GG4" s="8" t="s">
        <v>227</v>
      </c>
      <c r="GH4" s="8" t="s">
        <v>227</v>
      </c>
      <c r="GI4" s="8" t="s">
        <v>227</v>
      </c>
      <c r="GJ4" s="8" t="s">
        <v>227</v>
      </c>
      <c r="GK4" s="8" t="s">
        <v>227</v>
      </c>
      <c r="GL4" s="8" t="s">
        <v>227</v>
      </c>
      <c r="GM4" s="8" t="s">
        <v>227</v>
      </c>
      <c r="GN4" s="8" t="s">
        <v>227</v>
      </c>
      <c r="GO4" s="8" t="s">
        <v>227</v>
      </c>
      <c r="GP4" s="8" t="s">
        <v>227</v>
      </c>
      <c r="GQ4" s="8" t="s">
        <v>227</v>
      </c>
      <c r="GR4" s="8" t="s">
        <v>227</v>
      </c>
      <c r="GS4" s="8" t="s">
        <v>227</v>
      </c>
      <c r="GT4" s="8" t="s">
        <v>227</v>
      </c>
      <c r="GU4" s="8" t="s">
        <v>227</v>
      </c>
      <c r="GV4" s="8" t="s">
        <v>227</v>
      </c>
      <c r="GW4" s="8" t="s">
        <v>227</v>
      </c>
      <c r="GX4" s="8" t="s">
        <v>227</v>
      </c>
      <c r="GY4" s="8" t="s">
        <v>227</v>
      </c>
      <c r="GZ4" s="8" t="s">
        <v>227</v>
      </c>
      <c r="HA4" s="8" t="s">
        <v>227</v>
      </c>
      <c r="HB4" s="8" t="s">
        <v>227</v>
      </c>
      <c r="HC4" s="8" t="s">
        <v>227</v>
      </c>
      <c r="HD4" s="8" t="s">
        <v>227</v>
      </c>
      <c r="HE4" s="8" t="s">
        <v>227</v>
      </c>
      <c r="HF4" s="8" t="s">
        <v>227</v>
      </c>
      <c r="HG4" s="8" t="s">
        <v>227</v>
      </c>
      <c r="HH4" s="8" t="s">
        <v>227</v>
      </c>
      <c r="HI4" s="8" t="s">
        <v>227</v>
      </c>
    </row>
    <row r="5" spans="1:217">
      <c r="A5" s="4" t="s">
        <v>219</v>
      </c>
      <c r="B5" s="8" t="s">
        <v>228</v>
      </c>
      <c r="C5" s="8" t="s">
        <v>228</v>
      </c>
      <c r="D5" s="8" t="s">
        <v>228</v>
      </c>
      <c r="E5" s="8" t="s">
        <v>228</v>
      </c>
      <c r="F5" s="8" t="s">
        <v>228</v>
      </c>
      <c r="G5" s="8" t="s">
        <v>228</v>
      </c>
      <c r="H5" s="8" t="s">
        <v>228</v>
      </c>
      <c r="I5" s="8" t="s">
        <v>228</v>
      </c>
      <c r="J5" s="8" t="s">
        <v>228</v>
      </c>
      <c r="K5" s="8" t="s">
        <v>228</v>
      </c>
      <c r="L5" s="8" t="s">
        <v>228</v>
      </c>
      <c r="M5" s="8" t="s">
        <v>228</v>
      </c>
      <c r="N5" s="8" t="s">
        <v>228</v>
      </c>
      <c r="O5" s="8" t="s">
        <v>228</v>
      </c>
      <c r="P5" s="8" t="s">
        <v>228</v>
      </c>
      <c r="Q5" s="8" t="s">
        <v>228</v>
      </c>
      <c r="R5" s="8" t="s">
        <v>228</v>
      </c>
      <c r="S5" s="8" t="s">
        <v>228</v>
      </c>
      <c r="T5" s="8" t="s">
        <v>228</v>
      </c>
      <c r="U5" s="8" t="s">
        <v>228</v>
      </c>
      <c r="V5" s="8" t="s">
        <v>228</v>
      </c>
      <c r="W5" s="8" t="s">
        <v>228</v>
      </c>
      <c r="X5" s="8" t="s">
        <v>228</v>
      </c>
      <c r="Y5" s="8" t="s">
        <v>228</v>
      </c>
      <c r="Z5" s="8" t="s">
        <v>228</v>
      </c>
      <c r="AA5" s="8" t="s">
        <v>228</v>
      </c>
      <c r="AB5" s="8" t="s">
        <v>228</v>
      </c>
      <c r="AC5" s="8" t="s">
        <v>228</v>
      </c>
      <c r="AD5" s="8" t="s">
        <v>228</v>
      </c>
      <c r="AE5" s="8" t="s">
        <v>228</v>
      </c>
      <c r="AF5" s="8" t="s">
        <v>228</v>
      </c>
      <c r="AG5" s="8" t="s">
        <v>228</v>
      </c>
      <c r="AH5" s="8" t="s">
        <v>228</v>
      </c>
      <c r="AI5" s="8" t="s">
        <v>228</v>
      </c>
      <c r="AJ5" s="8" t="s">
        <v>228</v>
      </c>
      <c r="AK5" s="8" t="s">
        <v>228</v>
      </c>
      <c r="AL5" s="8" t="s">
        <v>228</v>
      </c>
      <c r="AM5" s="8" t="s">
        <v>228</v>
      </c>
      <c r="AN5" s="8" t="s">
        <v>228</v>
      </c>
      <c r="AO5" s="8" t="s">
        <v>228</v>
      </c>
      <c r="AP5" s="8" t="s">
        <v>228</v>
      </c>
      <c r="AQ5" s="8" t="s">
        <v>228</v>
      </c>
      <c r="AR5" s="8" t="s">
        <v>228</v>
      </c>
      <c r="AS5" s="8" t="s">
        <v>228</v>
      </c>
      <c r="AT5" s="8" t="s">
        <v>228</v>
      </c>
      <c r="AU5" s="8" t="s">
        <v>228</v>
      </c>
      <c r="AV5" s="8" t="s">
        <v>228</v>
      </c>
      <c r="AW5" s="8" t="s">
        <v>228</v>
      </c>
      <c r="AX5" s="8" t="s">
        <v>228</v>
      </c>
      <c r="AY5" s="8" t="s">
        <v>228</v>
      </c>
      <c r="AZ5" s="8" t="s">
        <v>228</v>
      </c>
      <c r="BA5" s="8" t="s">
        <v>228</v>
      </c>
      <c r="BB5" s="8" t="s">
        <v>228</v>
      </c>
      <c r="BC5" s="8" t="s">
        <v>228</v>
      </c>
      <c r="BD5" s="8" t="s">
        <v>228</v>
      </c>
      <c r="BE5" s="8" t="s">
        <v>228</v>
      </c>
      <c r="BF5" s="8" t="s">
        <v>228</v>
      </c>
      <c r="BG5" s="8" t="s">
        <v>228</v>
      </c>
      <c r="BH5" s="8" t="s">
        <v>228</v>
      </c>
      <c r="BI5" s="8" t="s">
        <v>228</v>
      </c>
      <c r="BJ5" s="8" t="s">
        <v>228</v>
      </c>
      <c r="BK5" s="8" t="s">
        <v>228</v>
      </c>
      <c r="BL5" s="8" t="s">
        <v>228</v>
      </c>
      <c r="BM5" s="8" t="s">
        <v>228</v>
      </c>
      <c r="BN5" s="8" t="s">
        <v>228</v>
      </c>
      <c r="BO5" s="8" t="s">
        <v>228</v>
      </c>
      <c r="BP5" s="8" t="s">
        <v>228</v>
      </c>
      <c r="BQ5" s="8" t="s">
        <v>228</v>
      </c>
      <c r="BR5" s="8" t="s">
        <v>228</v>
      </c>
      <c r="BS5" s="8" t="s">
        <v>228</v>
      </c>
      <c r="BT5" s="8" t="s">
        <v>228</v>
      </c>
      <c r="BU5" s="8" t="s">
        <v>228</v>
      </c>
      <c r="BV5" s="8" t="s">
        <v>228</v>
      </c>
      <c r="BW5" s="8" t="s">
        <v>228</v>
      </c>
      <c r="BX5" s="8" t="s">
        <v>228</v>
      </c>
      <c r="BY5" s="8" t="s">
        <v>228</v>
      </c>
      <c r="BZ5" s="8" t="s">
        <v>228</v>
      </c>
      <c r="CA5" s="8" t="s">
        <v>228</v>
      </c>
      <c r="CB5" s="8" t="s">
        <v>228</v>
      </c>
      <c r="CC5" s="8" t="s">
        <v>228</v>
      </c>
      <c r="CD5" s="8" t="s">
        <v>228</v>
      </c>
      <c r="CE5" s="8" t="s">
        <v>228</v>
      </c>
      <c r="CF5" s="8" t="s">
        <v>228</v>
      </c>
      <c r="CG5" s="8" t="s">
        <v>228</v>
      </c>
      <c r="CH5" s="8" t="s">
        <v>228</v>
      </c>
      <c r="CI5" s="8" t="s">
        <v>228</v>
      </c>
      <c r="CJ5" s="8" t="s">
        <v>228</v>
      </c>
      <c r="CK5" s="8" t="s">
        <v>228</v>
      </c>
      <c r="CL5" s="8" t="s">
        <v>228</v>
      </c>
      <c r="CM5" s="8" t="s">
        <v>228</v>
      </c>
      <c r="CN5" s="8" t="s">
        <v>228</v>
      </c>
      <c r="CO5" s="8" t="s">
        <v>228</v>
      </c>
      <c r="CP5" s="8" t="s">
        <v>228</v>
      </c>
      <c r="CQ5" s="8" t="s">
        <v>228</v>
      </c>
      <c r="CR5" s="8" t="s">
        <v>228</v>
      </c>
      <c r="CS5" s="8" t="s">
        <v>228</v>
      </c>
      <c r="CT5" s="8" t="s">
        <v>228</v>
      </c>
      <c r="CU5" s="8" t="s">
        <v>228</v>
      </c>
      <c r="CV5" s="8" t="s">
        <v>228</v>
      </c>
      <c r="CW5" s="8" t="s">
        <v>228</v>
      </c>
      <c r="CX5" s="8" t="s">
        <v>228</v>
      </c>
      <c r="CY5" s="8" t="s">
        <v>228</v>
      </c>
      <c r="CZ5" s="8" t="s">
        <v>228</v>
      </c>
      <c r="DA5" s="8" t="s">
        <v>228</v>
      </c>
      <c r="DB5" s="8" t="s">
        <v>228</v>
      </c>
      <c r="DC5" s="8" t="s">
        <v>228</v>
      </c>
      <c r="DD5" s="8" t="s">
        <v>228</v>
      </c>
      <c r="DE5" s="8" t="s">
        <v>228</v>
      </c>
      <c r="DF5" s="8" t="s">
        <v>228</v>
      </c>
      <c r="DG5" s="8" t="s">
        <v>228</v>
      </c>
      <c r="DH5" s="8" t="s">
        <v>228</v>
      </c>
      <c r="DI5" s="8" t="s">
        <v>228</v>
      </c>
      <c r="DJ5" s="8" t="s">
        <v>228</v>
      </c>
      <c r="DK5" s="8" t="s">
        <v>228</v>
      </c>
      <c r="DL5" s="8" t="s">
        <v>228</v>
      </c>
      <c r="DM5" s="8" t="s">
        <v>228</v>
      </c>
      <c r="DN5" s="8" t="s">
        <v>228</v>
      </c>
      <c r="DO5" s="8" t="s">
        <v>228</v>
      </c>
      <c r="DP5" s="8" t="s">
        <v>228</v>
      </c>
      <c r="DQ5" s="8" t="s">
        <v>228</v>
      </c>
      <c r="DR5" s="8" t="s">
        <v>228</v>
      </c>
      <c r="DS5" s="8" t="s">
        <v>228</v>
      </c>
      <c r="DT5" s="8" t="s">
        <v>228</v>
      </c>
      <c r="DU5" s="8" t="s">
        <v>228</v>
      </c>
      <c r="DV5" s="8" t="s">
        <v>228</v>
      </c>
      <c r="DW5" s="8" t="s">
        <v>228</v>
      </c>
      <c r="DX5" s="8" t="s">
        <v>228</v>
      </c>
      <c r="DY5" s="8" t="s">
        <v>228</v>
      </c>
      <c r="DZ5" s="8" t="s">
        <v>228</v>
      </c>
      <c r="EA5" s="8" t="s">
        <v>228</v>
      </c>
      <c r="EB5" s="8" t="s">
        <v>228</v>
      </c>
      <c r="EC5" s="8" t="s">
        <v>228</v>
      </c>
      <c r="ED5" s="8" t="s">
        <v>228</v>
      </c>
      <c r="EE5" s="8" t="s">
        <v>228</v>
      </c>
      <c r="EF5" s="8" t="s">
        <v>228</v>
      </c>
      <c r="EG5" s="8" t="s">
        <v>228</v>
      </c>
      <c r="EH5" s="8" t="s">
        <v>228</v>
      </c>
      <c r="EI5" s="8" t="s">
        <v>228</v>
      </c>
      <c r="EJ5" s="8" t="s">
        <v>228</v>
      </c>
      <c r="EK5" s="8" t="s">
        <v>228</v>
      </c>
      <c r="EL5" s="8" t="s">
        <v>228</v>
      </c>
      <c r="EM5" s="8" t="s">
        <v>228</v>
      </c>
      <c r="EN5" s="8" t="s">
        <v>228</v>
      </c>
      <c r="EO5" s="8" t="s">
        <v>228</v>
      </c>
      <c r="EP5" s="8" t="s">
        <v>228</v>
      </c>
      <c r="EQ5" s="8" t="s">
        <v>228</v>
      </c>
      <c r="ER5" s="8" t="s">
        <v>228</v>
      </c>
      <c r="ES5" s="8" t="s">
        <v>228</v>
      </c>
      <c r="ET5" s="8" t="s">
        <v>228</v>
      </c>
      <c r="EU5" s="8" t="s">
        <v>228</v>
      </c>
      <c r="EV5" s="8" t="s">
        <v>228</v>
      </c>
      <c r="EW5" s="8" t="s">
        <v>228</v>
      </c>
      <c r="EX5" s="8" t="s">
        <v>228</v>
      </c>
      <c r="EY5" s="8" t="s">
        <v>228</v>
      </c>
      <c r="EZ5" s="8" t="s">
        <v>228</v>
      </c>
      <c r="FA5" s="8" t="s">
        <v>228</v>
      </c>
      <c r="FB5" s="8" t="s">
        <v>228</v>
      </c>
      <c r="FC5" s="8" t="s">
        <v>228</v>
      </c>
      <c r="FD5" s="8" t="s">
        <v>228</v>
      </c>
      <c r="FE5" s="8" t="s">
        <v>228</v>
      </c>
      <c r="FF5" s="8" t="s">
        <v>228</v>
      </c>
      <c r="FG5" s="8" t="s">
        <v>228</v>
      </c>
      <c r="FH5" s="8" t="s">
        <v>228</v>
      </c>
      <c r="FI5" s="8" t="s">
        <v>228</v>
      </c>
      <c r="FJ5" s="8" t="s">
        <v>228</v>
      </c>
      <c r="FK5" s="8" t="s">
        <v>228</v>
      </c>
      <c r="FL5" s="8" t="s">
        <v>228</v>
      </c>
      <c r="FM5" s="8" t="s">
        <v>228</v>
      </c>
      <c r="FN5" s="8" t="s">
        <v>228</v>
      </c>
      <c r="FO5" s="8" t="s">
        <v>228</v>
      </c>
      <c r="FP5" s="8" t="s">
        <v>228</v>
      </c>
      <c r="FQ5" s="8" t="s">
        <v>228</v>
      </c>
      <c r="FR5" s="8" t="s">
        <v>228</v>
      </c>
      <c r="FS5" s="8" t="s">
        <v>228</v>
      </c>
      <c r="FT5" s="8" t="s">
        <v>228</v>
      </c>
      <c r="FU5" s="8" t="s">
        <v>228</v>
      </c>
      <c r="FV5" s="8" t="s">
        <v>228</v>
      </c>
      <c r="FW5" s="8" t="s">
        <v>228</v>
      </c>
      <c r="FX5" s="8" t="s">
        <v>228</v>
      </c>
      <c r="FY5" s="8" t="s">
        <v>228</v>
      </c>
      <c r="FZ5" s="8" t="s">
        <v>228</v>
      </c>
      <c r="GA5" s="8" t="s">
        <v>228</v>
      </c>
      <c r="GB5" s="8" t="s">
        <v>228</v>
      </c>
      <c r="GC5" s="8" t="s">
        <v>228</v>
      </c>
      <c r="GD5" s="8" t="s">
        <v>228</v>
      </c>
      <c r="GE5" s="8" t="s">
        <v>228</v>
      </c>
      <c r="GF5" s="8" t="s">
        <v>228</v>
      </c>
      <c r="GG5" s="8" t="s">
        <v>228</v>
      </c>
      <c r="GH5" s="8" t="s">
        <v>228</v>
      </c>
      <c r="GI5" s="8" t="s">
        <v>228</v>
      </c>
      <c r="GJ5" s="8" t="s">
        <v>228</v>
      </c>
      <c r="GK5" s="8" t="s">
        <v>228</v>
      </c>
      <c r="GL5" s="8" t="s">
        <v>228</v>
      </c>
      <c r="GM5" s="8" t="s">
        <v>228</v>
      </c>
      <c r="GN5" s="8" t="s">
        <v>228</v>
      </c>
      <c r="GO5" s="8" t="s">
        <v>228</v>
      </c>
      <c r="GP5" s="8" t="s">
        <v>228</v>
      </c>
      <c r="GQ5" s="8" t="s">
        <v>228</v>
      </c>
      <c r="GR5" s="8" t="s">
        <v>228</v>
      </c>
      <c r="GS5" s="8" t="s">
        <v>228</v>
      </c>
      <c r="GT5" s="8" t="s">
        <v>228</v>
      </c>
      <c r="GU5" s="8" t="s">
        <v>228</v>
      </c>
      <c r="GV5" s="8" t="s">
        <v>228</v>
      </c>
      <c r="GW5" s="8" t="s">
        <v>228</v>
      </c>
      <c r="GX5" s="8" t="s">
        <v>228</v>
      </c>
      <c r="GY5" s="8" t="s">
        <v>228</v>
      </c>
      <c r="GZ5" s="8" t="s">
        <v>228</v>
      </c>
      <c r="HA5" s="8" t="s">
        <v>228</v>
      </c>
      <c r="HB5" s="8" t="s">
        <v>228</v>
      </c>
      <c r="HC5" s="8" t="s">
        <v>228</v>
      </c>
      <c r="HD5" s="8" t="s">
        <v>228</v>
      </c>
      <c r="HE5" s="8" t="s">
        <v>228</v>
      </c>
      <c r="HF5" s="8" t="s">
        <v>228</v>
      </c>
      <c r="HG5" s="8" t="s">
        <v>228</v>
      </c>
      <c r="HH5" s="8" t="s">
        <v>228</v>
      </c>
      <c r="HI5" s="8" t="s">
        <v>228</v>
      </c>
    </row>
    <row r="6" spans="1:217">
      <c r="A6" s="4" t="s">
        <v>220</v>
      </c>
      <c r="B6" s="8" t="s">
        <v>453</v>
      </c>
      <c r="C6" s="8" t="s">
        <v>453</v>
      </c>
      <c r="D6" s="8" t="s">
        <v>453</v>
      </c>
      <c r="E6" s="8" t="s">
        <v>453</v>
      </c>
      <c r="F6" s="8" t="s">
        <v>453</v>
      </c>
      <c r="G6" s="8" t="s">
        <v>453</v>
      </c>
      <c r="H6" s="8" t="s">
        <v>453</v>
      </c>
      <c r="I6" s="8" t="s">
        <v>453</v>
      </c>
      <c r="J6" s="8" t="s">
        <v>453</v>
      </c>
      <c r="K6" s="8" t="s">
        <v>453</v>
      </c>
      <c r="L6" s="8" t="s">
        <v>453</v>
      </c>
      <c r="M6" s="8" t="s">
        <v>453</v>
      </c>
      <c r="N6" s="8" t="s">
        <v>453</v>
      </c>
      <c r="O6" s="8" t="s">
        <v>453</v>
      </c>
      <c r="P6" s="8" t="s">
        <v>453</v>
      </c>
      <c r="Q6" s="8" t="s">
        <v>453</v>
      </c>
      <c r="R6" s="8" t="s">
        <v>453</v>
      </c>
      <c r="S6" s="8" t="s">
        <v>453</v>
      </c>
      <c r="T6" s="8" t="s">
        <v>453</v>
      </c>
      <c r="U6" s="8" t="s">
        <v>453</v>
      </c>
      <c r="V6" s="8" t="s">
        <v>453</v>
      </c>
      <c r="W6" s="8" t="s">
        <v>453</v>
      </c>
      <c r="X6" s="8" t="s">
        <v>453</v>
      </c>
      <c r="Y6" s="8" t="s">
        <v>453</v>
      </c>
      <c r="Z6" s="8" t="s">
        <v>453</v>
      </c>
      <c r="AA6" s="8" t="s">
        <v>453</v>
      </c>
      <c r="AB6" s="8" t="s">
        <v>453</v>
      </c>
      <c r="AC6" s="8" t="s">
        <v>453</v>
      </c>
      <c r="AD6" s="8" t="s">
        <v>453</v>
      </c>
      <c r="AE6" s="8" t="s">
        <v>453</v>
      </c>
      <c r="AF6" s="8" t="s">
        <v>453</v>
      </c>
      <c r="AG6" s="8" t="s">
        <v>453</v>
      </c>
      <c r="AH6" s="8" t="s">
        <v>453</v>
      </c>
      <c r="AI6" s="8" t="s">
        <v>453</v>
      </c>
      <c r="AJ6" s="8" t="s">
        <v>453</v>
      </c>
      <c r="AK6" s="8" t="s">
        <v>453</v>
      </c>
      <c r="AL6" s="8" t="s">
        <v>453</v>
      </c>
      <c r="AM6" s="8" t="s">
        <v>453</v>
      </c>
      <c r="AN6" s="8" t="s">
        <v>453</v>
      </c>
      <c r="AO6" s="8" t="s">
        <v>453</v>
      </c>
      <c r="AP6" s="8" t="s">
        <v>453</v>
      </c>
      <c r="AQ6" s="8" t="s">
        <v>453</v>
      </c>
      <c r="AR6" s="8" t="s">
        <v>453</v>
      </c>
      <c r="AS6" s="8" t="s">
        <v>453</v>
      </c>
      <c r="AT6" s="8" t="s">
        <v>453</v>
      </c>
      <c r="AU6" s="8" t="s">
        <v>453</v>
      </c>
      <c r="AV6" s="8" t="s">
        <v>453</v>
      </c>
      <c r="AW6" s="8" t="s">
        <v>453</v>
      </c>
      <c r="AX6" s="8" t="s">
        <v>453</v>
      </c>
      <c r="AY6" s="8" t="s">
        <v>453</v>
      </c>
      <c r="AZ6" s="8" t="s">
        <v>453</v>
      </c>
      <c r="BA6" s="8" t="s">
        <v>453</v>
      </c>
      <c r="BB6" s="8" t="s">
        <v>453</v>
      </c>
      <c r="BC6" s="8" t="s">
        <v>453</v>
      </c>
      <c r="BD6" s="8" t="s">
        <v>453</v>
      </c>
      <c r="BE6" s="8" t="s">
        <v>453</v>
      </c>
      <c r="BF6" s="8" t="s">
        <v>453</v>
      </c>
      <c r="BG6" s="8" t="s">
        <v>453</v>
      </c>
      <c r="BH6" s="8" t="s">
        <v>453</v>
      </c>
      <c r="BI6" s="8" t="s">
        <v>453</v>
      </c>
      <c r="BJ6" s="8" t="s">
        <v>453</v>
      </c>
      <c r="BK6" s="8" t="s">
        <v>453</v>
      </c>
      <c r="BL6" s="8" t="s">
        <v>453</v>
      </c>
      <c r="BM6" s="8" t="s">
        <v>453</v>
      </c>
      <c r="BN6" s="8" t="s">
        <v>453</v>
      </c>
      <c r="BO6" s="8" t="s">
        <v>453</v>
      </c>
      <c r="BP6" s="8" t="s">
        <v>453</v>
      </c>
      <c r="BQ6" s="8" t="s">
        <v>453</v>
      </c>
      <c r="BR6" s="8" t="s">
        <v>453</v>
      </c>
      <c r="BS6" s="8" t="s">
        <v>453</v>
      </c>
      <c r="BT6" s="8" t="s">
        <v>453</v>
      </c>
      <c r="BU6" s="8" t="s">
        <v>453</v>
      </c>
      <c r="BV6" s="8" t="s">
        <v>453</v>
      </c>
      <c r="BW6" s="8" t="s">
        <v>453</v>
      </c>
      <c r="BX6" s="8" t="s">
        <v>453</v>
      </c>
      <c r="BY6" s="8" t="s">
        <v>453</v>
      </c>
      <c r="BZ6" s="8" t="s">
        <v>453</v>
      </c>
      <c r="CA6" s="8" t="s">
        <v>453</v>
      </c>
      <c r="CB6" s="8" t="s">
        <v>453</v>
      </c>
      <c r="CC6" s="8" t="s">
        <v>453</v>
      </c>
      <c r="CD6" s="8" t="s">
        <v>453</v>
      </c>
      <c r="CE6" s="8" t="s">
        <v>453</v>
      </c>
      <c r="CF6" s="8" t="s">
        <v>453</v>
      </c>
      <c r="CG6" s="8" t="s">
        <v>453</v>
      </c>
      <c r="CH6" s="8" t="s">
        <v>453</v>
      </c>
      <c r="CI6" s="8" t="s">
        <v>453</v>
      </c>
      <c r="CJ6" s="8" t="s">
        <v>453</v>
      </c>
      <c r="CK6" s="8" t="s">
        <v>453</v>
      </c>
      <c r="CL6" s="8" t="s">
        <v>453</v>
      </c>
      <c r="CM6" s="8" t="s">
        <v>453</v>
      </c>
      <c r="CN6" s="8" t="s">
        <v>453</v>
      </c>
      <c r="CO6" s="8" t="s">
        <v>453</v>
      </c>
      <c r="CP6" s="8" t="s">
        <v>453</v>
      </c>
      <c r="CQ6" s="8" t="s">
        <v>453</v>
      </c>
      <c r="CR6" s="8" t="s">
        <v>453</v>
      </c>
      <c r="CS6" s="8" t="s">
        <v>453</v>
      </c>
      <c r="CT6" s="8" t="s">
        <v>453</v>
      </c>
      <c r="CU6" s="8" t="s">
        <v>453</v>
      </c>
      <c r="CV6" s="8" t="s">
        <v>453</v>
      </c>
      <c r="CW6" s="8" t="s">
        <v>453</v>
      </c>
      <c r="CX6" s="8" t="s">
        <v>453</v>
      </c>
      <c r="CY6" s="8" t="s">
        <v>453</v>
      </c>
      <c r="CZ6" s="8" t="s">
        <v>453</v>
      </c>
      <c r="DA6" s="8" t="s">
        <v>453</v>
      </c>
      <c r="DB6" s="8" t="s">
        <v>453</v>
      </c>
      <c r="DC6" s="8" t="s">
        <v>453</v>
      </c>
      <c r="DD6" s="8" t="s">
        <v>453</v>
      </c>
      <c r="DE6" s="8" t="s">
        <v>453</v>
      </c>
      <c r="DF6" s="8" t="s">
        <v>453</v>
      </c>
      <c r="DG6" s="8" t="s">
        <v>453</v>
      </c>
      <c r="DH6" s="8" t="s">
        <v>453</v>
      </c>
      <c r="DI6" s="8" t="s">
        <v>453</v>
      </c>
      <c r="DJ6" s="8" t="s">
        <v>453</v>
      </c>
      <c r="DK6" s="8" t="s">
        <v>453</v>
      </c>
      <c r="DL6" s="8" t="s">
        <v>453</v>
      </c>
      <c r="DM6" s="8" t="s">
        <v>453</v>
      </c>
      <c r="DN6" s="8" t="s">
        <v>453</v>
      </c>
      <c r="DO6" s="8" t="s">
        <v>453</v>
      </c>
      <c r="DP6" s="8" t="s">
        <v>453</v>
      </c>
      <c r="DQ6" s="8" t="s">
        <v>453</v>
      </c>
      <c r="DR6" s="8" t="s">
        <v>453</v>
      </c>
      <c r="DS6" s="8" t="s">
        <v>453</v>
      </c>
      <c r="DT6" s="8" t="s">
        <v>453</v>
      </c>
      <c r="DU6" s="8" t="s">
        <v>453</v>
      </c>
      <c r="DV6" s="8" t="s">
        <v>453</v>
      </c>
      <c r="DW6" s="8" t="s">
        <v>453</v>
      </c>
      <c r="DX6" s="8" t="s">
        <v>453</v>
      </c>
      <c r="DY6" s="8" t="s">
        <v>453</v>
      </c>
      <c r="DZ6" s="8" t="s">
        <v>453</v>
      </c>
      <c r="EA6" s="8" t="s">
        <v>453</v>
      </c>
      <c r="EB6" s="8" t="s">
        <v>453</v>
      </c>
      <c r="EC6" s="8" t="s">
        <v>453</v>
      </c>
      <c r="ED6" s="8" t="s">
        <v>453</v>
      </c>
      <c r="EE6" s="8" t="s">
        <v>453</v>
      </c>
      <c r="EF6" s="8" t="s">
        <v>453</v>
      </c>
      <c r="EG6" s="8" t="s">
        <v>453</v>
      </c>
      <c r="EH6" s="8" t="s">
        <v>453</v>
      </c>
      <c r="EI6" s="8" t="s">
        <v>453</v>
      </c>
      <c r="EJ6" s="8" t="s">
        <v>453</v>
      </c>
      <c r="EK6" s="8" t="s">
        <v>453</v>
      </c>
      <c r="EL6" s="8" t="s">
        <v>453</v>
      </c>
      <c r="EM6" s="8" t="s">
        <v>453</v>
      </c>
      <c r="EN6" s="8" t="s">
        <v>453</v>
      </c>
      <c r="EO6" s="8" t="s">
        <v>453</v>
      </c>
      <c r="EP6" s="8" t="s">
        <v>453</v>
      </c>
      <c r="EQ6" s="8" t="s">
        <v>453</v>
      </c>
      <c r="ER6" s="8" t="s">
        <v>453</v>
      </c>
      <c r="ES6" s="8" t="s">
        <v>453</v>
      </c>
      <c r="ET6" s="8" t="s">
        <v>453</v>
      </c>
      <c r="EU6" s="8" t="s">
        <v>453</v>
      </c>
      <c r="EV6" s="8" t="s">
        <v>453</v>
      </c>
      <c r="EW6" s="8" t="s">
        <v>453</v>
      </c>
      <c r="EX6" s="8" t="s">
        <v>453</v>
      </c>
      <c r="EY6" s="8" t="s">
        <v>453</v>
      </c>
      <c r="EZ6" s="8" t="s">
        <v>453</v>
      </c>
      <c r="FA6" s="8" t="s">
        <v>453</v>
      </c>
      <c r="FB6" s="8" t="s">
        <v>453</v>
      </c>
      <c r="FC6" s="8" t="s">
        <v>453</v>
      </c>
      <c r="FD6" s="8" t="s">
        <v>453</v>
      </c>
      <c r="FE6" s="8" t="s">
        <v>453</v>
      </c>
      <c r="FF6" s="8" t="s">
        <v>453</v>
      </c>
      <c r="FG6" s="8" t="s">
        <v>453</v>
      </c>
      <c r="FH6" s="8" t="s">
        <v>453</v>
      </c>
      <c r="FI6" s="8" t="s">
        <v>453</v>
      </c>
      <c r="FJ6" s="8" t="s">
        <v>453</v>
      </c>
      <c r="FK6" s="8" t="s">
        <v>453</v>
      </c>
      <c r="FL6" s="8" t="s">
        <v>453</v>
      </c>
      <c r="FM6" s="8" t="s">
        <v>453</v>
      </c>
      <c r="FN6" s="8" t="s">
        <v>453</v>
      </c>
      <c r="FO6" s="8" t="s">
        <v>453</v>
      </c>
      <c r="FP6" s="8" t="s">
        <v>453</v>
      </c>
      <c r="FQ6" s="8" t="s">
        <v>453</v>
      </c>
      <c r="FR6" s="8" t="s">
        <v>453</v>
      </c>
      <c r="FS6" s="8" t="s">
        <v>453</v>
      </c>
      <c r="FT6" s="8" t="s">
        <v>453</v>
      </c>
      <c r="FU6" s="8" t="s">
        <v>453</v>
      </c>
      <c r="FV6" s="8" t="s">
        <v>453</v>
      </c>
      <c r="FW6" s="8" t="s">
        <v>453</v>
      </c>
      <c r="FX6" s="8" t="s">
        <v>453</v>
      </c>
      <c r="FY6" s="8" t="s">
        <v>453</v>
      </c>
      <c r="FZ6" s="8" t="s">
        <v>453</v>
      </c>
      <c r="GA6" s="8" t="s">
        <v>453</v>
      </c>
      <c r="GB6" s="8" t="s">
        <v>453</v>
      </c>
      <c r="GC6" s="8" t="s">
        <v>453</v>
      </c>
      <c r="GD6" s="8" t="s">
        <v>453</v>
      </c>
      <c r="GE6" s="8" t="s">
        <v>453</v>
      </c>
      <c r="GF6" s="8" t="s">
        <v>453</v>
      </c>
      <c r="GG6" s="8" t="s">
        <v>453</v>
      </c>
      <c r="GH6" s="8" t="s">
        <v>453</v>
      </c>
      <c r="GI6" s="8" t="s">
        <v>453</v>
      </c>
      <c r="GJ6" s="8" t="s">
        <v>453</v>
      </c>
      <c r="GK6" s="8" t="s">
        <v>453</v>
      </c>
      <c r="GL6" s="8" t="s">
        <v>453</v>
      </c>
      <c r="GM6" s="8" t="s">
        <v>453</v>
      </c>
      <c r="GN6" s="8" t="s">
        <v>453</v>
      </c>
      <c r="GO6" s="8" t="s">
        <v>453</v>
      </c>
      <c r="GP6" s="8" t="s">
        <v>453</v>
      </c>
      <c r="GQ6" s="8" t="s">
        <v>453</v>
      </c>
      <c r="GR6" s="8" t="s">
        <v>453</v>
      </c>
      <c r="GS6" s="8" t="s">
        <v>453</v>
      </c>
      <c r="GT6" s="8" t="s">
        <v>453</v>
      </c>
      <c r="GU6" s="8" t="s">
        <v>453</v>
      </c>
      <c r="GV6" s="8" t="s">
        <v>453</v>
      </c>
      <c r="GW6" s="8" t="s">
        <v>453</v>
      </c>
      <c r="GX6" s="8" t="s">
        <v>453</v>
      </c>
      <c r="GY6" s="8" t="s">
        <v>453</v>
      </c>
      <c r="GZ6" s="8" t="s">
        <v>453</v>
      </c>
      <c r="HA6" s="8" t="s">
        <v>453</v>
      </c>
      <c r="HB6" s="8" t="s">
        <v>453</v>
      </c>
      <c r="HC6" s="8" t="s">
        <v>453</v>
      </c>
      <c r="HD6" s="8" t="s">
        <v>453</v>
      </c>
      <c r="HE6" s="8" t="s">
        <v>453</v>
      </c>
      <c r="HF6" s="8" t="s">
        <v>453</v>
      </c>
      <c r="HG6" s="8" t="s">
        <v>453</v>
      </c>
      <c r="HH6" s="8" t="s">
        <v>453</v>
      </c>
      <c r="HI6" s="8" t="s">
        <v>453</v>
      </c>
    </row>
    <row r="7" spans="1:217" s="6" customFormat="1">
      <c r="A7" s="5" t="s">
        <v>221</v>
      </c>
      <c r="B7" s="6">
        <v>38504</v>
      </c>
      <c r="C7" s="6">
        <v>38504</v>
      </c>
      <c r="D7" s="6">
        <v>38504</v>
      </c>
      <c r="E7" s="6">
        <v>38504</v>
      </c>
      <c r="F7" s="6">
        <v>38504</v>
      </c>
      <c r="G7" s="6">
        <v>38504</v>
      </c>
      <c r="H7" s="6">
        <v>38504</v>
      </c>
      <c r="I7" s="6">
        <v>38504</v>
      </c>
      <c r="J7" s="6">
        <v>38504</v>
      </c>
      <c r="K7" s="6">
        <v>38504</v>
      </c>
      <c r="L7" s="6">
        <v>38504</v>
      </c>
      <c r="M7" s="6">
        <v>38504</v>
      </c>
      <c r="N7" s="6">
        <v>38504</v>
      </c>
      <c r="O7" s="6">
        <v>38504</v>
      </c>
      <c r="P7" s="6">
        <v>38504</v>
      </c>
      <c r="Q7" s="6">
        <v>38504</v>
      </c>
      <c r="R7" s="6">
        <v>38504</v>
      </c>
      <c r="S7" s="6">
        <v>38504</v>
      </c>
      <c r="T7" s="6">
        <v>38504</v>
      </c>
      <c r="U7" s="6">
        <v>38504</v>
      </c>
      <c r="V7" s="6">
        <v>38504</v>
      </c>
      <c r="W7" s="6">
        <v>38504</v>
      </c>
      <c r="X7" s="6">
        <v>38504</v>
      </c>
      <c r="Y7" s="6">
        <v>38504</v>
      </c>
      <c r="Z7" s="6">
        <v>38504</v>
      </c>
      <c r="AA7" s="6">
        <v>38504</v>
      </c>
      <c r="AB7" s="6">
        <v>38504</v>
      </c>
      <c r="AC7" s="6">
        <v>38504</v>
      </c>
      <c r="AD7" s="6">
        <v>38504</v>
      </c>
      <c r="AE7" s="6">
        <v>38504</v>
      </c>
      <c r="AF7" s="6">
        <v>38504</v>
      </c>
      <c r="AG7" s="6">
        <v>38504</v>
      </c>
      <c r="AH7" s="6">
        <v>38504</v>
      </c>
      <c r="AI7" s="6">
        <v>38504</v>
      </c>
      <c r="AJ7" s="6">
        <v>38504</v>
      </c>
      <c r="AK7" s="6">
        <v>38504</v>
      </c>
      <c r="AL7" s="6">
        <v>38504</v>
      </c>
      <c r="AM7" s="6">
        <v>38504</v>
      </c>
      <c r="AN7" s="6">
        <v>38504</v>
      </c>
      <c r="AO7" s="6">
        <v>38504</v>
      </c>
      <c r="AP7" s="6">
        <v>38504</v>
      </c>
      <c r="AQ7" s="6">
        <v>38504</v>
      </c>
      <c r="AR7" s="6">
        <v>38504</v>
      </c>
      <c r="AS7" s="6">
        <v>38504</v>
      </c>
      <c r="AT7" s="6">
        <v>38504</v>
      </c>
      <c r="AU7" s="6">
        <v>38504</v>
      </c>
      <c r="AV7" s="6">
        <v>38504</v>
      </c>
      <c r="AW7" s="6">
        <v>38504</v>
      </c>
      <c r="AX7" s="6">
        <v>38504</v>
      </c>
      <c r="AY7" s="6">
        <v>38504</v>
      </c>
      <c r="AZ7" s="6">
        <v>38504</v>
      </c>
      <c r="BA7" s="6">
        <v>38504</v>
      </c>
      <c r="BB7" s="6">
        <v>38504</v>
      </c>
      <c r="BC7" s="6">
        <v>38504</v>
      </c>
      <c r="BD7" s="6">
        <v>38504</v>
      </c>
      <c r="BE7" s="6">
        <v>38504</v>
      </c>
      <c r="BF7" s="6">
        <v>38504</v>
      </c>
      <c r="BG7" s="6">
        <v>38504</v>
      </c>
      <c r="BH7" s="6">
        <v>38504</v>
      </c>
      <c r="BI7" s="6">
        <v>38504</v>
      </c>
      <c r="BJ7" s="6">
        <v>38504</v>
      </c>
      <c r="BK7" s="6">
        <v>38504</v>
      </c>
      <c r="BL7" s="6">
        <v>38504</v>
      </c>
      <c r="BM7" s="6">
        <v>38504</v>
      </c>
      <c r="BN7" s="6">
        <v>38504</v>
      </c>
      <c r="BO7" s="6">
        <v>38504</v>
      </c>
      <c r="BP7" s="6">
        <v>38504</v>
      </c>
      <c r="BQ7" s="6">
        <v>38504</v>
      </c>
      <c r="BR7" s="6">
        <v>38504</v>
      </c>
      <c r="BS7" s="6">
        <v>38504</v>
      </c>
      <c r="BT7" s="6">
        <v>38504</v>
      </c>
      <c r="BU7" s="6">
        <v>38504</v>
      </c>
      <c r="BV7" s="6">
        <v>38504</v>
      </c>
      <c r="BW7" s="6">
        <v>38504</v>
      </c>
      <c r="BX7" s="6">
        <v>38504</v>
      </c>
      <c r="BY7" s="6">
        <v>38504</v>
      </c>
      <c r="BZ7" s="6">
        <v>38504</v>
      </c>
      <c r="CA7" s="6">
        <v>38504</v>
      </c>
      <c r="CB7" s="6">
        <v>38504</v>
      </c>
      <c r="CC7" s="6">
        <v>38504</v>
      </c>
      <c r="CD7" s="6">
        <v>38504</v>
      </c>
      <c r="CE7" s="6">
        <v>38504</v>
      </c>
      <c r="CF7" s="6">
        <v>38504</v>
      </c>
      <c r="CG7" s="6">
        <v>38504</v>
      </c>
      <c r="CH7" s="6">
        <v>38504</v>
      </c>
      <c r="CI7" s="6">
        <v>38504</v>
      </c>
      <c r="CJ7" s="6">
        <v>38504</v>
      </c>
      <c r="CK7" s="6">
        <v>38504</v>
      </c>
      <c r="CL7" s="6">
        <v>38504</v>
      </c>
      <c r="CM7" s="6">
        <v>38504</v>
      </c>
      <c r="CN7" s="6">
        <v>38504</v>
      </c>
      <c r="CO7" s="6">
        <v>38504</v>
      </c>
      <c r="CP7" s="6">
        <v>38504</v>
      </c>
      <c r="CQ7" s="6">
        <v>38504</v>
      </c>
      <c r="CR7" s="6">
        <v>38504</v>
      </c>
      <c r="CS7" s="6">
        <v>38504</v>
      </c>
      <c r="CT7" s="6">
        <v>38504</v>
      </c>
      <c r="CU7" s="6">
        <v>38504</v>
      </c>
      <c r="CV7" s="6">
        <v>38504</v>
      </c>
      <c r="CW7" s="6">
        <v>38504</v>
      </c>
      <c r="CX7" s="6">
        <v>38504</v>
      </c>
      <c r="CY7" s="6">
        <v>38504</v>
      </c>
      <c r="CZ7" s="6">
        <v>38504</v>
      </c>
      <c r="DA7" s="6">
        <v>38504</v>
      </c>
      <c r="DB7" s="6">
        <v>38504</v>
      </c>
      <c r="DC7" s="6">
        <v>38504</v>
      </c>
      <c r="DD7" s="6">
        <v>38504</v>
      </c>
      <c r="DE7" s="6">
        <v>38504</v>
      </c>
      <c r="DF7" s="6">
        <v>38504</v>
      </c>
      <c r="DG7" s="6">
        <v>38504</v>
      </c>
      <c r="DH7" s="6">
        <v>38504</v>
      </c>
      <c r="DI7" s="6">
        <v>38504</v>
      </c>
      <c r="DJ7" s="6">
        <v>38504</v>
      </c>
      <c r="DK7" s="6">
        <v>38504</v>
      </c>
      <c r="DL7" s="6">
        <v>38504</v>
      </c>
      <c r="DM7" s="6">
        <v>38504</v>
      </c>
      <c r="DN7" s="6">
        <v>38504</v>
      </c>
      <c r="DO7" s="6">
        <v>38504</v>
      </c>
      <c r="DP7" s="6">
        <v>38504</v>
      </c>
      <c r="DQ7" s="6">
        <v>38504</v>
      </c>
      <c r="DR7" s="6">
        <v>38504</v>
      </c>
      <c r="DS7" s="6">
        <v>38504</v>
      </c>
      <c r="DT7" s="6">
        <v>38504</v>
      </c>
      <c r="DU7" s="6">
        <v>38504</v>
      </c>
      <c r="DV7" s="6">
        <v>38504</v>
      </c>
      <c r="DW7" s="6">
        <v>38504</v>
      </c>
      <c r="DX7" s="6">
        <v>38504</v>
      </c>
      <c r="DY7" s="6">
        <v>38504</v>
      </c>
      <c r="DZ7" s="6">
        <v>38504</v>
      </c>
      <c r="EA7" s="6">
        <v>38504</v>
      </c>
      <c r="EB7" s="6">
        <v>38504</v>
      </c>
      <c r="EC7" s="6">
        <v>38504</v>
      </c>
      <c r="ED7" s="6">
        <v>38504</v>
      </c>
      <c r="EE7" s="6">
        <v>38504</v>
      </c>
      <c r="EF7" s="6">
        <v>38504</v>
      </c>
      <c r="EG7" s="6">
        <v>38504</v>
      </c>
      <c r="EH7" s="6">
        <v>38504</v>
      </c>
      <c r="EI7" s="6">
        <v>38504</v>
      </c>
      <c r="EJ7" s="6">
        <v>38504</v>
      </c>
      <c r="EK7" s="6">
        <v>38504</v>
      </c>
      <c r="EL7" s="6">
        <v>38504</v>
      </c>
      <c r="EM7" s="6">
        <v>38504</v>
      </c>
      <c r="EN7" s="6">
        <v>38504</v>
      </c>
      <c r="EO7" s="6">
        <v>38504</v>
      </c>
      <c r="EP7" s="6">
        <v>38504</v>
      </c>
      <c r="EQ7" s="6">
        <v>38504</v>
      </c>
      <c r="ER7" s="6">
        <v>38504</v>
      </c>
      <c r="ES7" s="6">
        <v>38504</v>
      </c>
      <c r="ET7" s="6">
        <v>38504</v>
      </c>
      <c r="EU7" s="6">
        <v>38504</v>
      </c>
      <c r="EV7" s="6">
        <v>38504</v>
      </c>
      <c r="EW7" s="6">
        <v>38504</v>
      </c>
      <c r="EX7" s="6">
        <v>38504</v>
      </c>
      <c r="EY7" s="6">
        <v>38504</v>
      </c>
      <c r="EZ7" s="6">
        <v>38504</v>
      </c>
      <c r="FA7" s="6">
        <v>38504</v>
      </c>
      <c r="FB7" s="6">
        <v>38504</v>
      </c>
      <c r="FC7" s="6">
        <v>38504</v>
      </c>
      <c r="FD7" s="6">
        <v>38504</v>
      </c>
      <c r="FE7" s="6">
        <v>38504</v>
      </c>
      <c r="FF7" s="6">
        <v>38504</v>
      </c>
      <c r="FG7" s="6">
        <v>38504</v>
      </c>
      <c r="FH7" s="6">
        <v>38504</v>
      </c>
      <c r="FI7" s="6">
        <v>38504</v>
      </c>
      <c r="FJ7" s="6">
        <v>38504</v>
      </c>
      <c r="FK7" s="6">
        <v>38504</v>
      </c>
      <c r="FL7" s="6">
        <v>38504</v>
      </c>
      <c r="FM7" s="6">
        <v>38504</v>
      </c>
      <c r="FN7" s="6">
        <v>38504</v>
      </c>
      <c r="FO7" s="6">
        <v>38504</v>
      </c>
      <c r="FP7" s="6">
        <v>38504</v>
      </c>
      <c r="FQ7" s="6">
        <v>38504</v>
      </c>
      <c r="FR7" s="6">
        <v>38504</v>
      </c>
      <c r="FS7" s="6">
        <v>38504</v>
      </c>
      <c r="FT7" s="6">
        <v>38504</v>
      </c>
      <c r="FU7" s="6">
        <v>38504</v>
      </c>
      <c r="FV7" s="6">
        <v>38504</v>
      </c>
      <c r="FW7" s="6">
        <v>38504</v>
      </c>
      <c r="FX7" s="6">
        <v>38504</v>
      </c>
      <c r="FY7" s="6">
        <v>38504</v>
      </c>
      <c r="FZ7" s="6">
        <v>38504</v>
      </c>
      <c r="GA7" s="6">
        <v>38504</v>
      </c>
      <c r="GB7" s="6">
        <v>38504</v>
      </c>
      <c r="GC7" s="6">
        <v>38504</v>
      </c>
      <c r="GD7" s="6">
        <v>38504</v>
      </c>
      <c r="GE7" s="6">
        <v>38504</v>
      </c>
      <c r="GF7" s="6">
        <v>38504</v>
      </c>
      <c r="GG7" s="6">
        <v>38504</v>
      </c>
      <c r="GH7" s="6">
        <v>38504</v>
      </c>
      <c r="GI7" s="6">
        <v>38504</v>
      </c>
      <c r="GJ7" s="6">
        <v>38504</v>
      </c>
      <c r="GK7" s="6">
        <v>38504</v>
      </c>
      <c r="GL7" s="6">
        <v>38504</v>
      </c>
      <c r="GM7" s="6">
        <v>38504</v>
      </c>
      <c r="GN7" s="6">
        <v>38504</v>
      </c>
      <c r="GO7" s="6">
        <v>38504</v>
      </c>
      <c r="GP7" s="6">
        <v>38504</v>
      </c>
      <c r="GQ7" s="6">
        <v>38504</v>
      </c>
      <c r="GR7" s="6">
        <v>38504</v>
      </c>
      <c r="GS7" s="6">
        <v>38504</v>
      </c>
      <c r="GT7" s="6">
        <v>38504</v>
      </c>
      <c r="GU7" s="6">
        <v>38504</v>
      </c>
      <c r="GV7" s="6">
        <v>38504</v>
      </c>
      <c r="GW7" s="6">
        <v>38504</v>
      </c>
      <c r="GX7" s="6">
        <v>38504</v>
      </c>
      <c r="GY7" s="6">
        <v>38504</v>
      </c>
      <c r="GZ7" s="6">
        <v>38504</v>
      </c>
      <c r="HA7" s="6">
        <v>38504</v>
      </c>
      <c r="HB7" s="6">
        <v>38504</v>
      </c>
      <c r="HC7" s="6">
        <v>38504</v>
      </c>
      <c r="HD7" s="6">
        <v>38504</v>
      </c>
      <c r="HE7" s="6">
        <v>38504</v>
      </c>
      <c r="HF7" s="6">
        <v>38504</v>
      </c>
      <c r="HG7" s="6">
        <v>38504</v>
      </c>
      <c r="HH7" s="6">
        <v>38504</v>
      </c>
      <c r="HI7" s="6">
        <v>38504</v>
      </c>
    </row>
    <row r="8" spans="1:217" s="6" customFormat="1">
      <c r="A8" s="5" t="s">
        <v>222</v>
      </c>
      <c r="B8" s="6">
        <v>44713</v>
      </c>
      <c r="C8" s="6">
        <v>44713</v>
      </c>
      <c r="D8" s="6">
        <v>44713</v>
      </c>
      <c r="E8" s="6">
        <v>44713</v>
      </c>
      <c r="F8" s="6">
        <v>44713</v>
      </c>
      <c r="G8" s="6">
        <v>44713</v>
      </c>
      <c r="H8" s="6">
        <v>44713</v>
      </c>
      <c r="I8" s="6">
        <v>44713</v>
      </c>
      <c r="J8" s="6">
        <v>44713</v>
      </c>
      <c r="K8" s="6">
        <v>44713</v>
      </c>
      <c r="L8" s="6">
        <v>44713</v>
      </c>
      <c r="M8" s="6">
        <v>44713</v>
      </c>
      <c r="N8" s="6">
        <v>44713</v>
      </c>
      <c r="O8" s="6">
        <v>44713</v>
      </c>
      <c r="P8" s="6">
        <v>44713</v>
      </c>
      <c r="Q8" s="6">
        <v>44713</v>
      </c>
      <c r="R8" s="6">
        <v>44713</v>
      </c>
      <c r="S8" s="6">
        <v>44713</v>
      </c>
      <c r="T8" s="6">
        <v>44713</v>
      </c>
      <c r="U8" s="6">
        <v>44713</v>
      </c>
      <c r="V8" s="6">
        <v>44713</v>
      </c>
      <c r="W8" s="6">
        <v>44713</v>
      </c>
      <c r="X8" s="6">
        <v>44713</v>
      </c>
      <c r="Y8" s="6">
        <v>44713</v>
      </c>
      <c r="Z8" s="6">
        <v>44713</v>
      </c>
      <c r="AA8" s="6">
        <v>44713</v>
      </c>
      <c r="AB8" s="6">
        <v>44713</v>
      </c>
      <c r="AC8" s="6">
        <v>44713</v>
      </c>
      <c r="AD8" s="6">
        <v>44713</v>
      </c>
      <c r="AE8" s="6">
        <v>44713</v>
      </c>
      <c r="AF8" s="6">
        <v>44713</v>
      </c>
      <c r="AG8" s="6">
        <v>44713</v>
      </c>
      <c r="AH8" s="6">
        <v>44713</v>
      </c>
      <c r="AI8" s="6">
        <v>44713</v>
      </c>
      <c r="AJ8" s="6">
        <v>44713</v>
      </c>
      <c r="AK8" s="6">
        <v>44713</v>
      </c>
      <c r="AL8" s="6">
        <v>44713</v>
      </c>
      <c r="AM8" s="6">
        <v>44713</v>
      </c>
      <c r="AN8" s="6">
        <v>44713</v>
      </c>
      <c r="AO8" s="6">
        <v>44713</v>
      </c>
      <c r="AP8" s="6">
        <v>44713</v>
      </c>
      <c r="AQ8" s="6">
        <v>44713</v>
      </c>
      <c r="AR8" s="6">
        <v>44713</v>
      </c>
      <c r="AS8" s="6">
        <v>44713</v>
      </c>
      <c r="AT8" s="6">
        <v>44713</v>
      </c>
      <c r="AU8" s="6">
        <v>44713</v>
      </c>
      <c r="AV8" s="6">
        <v>44713</v>
      </c>
      <c r="AW8" s="6">
        <v>44713</v>
      </c>
      <c r="AX8" s="6">
        <v>44713</v>
      </c>
      <c r="AY8" s="6">
        <v>44713</v>
      </c>
      <c r="AZ8" s="6">
        <v>44713</v>
      </c>
      <c r="BA8" s="6">
        <v>44713</v>
      </c>
      <c r="BB8" s="6">
        <v>44713</v>
      </c>
      <c r="BC8" s="6">
        <v>44713</v>
      </c>
      <c r="BD8" s="6">
        <v>44713</v>
      </c>
      <c r="BE8" s="6">
        <v>44713</v>
      </c>
      <c r="BF8" s="6">
        <v>44713</v>
      </c>
      <c r="BG8" s="6">
        <v>44713</v>
      </c>
      <c r="BH8" s="6">
        <v>44713</v>
      </c>
      <c r="BI8" s="6">
        <v>44713</v>
      </c>
      <c r="BJ8" s="6">
        <v>44713</v>
      </c>
      <c r="BK8" s="6">
        <v>44713</v>
      </c>
      <c r="BL8" s="6">
        <v>44713</v>
      </c>
      <c r="BM8" s="6">
        <v>44713</v>
      </c>
      <c r="BN8" s="6">
        <v>44713</v>
      </c>
      <c r="BO8" s="6">
        <v>44713</v>
      </c>
      <c r="BP8" s="6">
        <v>44713</v>
      </c>
      <c r="BQ8" s="6">
        <v>44713</v>
      </c>
      <c r="BR8" s="6">
        <v>44713</v>
      </c>
      <c r="BS8" s="6">
        <v>44713</v>
      </c>
      <c r="BT8" s="6">
        <v>44713</v>
      </c>
      <c r="BU8" s="6">
        <v>44713</v>
      </c>
      <c r="BV8" s="6">
        <v>44713</v>
      </c>
      <c r="BW8" s="6">
        <v>44713</v>
      </c>
      <c r="BX8" s="6">
        <v>44713</v>
      </c>
      <c r="BY8" s="6">
        <v>44713</v>
      </c>
      <c r="BZ8" s="6">
        <v>44713</v>
      </c>
      <c r="CA8" s="6">
        <v>44713</v>
      </c>
      <c r="CB8" s="6">
        <v>44713</v>
      </c>
      <c r="CC8" s="6">
        <v>44713</v>
      </c>
      <c r="CD8" s="6">
        <v>44713</v>
      </c>
      <c r="CE8" s="6">
        <v>44713</v>
      </c>
      <c r="CF8" s="6">
        <v>44713</v>
      </c>
      <c r="CG8" s="6">
        <v>44713</v>
      </c>
      <c r="CH8" s="6">
        <v>44713</v>
      </c>
      <c r="CI8" s="6">
        <v>44713</v>
      </c>
      <c r="CJ8" s="6">
        <v>44713</v>
      </c>
      <c r="CK8" s="6">
        <v>44713</v>
      </c>
      <c r="CL8" s="6">
        <v>44713</v>
      </c>
      <c r="CM8" s="6">
        <v>44713</v>
      </c>
      <c r="CN8" s="6">
        <v>44713</v>
      </c>
      <c r="CO8" s="6">
        <v>44713</v>
      </c>
      <c r="CP8" s="6">
        <v>44713</v>
      </c>
      <c r="CQ8" s="6">
        <v>44713</v>
      </c>
      <c r="CR8" s="6">
        <v>44713</v>
      </c>
      <c r="CS8" s="6">
        <v>44713</v>
      </c>
      <c r="CT8" s="6">
        <v>44713</v>
      </c>
      <c r="CU8" s="6">
        <v>44713</v>
      </c>
      <c r="CV8" s="6">
        <v>44713</v>
      </c>
      <c r="CW8" s="6">
        <v>44713</v>
      </c>
      <c r="CX8" s="6">
        <v>44713</v>
      </c>
      <c r="CY8" s="6">
        <v>44713</v>
      </c>
      <c r="CZ8" s="6">
        <v>44713</v>
      </c>
      <c r="DA8" s="6">
        <v>44713</v>
      </c>
      <c r="DB8" s="6">
        <v>44713</v>
      </c>
      <c r="DC8" s="6">
        <v>44713</v>
      </c>
      <c r="DD8" s="6">
        <v>44713</v>
      </c>
      <c r="DE8" s="6">
        <v>44713</v>
      </c>
      <c r="DF8" s="6">
        <v>44713</v>
      </c>
      <c r="DG8" s="6">
        <v>44713</v>
      </c>
      <c r="DH8" s="6">
        <v>44713</v>
      </c>
      <c r="DI8" s="6">
        <v>44713</v>
      </c>
      <c r="DJ8" s="6">
        <v>44713</v>
      </c>
      <c r="DK8" s="6">
        <v>44713</v>
      </c>
      <c r="DL8" s="6">
        <v>44713</v>
      </c>
      <c r="DM8" s="6">
        <v>44713</v>
      </c>
      <c r="DN8" s="6">
        <v>44713</v>
      </c>
      <c r="DO8" s="6">
        <v>44713</v>
      </c>
      <c r="DP8" s="6">
        <v>44713</v>
      </c>
      <c r="DQ8" s="6">
        <v>44713</v>
      </c>
      <c r="DR8" s="6">
        <v>44713</v>
      </c>
      <c r="DS8" s="6">
        <v>44713</v>
      </c>
      <c r="DT8" s="6">
        <v>44713</v>
      </c>
      <c r="DU8" s="6">
        <v>44713</v>
      </c>
      <c r="DV8" s="6">
        <v>44713</v>
      </c>
      <c r="DW8" s="6">
        <v>44713</v>
      </c>
      <c r="DX8" s="6">
        <v>44713</v>
      </c>
      <c r="DY8" s="6">
        <v>44713</v>
      </c>
      <c r="DZ8" s="6">
        <v>44713</v>
      </c>
      <c r="EA8" s="6">
        <v>44713</v>
      </c>
      <c r="EB8" s="6">
        <v>44713</v>
      </c>
      <c r="EC8" s="6">
        <v>44713</v>
      </c>
      <c r="ED8" s="6">
        <v>44713</v>
      </c>
      <c r="EE8" s="6">
        <v>44713</v>
      </c>
      <c r="EF8" s="6">
        <v>44713</v>
      </c>
      <c r="EG8" s="6">
        <v>44713</v>
      </c>
      <c r="EH8" s="6">
        <v>44713</v>
      </c>
      <c r="EI8" s="6">
        <v>44713</v>
      </c>
      <c r="EJ8" s="6">
        <v>44713</v>
      </c>
      <c r="EK8" s="6">
        <v>44713</v>
      </c>
      <c r="EL8" s="6">
        <v>44713</v>
      </c>
      <c r="EM8" s="6">
        <v>44713</v>
      </c>
      <c r="EN8" s="6">
        <v>44713</v>
      </c>
      <c r="EO8" s="6">
        <v>44713</v>
      </c>
      <c r="EP8" s="6">
        <v>44713</v>
      </c>
      <c r="EQ8" s="6">
        <v>44713</v>
      </c>
      <c r="ER8" s="6">
        <v>44713</v>
      </c>
      <c r="ES8" s="6">
        <v>44713</v>
      </c>
      <c r="ET8" s="6">
        <v>44713</v>
      </c>
      <c r="EU8" s="6">
        <v>44713</v>
      </c>
      <c r="EV8" s="6">
        <v>44713</v>
      </c>
      <c r="EW8" s="6">
        <v>44713</v>
      </c>
      <c r="EX8" s="6">
        <v>44713</v>
      </c>
      <c r="EY8" s="6">
        <v>44713</v>
      </c>
      <c r="EZ8" s="6">
        <v>44713</v>
      </c>
      <c r="FA8" s="6">
        <v>44713</v>
      </c>
      <c r="FB8" s="6">
        <v>44713</v>
      </c>
      <c r="FC8" s="6">
        <v>44713</v>
      </c>
      <c r="FD8" s="6">
        <v>44713</v>
      </c>
      <c r="FE8" s="6">
        <v>44713</v>
      </c>
      <c r="FF8" s="6">
        <v>44713</v>
      </c>
      <c r="FG8" s="6">
        <v>44713</v>
      </c>
      <c r="FH8" s="6">
        <v>44713</v>
      </c>
      <c r="FI8" s="6">
        <v>44713</v>
      </c>
      <c r="FJ8" s="6">
        <v>44713</v>
      </c>
      <c r="FK8" s="6">
        <v>44713</v>
      </c>
      <c r="FL8" s="6">
        <v>44713</v>
      </c>
      <c r="FM8" s="6">
        <v>44713</v>
      </c>
      <c r="FN8" s="6">
        <v>44713</v>
      </c>
      <c r="FO8" s="6">
        <v>44713</v>
      </c>
      <c r="FP8" s="6">
        <v>44713</v>
      </c>
      <c r="FQ8" s="6">
        <v>44713</v>
      </c>
      <c r="FR8" s="6">
        <v>44713</v>
      </c>
      <c r="FS8" s="6">
        <v>44713</v>
      </c>
      <c r="FT8" s="6">
        <v>44713</v>
      </c>
      <c r="FU8" s="6">
        <v>44713</v>
      </c>
      <c r="FV8" s="6">
        <v>44713</v>
      </c>
      <c r="FW8" s="6">
        <v>44713</v>
      </c>
      <c r="FX8" s="6">
        <v>44713</v>
      </c>
      <c r="FY8" s="6">
        <v>44713</v>
      </c>
      <c r="FZ8" s="6">
        <v>44713</v>
      </c>
      <c r="GA8" s="6">
        <v>44713</v>
      </c>
      <c r="GB8" s="6">
        <v>44713</v>
      </c>
      <c r="GC8" s="6">
        <v>44713</v>
      </c>
      <c r="GD8" s="6">
        <v>44713</v>
      </c>
      <c r="GE8" s="6">
        <v>44713</v>
      </c>
      <c r="GF8" s="6">
        <v>44713</v>
      </c>
      <c r="GG8" s="6">
        <v>44713</v>
      </c>
      <c r="GH8" s="6">
        <v>44713</v>
      </c>
      <c r="GI8" s="6">
        <v>44713</v>
      </c>
      <c r="GJ8" s="6">
        <v>44713</v>
      </c>
      <c r="GK8" s="6">
        <v>44713</v>
      </c>
      <c r="GL8" s="6">
        <v>44713</v>
      </c>
      <c r="GM8" s="6">
        <v>44713</v>
      </c>
      <c r="GN8" s="6">
        <v>44713</v>
      </c>
      <c r="GO8" s="6">
        <v>44713</v>
      </c>
      <c r="GP8" s="6">
        <v>44713</v>
      </c>
      <c r="GQ8" s="6">
        <v>44713</v>
      </c>
      <c r="GR8" s="6">
        <v>44713</v>
      </c>
      <c r="GS8" s="6">
        <v>44713</v>
      </c>
      <c r="GT8" s="6">
        <v>44713</v>
      </c>
      <c r="GU8" s="6">
        <v>44713</v>
      </c>
      <c r="GV8" s="6">
        <v>44713</v>
      </c>
      <c r="GW8" s="6">
        <v>44713</v>
      </c>
      <c r="GX8" s="6">
        <v>44713</v>
      </c>
      <c r="GY8" s="6">
        <v>44713</v>
      </c>
      <c r="GZ8" s="6">
        <v>44713</v>
      </c>
      <c r="HA8" s="6">
        <v>44713</v>
      </c>
      <c r="HB8" s="6">
        <v>44713</v>
      </c>
      <c r="HC8" s="6">
        <v>44713</v>
      </c>
      <c r="HD8" s="6">
        <v>44713</v>
      </c>
      <c r="HE8" s="6">
        <v>44713</v>
      </c>
      <c r="HF8" s="6">
        <v>44713</v>
      </c>
      <c r="HG8" s="6">
        <v>44713</v>
      </c>
      <c r="HH8" s="6">
        <v>44713</v>
      </c>
      <c r="HI8" s="6">
        <v>44713</v>
      </c>
    </row>
    <row r="9" spans="1:217">
      <c r="A9" s="4" t="s">
        <v>223</v>
      </c>
      <c r="B9" s="1">
        <v>28</v>
      </c>
      <c r="C9" s="1">
        <v>28</v>
      </c>
      <c r="D9" s="1">
        <v>28</v>
      </c>
      <c r="E9" s="1">
        <v>28</v>
      </c>
      <c r="F9" s="1">
        <v>28</v>
      </c>
      <c r="G9" s="1">
        <v>28</v>
      </c>
      <c r="H9" s="1">
        <v>28</v>
      </c>
      <c r="I9" s="1">
        <v>28</v>
      </c>
      <c r="J9" s="1">
        <v>28</v>
      </c>
      <c r="K9" s="1">
        <v>28</v>
      </c>
      <c r="L9" s="1">
        <v>28</v>
      </c>
      <c r="M9" s="1">
        <v>28</v>
      </c>
      <c r="N9" s="1">
        <v>28</v>
      </c>
      <c r="O9" s="1">
        <v>28</v>
      </c>
      <c r="P9" s="1">
        <v>28</v>
      </c>
      <c r="Q9" s="1">
        <v>28</v>
      </c>
      <c r="R9" s="1">
        <v>28</v>
      </c>
      <c r="S9" s="1">
        <v>28</v>
      </c>
      <c r="T9" s="1">
        <v>28</v>
      </c>
      <c r="U9" s="1">
        <v>28</v>
      </c>
      <c r="V9" s="1">
        <v>28</v>
      </c>
      <c r="W9" s="1">
        <v>28</v>
      </c>
      <c r="X9" s="1">
        <v>28</v>
      </c>
      <c r="Y9" s="1">
        <v>28</v>
      </c>
      <c r="Z9" s="1">
        <v>28</v>
      </c>
      <c r="AA9" s="1">
        <v>28</v>
      </c>
      <c r="AB9" s="1">
        <v>28</v>
      </c>
      <c r="AC9" s="1">
        <v>28</v>
      </c>
      <c r="AD9" s="1">
        <v>28</v>
      </c>
      <c r="AE9" s="1">
        <v>28</v>
      </c>
      <c r="AF9" s="1">
        <v>28</v>
      </c>
      <c r="AG9" s="1">
        <v>28</v>
      </c>
      <c r="AH9" s="1">
        <v>28</v>
      </c>
      <c r="AI9" s="1">
        <v>28</v>
      </c>
      <c r="AJ9" s="1">
        <v>28</v>
      </c>
      <c r="AK9" s="1">
        <v>28</v>
      </c>
      <c r="AL9" s="1">
        <v>28</v>
      </c>
      <c r="AM9" s="1">
        <v>28</v>
      </c>
      <c r="AN9" s="1">
        <v>28</v>
      </c>
      <c r="AO9" s="1">
        <v>28</v>
      </c>
      <c r="AP9" s="1">
        <v>28</v>
      </c>
      <c r="AQ9" s="1">
        <v>28</v>
      </c>
      <c r="AR9" s="1">
        <v>28</v>
      </c>
      <c r="AS9" s="1">
        <v>28</v>
      </c>
      <c r="AT9" s="1">
        <v>28</v>
      </c>
      <c r="AU9" s="1">
        <v>28</v>
      </c>
      <c r="AV9" s="1">
        <v>28</v>
      </c>
      <c r="AW9" s="1">
        <v>28</v>
      </c>
      <c r="AX9" s="1">
        <v>28</v>
      </c>
      <c r="AY9" s="1">
        <v>28</v>
      </c>
      <c r="AZ9" s="1">
        <v>28</v>
      </c>
      <c r="BA9" s="1">
        <v>28</v>
      </c>
      <c r="BB9" s="1">
        <v>28</v>
      </c>
      <c r="BC9" s="1">
        <v>28</v>
      </c>
      <c r="BD9" s="1">
        <v>28</v>
      </c>
      <c r="BE9" s="1">
        <v>28</v>
      </c>
      <c r="BF9" s="1">
        <v>28</v>
      </c>
      <c r="BG9" s="1">
        <v>28</v>
      </c>
      <c r="BH9" s="1">
        <v>28</v>
      </c>
      <c r="BI9" s="1">
        <v>28</v>
      </c>
      <c r="BJ9" s="1">
        <v>28</v>
      </c>
      <c r="BK9" s="1">
        <v>28</v>
      </c>
      <c r="BL9" s="1">
        <v>28</v>
      </c>
      <c r="BM9" s="1">
        <v>28</v>
      </c>
      <c r="BN9" s="1">
        <v>28</v>
      </c>
      <c r="BO9" s="1">
        <v>28</v>
      </c>
      <c r="BP9" s="1">
        <v>28</v>
      </c>
      <c r="BQ9" s="1">
        <v>28</v>
      </c>
      <c r="BR9" s="1">
        <v>28</v>
      </c>
      <c r="BS9" s="1">
        <v>28</v>
      </c>
      <c r="BT9" s="1">
        <v>28</v>
      </c>
      <c r="BU9" s="1">
        <v>28</v>
      </c>
      <c r="BV9" s="1">
        <v>28</v>
      </c>
      <c r="BW9" s="1">
        <v>28</v>
      </c>
      <c r="BX9" s="1">
        <v>28</v>
      </c>
      <c r="BY9" s="1">
        <v>28</v>
      </c>
      <c r="BZ9" s="1">
        <v>28</v>
      </c>
      <c r="CA9" s="1">
        <v>28</v>
      </c>
      <c r="CB9" s="1">
        <v>28</v>
      </c>
      <c r="CC9" s="1">
        <v>28</v>
      </c>
      <c r="CD9" s="1">
        <v>28</v>
      </c>
      <c r="CE9" s="1">
        <v>28</v>
      </c>
      <c r="CF9" s="1">
        <v>28</v>
      </c>
      <c r="CG9" s="1">
        <v>28</v>
      </c>
      <c r="CH9" s="1">
        <v>28</v>
      </c>
      <c r="CI9" s="1">
        <v>28</v>
      </c>
      <c r="CJ9" s="1">
        <v>28</v>
      </c>
      <c r="CK9" s="1">
        <v>28</v>
      </c>
      <c r="CL9" s="1">
        <v>28</v>
      </c>
      <c r="CM9" s="1">
        <v>28</v>
      </c>
      <c r="CN9" s="1">
        <v>28</v>
      </c>
      <c r="CO9" s="1">
        <v>28</v>
      </c>
      <c r="CP9" s="1">
        <v>28</v>
      </c>
      <c r="CQ9" s="1">
        <v>28</v>
      </c>
      <c r="CR9" s="1">
        <v>28</v>
      </c>
      <c r="CS9" s="1">
        <v>28</v>
      </c>
      <c r="CT9" s="1">
        <v>28</v>
      </c>
      <c r="CU9" s="1">
        <v>28</v>
      </c>
      <c r="CV9" s="1">
        <v>28</v>
      </c>
      <c r="CW9" s="1">
        <v>28</v>
      </c>
      <c r="CX9" s="1">
        <v>28</v>
      </c>
      <c r="CY9" s="1">
        <v>28</v>
      </c>
      <c r="CZ9" s="1">
        <v>28</v>
      </c>
      <c r="DA9" s="1">
        <v>28</v>
      </c>
      <c r="DB9" s="1">
        <v>28</v>
      </c>
      <c r="DC9" s="1">
        <v>28</v>
      </c>
      <c r="DD9" s="1">
        <v>28</v>
      </c>
      <c r="DE9" s="1">
        <v>28</v>
      </c>
      <c r="DF9" s="1">
        <v>28</v>
      </c>
      <c r="DG9" s="1">
        <v>28</v>
      </c>
      <c r="DH9" s="1">
        <v>28</v>
      </c>
      <c r="DI9" s="1">
        <v>28</v>
      </c>
      <c r="DJ9" s="1">
        <v>28</v>
      </c>
      <c r="DK9" s="1">
        <v>28</v>
      </c>
      <c r="DL9" s="1">
        <v>28</v>
      </c>
      <c r="DM9" s="1">
        <v>28</v>
      </c>
      <c r="DN9" s="1">
        <v>28</v>
      </c>
      <c r="DO9" s="1">
        <v>28</v>
      </c>
      <c r="DP9" s="1">
        <v>28</v>
      </c>
      <c r="DQ9" s="1">
        <v>28</v>
      </c>
      <c r="DR9" s="1">
        <v>28</v>
      </c>
      <c r="DS9" s="1">
        <v>28</v>
      </c>
      <c r="DT9" s="1">
        <v>28</v>
      </c>
      <c r="DU9" s="1">
        <v>28</v>
      </c>
      <c r="DV9" s="1">
        <v>28</v>
      </c>
      <c r="DW9" s="1">
        <v>28</v>
      </c>
      <c r="DX9" s="1">
        <v>28</v>
      </c>
      <c r="DY9" s="1">
        <v>28</v>
      </c>
      <c r="DZ9" s="1">
        <v>28</v>
      </c>
      <c r="EA9" s="1">
        <v>28</v>
      </c>
      <c r="EB9" s="1">
        <v>28</v>
      </c>
      <c r="EC9" s="1">
        <v>28</v>
      </c>
      <c r="ED9" s="1">
        <v>28</v>
      </c>
      <c r="EE9" s="1">
        <v>28</v>
      </c>
      <c r="EF9" s="1">
        <v>28</v>
      </c>
      <c r="EG9" s="1">
        <v>28</v>
      </c>
      <c r="EH9" s="1">
        <v>28</v>
      </c>
      <c r="EI9" s="1">
        <v>28</v>
      </c>
      <c r="EJ9" s="1">
        <v>28</v>
      </c>
      <c r="EK9" s="1">
        <v>28</v>
      </c>
      <c r="EL9" s="1">
        <v>28</v>
      </c>
      <c r="EM9" s="1">
        <v>28</v>
      </c>
      <c r="EN9" s="1">
        <v>28</v>
      </c>
      <c r="EO9" s="1">
        <v>28</v>
      </c>
      <c r="EP9" s="1">
        <v>28</v>
      </c>
      <c r="EQ9" s="1">
        <v>28</v>
      </c>
      <c r="ER9" s="1">
        <v>28</v>
      </c>
      <c r="ES9" s="1">
        <v>28</v>
      </c>
      <c r="ET9" s="1">
        <v>28</v>
      </c>
      <c r="EU9" s="1">
        <v>28</v>
      </c>
      <c r="EV9" s="1">
        <v>28</v>
      </c>
      <c r="EW9" s="1">
        <v>28</v>
      </c>
      <c r="EX9" s="1">
        <v>28</v>
      </c>
      <c r="EY9" s="1">
        <v>28</v>
      </c>
      <c r="EZ9" s="1">
        <v>28</v>
      </c>
      <c r="FA9" s="1">
        <v>28</v>
      </c>
      <c r="FB9" s="1">
        <v>28</v>
      </c>
      <c r="FC9" s="1">
        <v>28</v>
      </c>
      <c r="FD9" s="1">
        <v>28</v>
      </c>
      <c r="FE9" s="1">
        <v>28</v>
      </c>
      <c r="FF9" s="1">
        <v>28</v>
      </c>
      <c r="FG9" s="1">
        <v>28</v>
      </c>
      <c r="FH9" s="1">
        <v>28</v>
      </c>
      <c r="FI9" s="1">
        <v>28</v>
      </c>
      <c r="FJ9" s="1">
        <v>28</v>
      </c>
      <c r="FK9" s="1">
        <v>28</v>
      </c>
      <c r="FL9" s="1">
        <v>28</v>
      </c>
      <c r="FM9" s="1">
        <v>28</v>
      </c>
      <c r="FN9" s="1">
        <v>28</v>
      </c>
      <c r="FO9" s="1">
        <v>28</v>
      </c>
      <c r="FP9" s="1">
        <v>28</v>
      </c>
      <c r="FQ9" s="1">
        <v>28</v>
      </c>
      <c r="FR9" s="1">
        <v>28</v>
      </c>
      <c r="FS9" s="1">
        <v>28</v>
      </c>
      <c r="FT9" s="1">
        <v>28</v>
      </c>
      <c r="FU9" s="1">
        <v>28</v>
      </c>
      <c r="FV9" s="1">
        <v>28</v>
      </c>
      <c r="FW9" s="1">
        <v>28</v>
      </c>
      <c r="FX9" s="1">
        <v>28</v>
      </c>
      <c r="FY9" s="1">
        <v>28</v>
      </c>
      <c r="FZ9" s="1">
        <v>28</v>
      </c>
      <c r="GA9" s="1">
        <v>28</v>
      </c>
      <c r="GB9" s="1">
        <v>28</v>
      </c>
      <c r="GC9" s="1">
        <v>28</v>
      </c>
      <c r="GD9" s="1">
        <v>28</v>
      </c>
      <c r="GE9" s="1">
        <v>28</v>
      </c>
      <c r="GF9" s="1">
        <v>28</v>
      </c>
      <c r="GG9" s="1">
        <v>28</v>
      </c>
      <c r="GH9" s="1">
        <v>28</v>
      </c>
      <c r="GI9" s="1">
        <v>28</v>
      </c>
      <c r="GJ9" s="1">
        <v>28</v>
      </c>
      <c r="GK9" s="1">
        <v>28</v>
      </c>
      <c r="GL9" s="1">
        <v>28</v>
      </c>
      <c r="GM9" s="1">
        <v>28</v>
      </c>
      <c r="GN9" s="1">
        <v>28</v>
      </c>
      <c r="GO9" s="1">
        <v>28</v>
      </c>
      <c r="GP9" s="1">
        <v>28</v>
      </c>
      <c r="GQ9" s="1">
        <v>28</v>
      </c>
      <c r="GR9" s="1">
        <v>28</v>
      </c>
      <c r="GS9" s="1">
        <v>28</v>
      </c>
      <c r="GT9" s="1">
        <v>28</v>
      </c>
      <c r="GU9" s="1">
        <v>28</v>
      </c>
      <c r="GV9" s="1">
        <v>28</v>
      </c>
      <c r="GW9" s="1">
        <v>28</v>
      </c>
      <c r="GX9" s="1">
        <v>28</v>
      </c>
      <c r="GY9" s="1">
        <v>28</v>
      </c>
      <c r="GZ9" s="1">
        <v>28</v>
      </c>
      <c r="HA9" s="1">
        <v>28</v>
      </c>
      <c r="HB9" s="1">
        <v>28</v>
      </c>
      <c r="HC9" s="1">
        <v>28</v>
      </c>
      <c r="HD9" s="1">
        <v>28</v>
      </c>
      <c r="HE9" s="1">
        <v>28</v>
      </c>
      <c r="HF9" s="1">
        <v>28</v>
      </c>
      <c r="HG9" s="1">
        <v>28</v>
      </c>
      <c r="HH9" s="1">
        <v>28</v>
      </c>
      <c r="HI9" s="1">
        <v>28</v>
      </c>
    </row>
    <row r="10" spans="1:217">
      <c r="A10" s="4" t="s">
        <v>224</v>
      </c>
      <c r="B10" s="8" t="s">
        <v>229</v>
      </c>
      <c r="C10" s="8" t="s">
        <v>230</v>
      </c>
      <c r="D10" s="8" t="s">
        <v>231</v>
      </c>
      <c r="E10" s="8" t="s">
        <v>232</v>
      </c>
      <c r="F10" s="8" t="s">
        <v>233</v>
      </c>
      <c r="G10" s="8" t="s">
        <v>234</v>
      </c>
      <c r="H10" s="8" t="s">
        <v>235</v>
      </c>
      <c r="I10" s="8" t="s">
        <v>236</v>
      </c>
      <c r="J10" s="8" t="s">
        <v>237</v>
      </c>
      <c r="K10" s="8" t="s">
        <v>238</v>
      </c>
      <c r="L10" s="8" t="s">
        <v>239</v>
      </c>
      <c r="M10" s="8" t="s">
        <v>240</v>
      </c>
      <c r="N10" s="8" t="s">
        <v>241</v>
      </c>
      <c r="O10" s="8" t="s">
        <v>242</v>
      </c>
      <c r="P10" s="8" t="s">
        <v>243</v>
      </c>
      <c r="Q10" s="8" t="s">
        <v>244</v>
      </c>
      <c r="R10" s="8" t="s">
        <v>245</v>
      </c>
      <c r="S10" s="8" t="s">
        <v>246</v>
      </c>
      <c r="T10" s="8" t="s">
        <v>247</v>
      </c>
      <c r="U10" s="8" t="s">
        <v>248</v>
      </c>
      <c r="V10" s="8" t="s">
        <v>249</v>
      </c>
      <c r="W10" s="8" t="s">
        <v>250</v>
      </c>
      <c r="X10" s="8" t="s">
        <v>251</v>
      </c>
      <c r="Y10" s="8" t="s">
        <v>252</v>
      </c>
      <c r="Z10" s="8" t="s">
        <v>253</v>
      </c>
      <c r="AA10" s="8" t="s">
        <v>254</v>
      </c>
      <c r="AB10" s="8" t="s">
        <v>255</v>
      </c>
      <c r="AC10" s="8" t="s">
        <v>256</v>
      </c>
      <c r="AD10" s="8" t="s">
        <v>257</v>
      </c>
      <c r="AE10" s="8" t="s">
        <v>258</v>
      </c>
      <c r="AF10" s="8" t="s">
        <v>259</v>
      </c>
      <c r="AG10" s="8" t="s">
        <v>260</v>
      </c>
      <c r="AH10" s="8" t="s">
        <v>261</v>
      </c>
      <c r="AI10" s="8" t="s">
        <v>262</v>
      </c>
      <c r="AJ10" s="8" t="s">
        <v>263</v>
      </c>
      <c r="AK10" s="8" t="s">
        <v>264</v>
      </c>
      <c r="AL10" s="8" t="s">
        <v>265</v>
      </c>
      <c r="AM10" s="8" t="s">
        <v>266</v>
      </c>
      <c r="AN10" s="8" t="s">
        <v>267</v>
      </c>
      <c r="AO10" s="8" t="s">
        <v>268</v>
      </c>
      <c r="AP10" s="8" t="s">
        <v>269</v>
      </c>
      <c r="AQ10" s="8" t="s">
        <v>270</v>
      </c>
      <c r="AR10" s="8" t="s">
        <v>271</v>
      </c>
      <c r="AS10" s="8" t="s">
        <v>272</v>
      </c>
      <c r="AT10" s="8" t="s">
        <v>273</v>
      </c>
      <c r="AU10" s="8" t="s">
        <v>274</v>
      </c>
      <c r="AV10" s="8" t="s">
        <v>275</v>
      </c>
      <c r="AW10" s="8" t="s">
        <v>276</v>
      </c>
      <c r="AX10" s="8" t="s">
        <v>277</v>
      </c>
      <c r="AY10" s="8" t="s">
        <v>278</v>
      </c>
      <c r="AZ10" s="8" t="s">
        <v>279</v>
      </c>
      <c r="BA10" s="8" t="s">
        <v>280</v>
      </c>
      <c r="BB10" s="8" t="s">
        <v>281</v>
      </c>
      <c r="BC10" s="8" t="s">
        <v>282</v>
      </c>
      <c r="BD10" s="8" t="s">
        <v>283</v>
      </c>
      <c r="BE10" s="8" t="s">
        <v>284</v>
      </c>
      <c r="BF10" s="8" t="s">
        <v>285</v>
      </c>
      <c r="BG10" s="8" t="s">
        <v>286</v>
      </c>
      <c r="BH10" s="8" t="s">
        <v>287</v>
      </c>
      <c r="BI10" s="8" t="s">
        <v>288</v>
      </c>
      <c r="BJ10" s="8" t="s">
        <v>289</v>
      </c>
      <c r="BK10" s="8" t="s">
        <v>290</v>
      </c>
      <c r="BL10" s="8" t="s">
        <v>291</v>
      </c>
      <c r="BM10" s="8" t="s">
        <v>292</v>
      </c>
      <c r="BN10" s="8" t="s">
        <v>293</v>
      </c>
      <c r="BO10" s="8" t="s">
        <v>294</v>
      </c>
      <c r="BP10" s="8" t="s">
        <v>295</v>
      </c>
      <c r="BQ10" s="8" t="s">
        <v>296</v>
      </c>
      <c r="BR10" s="8" t="s">
        <v>297</v>
      </c>
      <c r="BS10" s="8" t="s">
        <v>298</v>
      </c>
      <c r="BT10" s="8" t="s">
        <v>299</v>
      </c>
      <c r="BU10" s="8" t="s">
        <v>300</v>
      </c>
      <c r="BV10" s="8" t="s">
        <v>301</v>
      </c>
      <c r="BW10" s="8" t="s">
        <v>302</v>
      </c>
      <c r="BX10" s="8" t="s">
        <v>303</v>
      </c>
      <c r="BY10" s="8" t="s">
        <v>304</v>
      </c>
      <c r="BZ10" s="8" t="s">
        <v>305</v>
      </c>
      <c r="CA10" s="8" t="s">
        <v>306</v>
      </c>
      <c r="CB10" s="8" t="s">
        <v>307</v>
      </c>
      <c r="CC10" s="8" t="s">
        <v>308</v>
      </c>
      <c r="CD10" s="8" t="s">
        <v>309</v>
      </c>
      <c r="CE10" s="8" t="s">
        <v>310</v>
      </c>
      <c r="CF10" s="8" t="s">
        <v>311</v>
      </c>
      <c r="CG10" s="8" t="s">
        <v>312</v>
      </c>
      <c r="CH10" s="8" t="s">
        <v>313</v>
      </c>
      <c r="CI10" s="8" t="s">
        <v>314</v>
      </c>
      <c r="CJ10" s="8" t="s">
        <v>315</v>
      </c>
      <c r="CK10" s="8" t="s">
        <v>316</v>
      </c>
      <c r="CL10" s="8" t="s">
        <v>317</v>
      </c>
      <c r="CM10" s="8" t="s">
        <v>318</v>
      </c>
      <c r="CN10" s="8" t="s">
        <v>319</v>
      </c>
      <c r="CO10" s="8" t="s">
        <v>320</v>
      </c>
      <c r="CP10" s="8" t="s">
        <v>321</v>
      </c>
      <c r="CQ10" s="8" t="s">
        <v>322</v>
      </c>
      <c r="CR10" s="8" t="s">
        <v>323</v>
      </c>
      <c r="CS10" s="8" t="s">
        <v>324</v>
      </c>
      <c r="CT10" s="8" t="s">
        <v>325</v>
      </c>
      <c r="CU10" s="8" t="s">
        <v>326</v>
      </c>
      <c r="CV10" s="8" t="s">
        <v>327</v>
      </c>
      <c r="CW10" s="8" t="s">
        <v>328</v>
      </c>
      <c r="CX10" s="8" t="s">
        <v>329</v>
      </c>
      <c r="CY10" s="8" t="s">
        <v>330</v>
      </c>
      <c r="CZ10" s="8" t="s">
        <v>331</v>
      </c>
      <c r="DA10" s="8" t="s">
        <v>332</v>
      </c>
      <c r="DB10" s="8" t="s">
        <v>333</v>
      </c>
      <c r="DC10" s="8" t="s">
        <v>334</v>
      </c>
      <c r="DD10" s="8" t="s">
        <v>335</v>
      </c>
      <c r="DE10" s="8" t="s">
        <v>336</v>
      </c>
      <c r="DF10" s="8" t="s">
        <v>337</v>
      </c>
      <c r="DG10" s="8" t="s">
        <v>338</v>
      </c>
      <c r="DH10" s="8" t="s">
        <v>339</v>
      </c>
      <c r="DI10" s="8" t="s">
        <v>340</v>
      </c>
      <c r="DJ10" s="8" t="s">
        <v>341</v>
      </c>
      <c r="DK10" s="8" t="s">
        <v>342</v>
      </c>
      <c r="DL10" s="8" t="s">
        <v>343</v>
      </c>
      <c r="DM10" s="8" t="s">
        <v>344</v>
      </c>
      <c r="DN10" s="8" t="s">
        <v>345</v>
      </c>
      <c r="DO10" s="8" t="s">
        <v>346</v>
      </c>
      <c r="DP10" s="8" t="s">
        <v>347</v>
      </c>
      <c r="DQ10" s="8" t="s">
        <v>348</v>
      </c>
      <c r="DR10" s="8" t="s">
        <v>349</v>
      </c>
      <c r="DS10" s="8" t="s">
        <v>350</v>
      </c>
      <c r="DT10" s="8" t="s">
        <v>351</v>
      </c>
      <c r="DU10" s="8" t="s">
        <v>352</v>
      </c>
      <c r="DV10" s="8" t="s">
        <v>353</v>
      </c>
      <c r="DW10" s="8" t="s">
        <v>354</v>
      </c>
      <c r="DX10" s="8" t="s">
        <v>355</v>
      </c>
      <c r="DY10" s="8" t="s">
        <v>356</v>
      </c>
      <c r="DZ10" s="8" t="s">
        <v>357</v>
      </c>
      <c r="EA10" s="8" t="s">
        <v>358</v>
      </c>
      <c r="EB10" s="8" t="s">
        <v>359</v>
      </c>
      <c r="EC10" s="8" t="s">
        <v>360</v>
      </c>
      <c r="ED10" s="8" t="s">
        <v>361</v>
      </c>
      <c r="EE10" s="8" t="s">
        <v>362</v>
      </c>
      <c r="EF10" s="8" t="s">
        <v>363</v>
      </c>
      <c r="EG10" s="8" t="s">
        <v>364</v>
      </c>
      <c r="EH10" s="8" t="s">
        <v>365</v>
      </c>
      <c r="EI10" s="8" t="s">
        <v>366</v>
      </c>
      <c r="EJ10" s="8" t="s">
        <v>367</v>
      </c>
      <c r="EK10" s="8" t="s">
        <v>368</v>
      </c>
      <c r="EL10" s="8" t="s">
        <v>369</v>
      </c>
      <c r="EM10" s="8" t="s">
        <v>370</v>
      </c>
      <c r="EN10" s="8" t="s">
        <v>371</v>
      </c>
      <c r="EO10" s="8" t="s">
        <v>372</v>
      </c>
      <c r="EP10" s="8" t="s">
        <v>373</v>
      </c>
      <c r="EQ10" s="8" t="s">
        <v>374</v>
      </c>
      <c r="ER10" s="8" t="s">
        <v>375</v>
      </c>
      <c r="ES10" s="8" t="s">
        <v>376</v>
      </c>
      <c r="ET10" s="8" t="s">
        <v>377</v>
      </c>
      <c r="EU10" s="8" t="s">
        <v>378</v>
      </c>
      <c r="EV10" s="8" t="s">
        <v>379</v>
      </c>
      <c r="EW10" s="8" t="s">
        <v>380</v>
      </c>
      <c r="EX10" s="8" t="s">
        <v>381</v>
      </c>
      <c r="EY10" s="8" t="s">
        <v>382</v>
      </c>
      <c r="EZ10" s="8" t="s">
        <v>383</v>
      </c>
      <c r="FA10" s="8" t="s">
        <v>384</v>
      </c>
      <c r="FB10" s="8" t="s">
        <v>385</v>
      </c>
      <c r="FC10" s="8" t="s">
        <v>386</v>
      </c>
      <c r="FD10" s="8" t="s">
        <v>387</v>
      </c>
      <c r="FE10" s="8" t="s">
        <v>388</v>
      </c>
      <c r="FF10" s="8" t="s">
        <v>389</v>
      </c>
      <c r="FG10" s="8" t="s">
        <v>390</v>
      </c>
      <c r="FH10" s="8" t="s">
        <v>391</v>
      </c>
      <c r="FI10" s="8" t="s">
        <v>392</v>
      </c>
      <c r="FJ10" s="8" t="s">
        <v>393</v>
      </c>
      <c r="FK10" s="8" t="s">
        <v>394</v>
      </c>
      <c r="FL10" s="8" t="s">
        <v>395</v>
      </c>
      <c r="FM10" s="8" t="s">
        <v>396</v>
      </c>
      <c r="FN10" s="8" t="s">
        <v>397</v>
      </c>
      <c r="FO10" s="8" t="s">
        <v>398</v>
      </c>
      <c r="FP10" s="8" t="s">
        <v>399</v>
      </c>
      <c r="FQ10" s="8" t="s">
        <v>400</v>
      </c>
      <c r="FR10" s="8" t="s">
        <v>401</v>
      </c>
      <c r="FS10" s="8" t="s">
        <v>402</v>
      </c>
      <c r="FT10" s="8" t="s">
        <v>403</v>
      </c>
      <c r="FU10" s="8" t="s">
        <v>404</v>
      </c>
      <c r="FV10" s="8" t="s">
        <v>405</v>
      </c>
      <c r="FW10" s="8" t="s">
        <v>406</v>
      </c>
      <c r="FX10" s="8" t="s">
        <v>407</v>
      </c>
      <c r="FY10" s="8" t="s">
        <v>408</v>
      </c>
      <c r="FZ10" s="8" t="s">
        <v>409</v>
      </c>
      <c r="GA10" s="8" t="s">
        <v>410</v>
      </c>
      <c r="GB10" s="8" t="s">
        <v>411</v>
      </c>
      <c r="GC10" s="8" t="s">
        <v>412</v>
      </c>
      <c r="GD10" s="8" t="s">
        <v>413</v>
      </c>
      <c r="GE10" s="8" t="s">
        <v>414</v>
      </c>
      <c r="GF10" s="8" t="s">
        <v>415</v>
      </c>
      <c r="GG10" s="8" t="s">
        <v>416</v>
      </c>
      <c r="GH10" s="8" t="s">
        <v>417</v>
      </c>
      <c r="GI10" s="8" t="s">
        <v>418</v>
      </c>
      <c r="GJ10" s="8" t="s">
        <v>419</v>
      </c>
      <c r="GK10" s="8" t="s">
        <v>420</v>
      </c>
      <c r="GL10" s="8" t="s">
        <v>421</v>
      </c>
      <c r="GM10" s="8" t="s">
        <v>422</v>
      </c>
      <c r="GN10" s="8" t="s">
        <v>423</v>
      </c>
      <c r="GO10" s="8" t="s">
        <v>424</v>
      </c>
      <c r="GP10" s="8" t="s">
        <v>425</v>
      </c>
      <c r="GQ10" s="8" t="s">
        <v>426</v>
      </c>
      <c r="GR10" s="8" t="s">
        <v>427</v>
      </c>
      <c r="GS10" s="8" t="s">
        <v>428</v>
      </c>
      <c r="GT10" s="8" t="s">
        <v>429</v>
      </c>
      <c r="GU10" s="8" t="s">
        <v>430</v>
      </c>
      <c r="GV10" s="8" t="s">
        <v>431</v>
      </c>
      <c r="GW10" s="8" t="s">
        <v>432</v>
      </c>
      <c r="GX10" s="8" t="s">
        <v>433</v>
      </c>
      <c r="GY10" s="8" t="s">
        <v>434</v>
      </c>
      <c r="GZ10" s="8" t="s">
        <v>435</v>
      </c>
      <c r="HA10" s="8" t="s">
        <v>436</v>
      </c>
      <c r="HB10" s="8" t="s">
        <v>437</v>
      </c>
      <c r="HC10" s="8" t="s">
        <v>438</v>
      </c>
      <c r="HD10" s="8" t="s">
        <v>439</v>
      </c>
      <c r="HE10" s="8" t="s">
        <v>440</v>
      </c>
      <c r="HF10" s="8" t="s">
        <v>441</v>
      </c>
      <c r="HG10" s="8" t="s">
        <v>442</v>
      </c>
      <c r="HH10" s="8" t="s">
        <v>443</v>
      </c>
      <c r="HI10" s="8" t="s">
        <v>444</v>
      </c>
    </row>
    <row r="11" spans="1:217">
      <c r="A11" s="9">
        <v>38504</v>
      </c>
      <c r="B11" s="63">
        <v>811.52099999999996</v>
      </c>
      <c r="C11" s="63">
        <v>484.44299999999998</v>
      </c>
      <c r="D11" s="63">
        <v>469.71100000000001</v>
      </c>
      <c r="E11" s="63">
        <v>1765.6759999999999</v>
      </c>
      <c r="F11" s="63">
        <v>366.71499999999997</v>
      </c>
      <c r="G11" s="63">
        <v>2132.3910000000001</v>
      </c>
      <c r="H11" s="63">
        <v>392.43200000000002</v>
      </c>
      <c r="I11" s="63">
        <v>313.23</v>
      </c>
      <c r="J11" s="63">
        <v>346.10399999999998</v>
      </c>
      <c r="K11" s="63">
        <v>1051.7670000000001</v>
      </c>
      <c r="L11" s="63">
        <v>256.601</v>
      </c>
      <c r="M11" s="63">
        <v>1308.3679999999999</v>
      </c>
      <c r="N11" s="63">
        <v>107.96299999999999</v>
      </c>
      <c r="O11" s="63">
        <v>119.306</v>
      </c>
      <c r="P11" s="63">
        <v>155.542</v>
      </c>
      <c r="Q11" s="63">
        <v>382.81099999999998</v>
      </c>
      <c r="R11" s="63">
        <v>132.61000000000001</v>
      </c>
      <c r="S11" s="63">
        <v>515.42100000000005</v>
      </c>
      <c r="T11" s="63">
        <v>15.454000000000001</v>
      </c>
      <c r="U11" s="63">
        <v>9.1349999999999998</v>
      </c>
      <c r="V11" s="63">
        <v>10.419</v>
      </c>
      <c r="W11" s="63">
        <v>35.009</v>
      </c>
      <c r="X11" s="63">
        <v>9.7390000000000008</v>
      </c>
      <c r="Y11" s="63">
        <v>44.747999999999998</v>
      </c>
      <c r="Z11" s="63">
        <v>269.01499999999999</v>
      </c>
      <c r="AA11" s="63">
        <v>184.78899999999999</v>
      </c>
      <c r="AB11" s="63">
        <v>180.143</v>
      </c>
      <c r="AC11" s="63">
        <v>633.947</v>
      </c>
      <c r="AD11" s="63">
        <v>114.253</v>
      </c>
      <c r="AE11" s="63">
        <v>748.19899999999996</v>
      </c>
      <c r="AF11" s="63">
        <v>357.93</v>
      </c>
      <c r="AG11" s="63">
        <v>134.69</v>
      </c>
      <c r="AH11" s="63">
        <v>95.570999999999998</v>
      </c>
      <c r="AI11" s="63">
        <v>588.19200000000001</v>
      </c>
      <c r="AJ11" s="63">
        <v>79.162000000000006</v>
      </c>
      <c r="AK11" s="63">
        <v>667.35400000000004</v>
      </c>
      <c r="AL11" s="63">
        <v>15.282999999999999</v>
      </c>
      <c r="AM11" s="63">
        <v>11.558999999999999</v>
      </c>
      <c r="AN11" s="63">
        <v>8.2560000000000002</v>
      </c>
      <c r="AO11" s="63">
        <v>35.097999999999999</v>
      </c>
      <c r="AP11" s="63">
        <v>5.6550000000000002</v>
      </c>
      <c r="AQ11" s="63">
        <v>40.753</v>
      </c>
      <c r="AR11" s="63">
        <v>1.8859999999999999</v>
      </c>
      <c r="AS11" s="63">
        <v>1.246</v>
      </c>
      <c r="AT11" s="63">
        <v>1.506</v>
      </c>
      <c r="AU11" s="63">
        <v>4.6369999999999996</v>
      </c>
      <c r="AV11" s="63">
        <v>1.1639999999999999</v>
      </c>
      <c r="AW11" s="63">
        <v>5.8010000000000002</v>
      </c>
      <c r="AX11" s="63">
        <v>323.02199999999999</v>
      </c>
      <c r="AY11" s="63">
        <v>104.303</v>
      </c>
      <c r="AZ11" s="63">
        <v>65.203999999999994</v>
      </c>
      <c r="BA11" s="63">
        <v>492.52800000000002</v>
      </c>
      <c r="BB11" s="63">
        <v>56.359000000000002</v>
      </c>
      <c r="BC11" s="63">
        <v>548.88699999999994</v>
      </c>
      <c r="BD11" s="63">
        <v>4.6950000000000003</v>
      </c>
      <c r="BE11" s="63">
        <v>3.1859999999999999</v>
      </c>
      <c r="BF11" s="63">
        <v>3.9830000000000001</v>
      </c>
      <c r="BG11" s="63">
        <v>11.864000000000001</v>
      </c>
      <c r="BH11" s="63">
        <v>0.88900000000000001</v>
      </c>
      <c r="BI11" s="63">
        <v>12.753</v>
      </c>
      <c r="BJ11" s="63">
        <v>0.91600000000000004</v>
      </c>
      <c r="BK11" s="63">
        <v>1.018</v>
      </c>
      <c r="BL11" s="63">
        <v>1.0509999999999999</v>
      </c>
      <c r="BM11" s="63">
        <v>2.9849999999999999</v>
      </c>
      <c r="BN11" s="63">
        <v>0.622</v>
      </c>
      <c r="BO11" s="63">
        <v>3.6080000000000001</v>
      </c>
      <c r="BP11" s="63">
        <v>12.127000000000001</v>
      </c>
      <c r="BQ11" s="63">
        <v>13.379</v>
      </c>
      <c r="BR11" s="63">
        <v>15.571999999999999</v>
      </c>
      <c r="BS11" s="63">
        <v>41.079000000000001</v>
      </c>
      <c r="BT11" s="63">
        <v>14.474</v>
      </c>
      <c r="BU11" s="63">
        <v>55.552999999999997</v>
      </c>
      <c r="BV11" s="63">
        <v>45.308</v>
      </c>
      <c r="BW11" s="63">
        <v>23.298999999999999</v>
      </c>
      <c r="BX11" s="63">
        <v>23.623999999999999</v>
      </c>
      <c r="BY11" s="63">
        <v>92.230999999999995</v>
      </c>
      <c r="BZ11" s="63">
        <v>22.58</v>
      </c>
      <c r="CA11" s="63">
        <v>114.81100000000001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0.371</v>
      </c>
      <c r="CJ11" s="63">
        <v>0.443</v>
      </c>
      <c r="CK11" s="63">
        <v>0.81399999999999995</v>
      </c>
      <c r="CL11" s="63">
        <v>0</v>
      </c>
      <c r="CM11" s="63">
        <v>0.81399999999999995</v>
      </c>
      <c r="CN11" s="63">
        <v>1.8180000000000001</v>
      </c>
      <c r="CO11" s="63">
        <v>1.242</v>
      </c>
      <c r="CP11" s="63">
        <v>0.54</v>
      </c>
      <c r="CQ11" s="63">
        <v>3.6</v>
      </c>
      <c r="CR11" s="63">
        <v>0</v>
      </c>
      <c r="CS11" s="63">
        <v>3.6</v>
      </c>
      <c r="CT11" s="63">
        <v>0</v>
      </c>
      <c r="CU11" s="63">
        <v>0</v>
      </c>
      <c r="CV11" s="63">
        <v>0</v>
      </c>
      <c r="CW11" s="63">
        <v>0</v>
      </c>
      <c r="CX11" s="63">
        <v>0.501</v>
      </c>
      <c r="CY11" s="63">
        <v>0.501</v>
      </c>
      <c r="CZ11" s="63">
        <v>14.279</v>
      </c>
      <c r="DA11" s="63">
        <v>7.0640000000000001</v>
      </c>
      <c r="DB11" s="63">
        <v>4.0810000000000004</v>
      </c>
      <c r="DC11" s="63">
        <v>25.423999999999999</v>
      </c>
      <c r="DD11" s="63">
        <v>1.3109999999999999</v>
      </c>
      <c r="DE11" s="63">
        <v>26.736000000000001</v>
      </c>
      <c r="DF11" s="63">
        <v>1.4530000000000001</v>
      </c>
      <c r="DG11" s="63">
        <v>0.36299999999999999</v>
      </c>
      <c r="DH11" s="63">
        <v>0.99399999999999999</v>
      </c>
      <c r="DI11" s="63">
        <v>2.8090000000000002</v>
      </c>
      <c r="DJ11" s="63">
        <v>0.76200000000000001</v>
      </c>
      <c r="DK11" s="63">
        <v>3.5710000000000002</v>
      </c>
      <c r="DL11" s="63">
        <v>27.759</v>
      </c>
      <c r="DM11" s="63">
        <v>14.259</v>
      </c>
      <c r="DN11" s="63">
        <v>17.565000000000001</v>
      </c>
      <c r="DO11" s="63">
        <v>59.582999999999998</v>
      </c>
      <c r="DP11" s="63">
        <v>20.006</v>
      </c>
      <c r="DQ11" s="63">
        <v>79.588999999999999</v>
      </c>
      <c r="DR11" s="63">
        <v>161.66800000000001</v>
      </c>
      <c r="DS11" s="63">
        <v>155.14500000000001</v>
      </c>
      <c r="DT11" s="63">
        <v>129.52799999999999</v>
      </c>
      <c r="DU11" s="63">
        <v>446.34100000000001</v>
      </c>
      <c r="DV11" s="63">
        <v>85.820999999999998</v>
      </c>
      <c r="DW11" s="63">
        <v>532.16200000000003</v>
      </c>
      <c r="DX11" s="63">
        <v>14.407999999999999</v>
      </c>
      <c r="DY11" s="63">
        <v>21.178000000000001</v>
      </c>
      <c r="DZ11" s="63">
        <v>19.795000000000002</v>
      </c>
      <c r="EA11" s="63">
        <v>55.381999999999998</v>
      </c>
      <c r="EB11" s="63">
        <v>15.728999999999999</v>
      </c>
      <c r="EC11" s="63">
        <v>71.111000000000004</v>
      </c>
      <c r="ED11" s="63">
        <v>7.4989999999999997</v>
      </c>
      <c r="EE11" s="63">
        <v>15.433999999999999</v>
      </c>
      <c r="EF11" s="63">
        <v>14.066000000000001</v>
      </c>
      <c r="EG11" s="63">
        <v>37</v>
      </c>
      <c r="EH11" s="63">
        <v>10.61</v>
      </c>
      <c r="EI11" s="63">
        <v>47.61</v>
      </c>
      <c r="EJ11" s="63">
        <v>6.391</v>
      </c>
      <c r="EK11" s="63">
        <v>12.512</v>
      </c>
      <c r="EL11" s="63">
        <v>11.244999999999999</v>
      </c>
      <c r="EM11" s="63">
        <v>30.148</v>
      </c>
      <c r="EN11" s="63">
        <v>8.8469999999999995</v>
      </c>
      <c r="EO11" s="63">
        <v>38.994999999999997</v>
      </c>
      <c r="EP11" s="63">
        <v>1.1080000000000001</v>
      </c>
      <c r="EQ11" s="63">
        <v>2.923</v>
      </c>
      <c r="ER11" s="63">
        <v>2.8210000000000002</v>
      </c>
      <c r="ES11" s="63">
        <v>6.8520000000000003</v>
      </c>
      <c r="ET11" s="63">
        <v>1.7629999999999999</v>
      </c>
      <c r="EU11" s="63">
        <v>8.6150000000000002</v>
      </c>
      <c r="EV11" s="63">
        <v>1.1859999999999999</v>
      </c>
      <c r="EW11" s="63">
        <v>1.377</v>
      </c>
      <c r="EX11" s="63">
        <v>1.714</v>
      </c>
      <c r="EY11" s="63">
        <v>4.2770000000000001</v>
      </c>
      <c r="EZ11" s="63">
        <v>1.0209999999999999</v>
      </c>
      <c r="FA11" s="63">
        <v>5.298</v>
      </c>
      <c r="FB11" s="63">
        <v>0.97499999999999998</v>
      </c>
      <c r="FC11" s="63">
        <v>0</v>
      </c>
      <c r="FD11" s="63">
        <v>0.28599999999999998</v>
      </c>
      <c r="FE11" s="63">
        <v>1.2609999999999999</v>
      </c>
      <c r="FF11" s="63">
        <v>0.62</v>
      </c>
      <c r="FG11" s="63">
        <v>1.8819999999999999</v>
      </c>
      <c r="FH11" s="63">
        <v>4.5979999999999999</v>
      </c>
      <c r="FI11" s="63">
        <v>4.367</v>
      </c>
      <c r="FJ11" s="63">
        <v>3.5270000000000001</v>
      </c>
      <c r="FK11" s="63">
        <v>12.492000000000001</v>
      </c>
      <c r="FL11" s="63">
        <v>3.371</v>
      </c>
      <c r="FM11" s="63">
        <v>15.863</v>
      </c>
      <c r="FN11" s="63">
        <v>147.26</v>
      </c>
      <c r="FO11" s="63">
        <v>133.96700000000001</v>
      </c>
      <c r="FP11" s="63">
        <v>109.733</v>
      </c>
      <c r="FQ11" s="63">
        <v>390.959</v>
      </c>
      <c r="FR11" s="63">
        <v>70.091999999999999</v>
      </c>
      <c r="FS11" s="63">
        <v>461.05099999999999</v>
      </c>
      <c r="FT11" s="63">
        <v>44.344999999999999</v>
      </c>
      <c r="FU11" s="63">
        <v>76.385999999999996</v>
      </c>
      <c r="FV11" s="63">
        <v>59.633000000000003</v>
      </c>
      <c r="FW11" s="63">
        <v>180.36500000000001</v>
      </c>
      <c r="FX11" s="63">
        <v>50.573</v>
      </c>
      <c r="FY11" s="63">
        <v>230.93799999999999</v>
      </c>
      <c r="FZ11" s="63">
        <v>12.528</v>
      </c>
      <c r="GA11" s="63">
        <v>28.076000000000001</v>
      </c>
      <c r="GB11" s="63">
        <v>25.832999999999998</v>
      </c>
      <c r="GC11" s="63">
        <v>66.436000000000007</v>
      </c>
      <c r="GD11" s="63">
        <v>33.173000000000002</v>
      </c>
      <c r="GE11" s="63">
        <v>99.608999999999995</v>
      </c>
      <c r="GF11" s="63">
        <v>31.817</v>
      </c>
      <c r="GG11" s="63">
        <v>48.311</v>
      </c>
      <c r="GH11" s="63">
        <v>33.801000000000002</v>
      </c>
      <c r="GI11" s="63">
        <v>113.929</v>
      </c>
      <c r="GJ11" s="63">
        <v>17.399999999999999</v>
      </c>
      <c r="GK11" s="63">
        <v>131.32900000000001</v>
      </c>
      <c r="GL11" s="63">
        <v>9.4559999999999995</v>
      </c>
      <c r="GM11" s="63">
        <v>13.698</v>
      </c>
      <c r="GN11" s="63">
        <v>9.3109999999999999</v>
      </c>
      <c r="GO11" s="63">
        <v>32.465000000000003</v>
      </c>
      <c r="GP11" s="63">
        <v>2.96</v>
      </c>
      <c r="GQ11" s="63">
        <v>35.424999999999997</v>
      </c>
      <c r="GR11" s="63">
        <v>1.9470000000000001</v>
      </c>
      <c r="GS11" s="63">
        <v>1.198</v>
      </c>
      <c r="GT11" s="63">
        <v>2.0590000000000002</v>
      </c>
      <c r="GU11" s="63">
        <v>5.2039999999999997</v>
      </c>
      <c r="GV11" s="63">
        <v>2.4E-2</v>
      </c>
      <c r="GW11" s="63">
        <v>5.2279999999999998</v>
      </c>
      <c r="GX11" s="63">
        <v>89.47</v>
      </c>
      <c r="GY11" s="63">
        <v>42.478000000000002</v>
      </c>
      <c r="GZ11" s="63">
        <v>38.042999999999999</v>
      </c>
      <c r="HA11" s="63">
        <v>169.99199999999999</v>
      </c>
      <c r="HB11" s="63">
        <v>16.088000000000001</v>
      </c>
      <c r="HC11" s="63">
        <v>186.07900000000001</v>
      </c>
      <c r="HD11" s="63">
        <v>973.18899999999996</v>
      </c>
      <c r="HE11" s="63">
        <v>639.58799999999997</v>
      </c>
      <c r="HF11" s="63">
        <v>599.23900000000003</v>
      </c>
      <c r="HG11" s="63">
        <v>2212.0169999999998</v>
      </c>
      <c r="HH11" s="63">
        <v>452.536</v>
      </c>
      <c r="HI11" s="63">
        <v>2664.5529999999999</v>
      </c>
    </row>
    <row r="12" spans="1:217">
      <c r="A12" s="9">
        <v>38869</v>
      </c>
      <c r="B12" s="63">
        <v>835.31899999999996</v>
      </c>
      <c r="C12" s="63">
        <v>486.59199999999998</v>
      </c>
      <c r="D12" s="63">
        <v>461.92700000000002</v>
      </c>
      <c r="E12" s="63">
        <v>1783.838</v>
      </c>
      <c r="F12" s="63">
        <v>369.75299999999999</v>
      </c>
      <c r="G12" s="63">
        <v>2153.5920000000001</v>
      </c>
      <c r="H12" s="63">
        <v>406.02</v>
      </c>
      <c r="I12" s="63">
        <v>319.59699999999998</v>
      </c>
      <c r="J12" s="63">
        <v>324.66500000000002</v>
      </c>
      <c r="K12" s="63">
        <v>1050.2819999999999</v>
      </c>
      <c r="L12" s="63">
        <v>260.87299999999999</v>
      </c>
      <c r="M12" s="63">
        <v>1311.1559999999999</v>
      </c>
      <c r="N12" s="63">
        <v>116.90900000000001</v>
      </c>
      <c r="O12" s="63">
        <v>116.233</v>
      </c>
      <c r="P12" s="63">
        <v>144.93700000000001</v>
      </c>
      <c r="Q12" s="63">
        <v>378.07900000000001</v>
      </c>
      <c r="R12" s="63">
        <v>140.08000000000001</v>
      </c>
      <c r="S12" s="63">
        <v>518.15899999999999</v>
      </c>
      <c r="T12" s="63">
        <v>11.882</v>
      </c>
      <c r="U12" s="63">
        <v>10.914999999999999</v>
      </c>
      <c r="V12" s="63">
        <v>13.013</v>
      </c>
      <c r="W12" s="63">
        <v>35.81</v>
      </c>
      <c r="X12" s="63">
        <v>7.242</v>
      </c>
      <c r="Y12" s="63">
        <v>43.052</v>
      </c>
      <c r="Z12" s="63">
        <v>277.23</v>
      </c>
      <c r="AA12" s="63">
        <v>192.45</v>
      </c>
      <c r="AB12" s="63">
        <v>166.714</v>
      </c>
      <c r="AC12" s="63">
        <v>636.39400000000001</v>
      </c>
      <c r="AD12" s="63">
        <v>113.551</v>
      </c>
      <c r="AE12" s="63">
        <v>749.94500000000005</v>
      </c>
      <c r="AF12" s="63">
        <v>365.32499999999999</v>
      </c>
      <c r="AG12" s="63">
        <v>139.66800000000001</v>
      </c>
      <c r="AH12" s="63">
        <v>106.648</v>
      </c>
      <c r="AI12" s="63">
        <v>611.64099999999996</v>
      </c>
      <c r="AJ12" s="63">
        <v>71.572999999999993</v>
      </c>
      <c r="AK12" s="63">
        <v>683.21400000000006</v>
      </c>
      <c r="AL12" s="63">
        <v>14.925000000000001</v>
      </c>
      <c r="AM12" s="63">
        <v>13.760999999999999</v>
      </c>
      <c r="AN12" s="63">
        <v>7.2370000000000001</v>
      </c>
      <c r="AO12" s="63">
        <v>35.923999999999999</v>
      </c>
      <c r="AP12" s="63">
        <v>3.2970000000000002</v>
      </c>
      <c r="AQ12" s="63">
        <v>39.22</v>
      </c>
      <c r="AR12" s="63">
        <v>0.80500000000000005</v>
      </c>
      <c r="AS12" s="63">
        <v>1.514</v>
      </c>
      <c r="AT12" s="63">
        <v>1.0369999999999999</v>
      </c>
      <c r="AU12" s="63">
        <v>3.3559999999999999</v>
      </c>
      <c r="AV12" s="63">
        <v>0.308</v>
      </c>
      <c r="AW12" s="63">
        <v>3.6640000000000001</v>
      </c>
      <c r="AX12" s="63">
        <v>329.11200000000002</v>
      </c>
      <c r="AY12" s="63">
        <v>102.815</v>
      </c>
      <c r="AZ12" s="63">
        <v>76.808999999999997</v>
      </c>
      <c r="BA12" s="63">
        <v>508.73500000000001</v>
      </c>
      <c r="BB12" s="63">
        <v>49.216000000000001</v>
      </c>
      <c r="BC12" s="63">
        <v>557.95100000000002</v>
      </c>
      <c r="BD12" s="63">
        <v>5.33</v>
      </c>
      <c r="BE12" s="63">
        <v>5.0439999999999996</v>
      </c>
      <c r="BF12" s="63">
        <v>3.496</v>
      </c>
      <c r="BG12" s="63">
        <v>13.87</v>
      </c>
      <c r="BH12" s="63">
        <v>1.9239999999999999</v>
      </c>
      <c r="BI12" s="63">
        <v>15.794</v>
      </c>
      <c r="BJ12" s="63">
        <v>0.27600000000000002</v>
      </c>
      <c r="BK12" s="63">
        <v>1.538</v>
      </c>
      <c r="BL12" s="63">
        <v>0.67200000000000004</v>
      </c>
      <c r="BM12" s="63">
        <v>2.4860000000000002</v>
      </c>
      <c r="BN12" s="63">
        <v>1.405</v>
      </c>
      <c r="BO12" s="63">
        <v>3.891</v>
      </c>
      <c r="BP12" s="63">
        <v>14.877000000000001</v>
      </c>
      <c r="BQ12" s="63">
        <v>14.997</v>
      </c>
      <c r="BR12" s="63">
        <v>17.396000000000001</v>
      </c>
      <c r="BS12" s="63">
        <v>47.27</v>
      </c>
      <c r="BT12" s="63">
        <v>15.423</v>
      </c>
      <c r="BU12" s="63">
        <v>62.692999999999998</v>
      </c>
      <c r="BV12" s="63">
        <v>49.658000000000001</v>
      </c>
      <c r="BW12" s="63">
        <v>21.713000000000001</v>
      </c>
      <c r="BX12" s="63">
        <v>23.637</v>
      </c>
      <c r="BY12" s="63">
        <v>95.007000000000005</v>
      </c>
      <c r="BZ12" s="63">
        <v>28.306000000000001</v>
      </c>
      <c r="CA12" s="63">
        <v>123.313</v>
      </c>
      <c r="CB12" s="63">
        <v>0</v>
      </c>
      <c r="CC12" s="63">
        <v>0.3</v>
      </c>
      <c r="CD12" s="63">
        <v>0.19</v>
      </c>
      <c r="CE12" s="63">
        <v>0.48899999999999999</v>
      </c>
      <c r="CF12" s="63">
        <v>0</v>
      </c>
      <c r="CG12" s="63">
        <v>0.48899999999999999</v>
      </c>
      <c r="CH12" s="63">
        <v>0.41099999999999998</v>
      </c>
      <c r="CI12" s="63">
        <v>0</v>
      </c>
      <c r="CJ12" s="63">
        <v>0</v>
      </c>
      <c r="CK12" s="63">
        <v>0.41099999999999998</v>
      </c>
      <c r="CL12" s="63">
        <v>0.65500000000000003</v>
      </c>
      <c r="CM12" s="63">
        <v>1.0660000000000001</v>
      </c>
      <c r="CN12" s="63">
        <v>0.90800000000000003</v>
      </c>
      <c r="CO12" s="63">
        <v>0.66700000000000004</v>
      </c>
      <c r="CP12" s="63">
        <v>0.26900000000000002</v>
      </c>
      <c r="CQ12" s="63">
        <v>1.8440000000000001</v>
      </c>
      <c r="CR12" s="63">
        <v>0</v>
      </c>
      <c r="CS12" s="63">
        <v>1.8440000000000001</v>
      </c>
      <c r="CT12" s="63">
        <v>0</v>
      </c>
      <c r="CU12" s="63">
        <v>0</v>
      </c>
      <c r="CV12" s="63">
        <v>0.108</v>
      </c>
      <c r="CW12" s="63">
        <v>0.108</v>
      </c>
      <c r="CX12" s="63">
        <v>0.112</v>
      </c>
      <c r="CY12" s="63">
        <v>0.22</v>
      </c>
      <c r="CZ12" s="63">
        <v>16.856999999999999</v>
      </c>
      <c r="DA12" s="63">
        <v>3.7770000000000001</v>
      </c>
      <c r="DB12" s="63">
        <v>2.6829999999999998</v>
      </c>
      <c r="DC12" s="63">
        <v>23.317</v>
      </c>
      <c r="DD12" s="63">
        <v>2.1360000000000001</v>
      </c>
      <c r="DE12" s="63">
        <v>25.452999999999999</v>
      </c>
      <c r="DF12" s="63">
        <v>1.1299999999999999</v>
      </c>
      <c r="DG12" s="63">
        <v>1.637</v>
      </c>
      <c r="DH12" s="63">
        <v>1.3009999999999999</v>
      </c>
      <c r="DI12" s="63">
        <v>4.0679999999999996</v>
      </c>
      <c r="DJ12" s="63">
        <v>0.88900000000000001</v>
      </c>
      <c r="DK12" s="63">
        <v>4.9560000000000004</v>
      </c>
      <c r="DL12" s="63">
        <v>30.350999999999999</v>
      </c>
      <c r="DM12" s="63">
        <v>15.333</v>
      </c>
      <c r="DN12" s="63">
        <v>19.085999999999999</v>
      </c>
      <c r="DO12" s="63">
        <v>64.77</v>
      </c>
      <c r="DP12" s="63">
        <v>24.515000000000001</v>
      </c>
      <c r="DQ12" s="63">
        <v>89.284000000000006</v>
      </c>
      <c r="DR12" s="63">
        <v>159.726</v>
      </c>
      <c r="DS12" s="63">
        <v>146.49600000000001</v>
      </c>
      <c r="DT12" s="63">
        <v>131.55199999999999</v>
      </c>
      <c r="DU12" s="63">
        <v>437.774</v>
      </c>
      <c r="DV12" s="63">
        <v>94.307000000000002</v>
      </c>
      <c r="DW12" s="63">
        <v>532.08199999999999</v>
      </c>
      <c r="DX12" s="63">
        <v>10.933</v>
      </c>
      <c r="DY12" s="63">
        <v>22.363</v>
      </c>
      <c r="DZ12" s="63">
        <v>24.481000000000002</v>
      </c>
      <c r="EA12" s="63">
        <v>57.776000000000003</v>
      </c>
      <c r="EB12" s="63">
        <v>18.811</v>
      </c>
      <c r="EC12" s="63">
        <v>76.587000000000003</v>
      </c>
      <c r="ED12" s="63">
        <v>4.88</v>
      </c>
      <c r="EE12" s="63">
        <v>13.134</v>
      </c>
      <c r="EF12" s="63">
        <v>17.718</v>
      </c>
      <c r="EG12" s="63">
        <v>35.731999999999999</v>
      </c>
      <c r="EH12" s="63">
        <v>14.35</v>
      </c>
      <c r="EI12" s="63">
        <v>50.082000000000001</v>
      </c>
      <c r="EJ12" s="63">
        <v>4.0350000000000001</v>
      </c>
      <c r="EK12" s="63">
        <v>8.2230000000000008</v>
      </c>
      <c r="EL12" s="63">
        <v>14.984</v>
      </c>
      <c r="EM12" s="63">
        <v>27.242999999999999</v>
      </c>
      <c r="EN12" s="63">
        <v>11.722</v>
      </c>
      <c r="EO12" s="63">
        <v>38.965000000000003</v>
      </c>
      <c r="EP12" s="63">
        <v>0.84499999999999997</v>
      </c>
      <c r="EQ12" s="63">
        <v>4.91</v>
      </c>
      <c r="ER12" s="63">
        <v>2.7349999999999999</v>
      </c>
      <c r="ES12" s="63">
        <v>8.4890000000000008</v>
      </c>
      <c r="ET12" s="63">
        <v>2.6269999999999998</v>
      </c>
      <c r="EU12" s="63">
        <v>11.117000000000001</v>
      </c>
      <c r="EV12" s="63">
        <v>0.374</v>
      </c>
      <c r="EW12" s="63">
        <v>3.0049999999999999</v>
      </c>
      <c r="EX12" s="63">
        <v>1.677</v>
      </c>
      <c r="EY12" s="63">
        <v>5.0549999999999997</v>
      </c>
      <c r="EZ12" s="63">
        <v>0.32200000000000001</v>
      </c>
      <c r="FA12" s="63">
        <v>5.3769999999999998</v>
      </c>
      <c r="FB12" s="63">
        <v>0</v>
      </c>
      <c r="FC12" s="63">
        <v>0.112</v>
      </c>
      <c r="FD12" s="63">
        <v>0.22600000000000001</v>
      </c>
      <c r="FE12" s="63">
        <v>0.33700000000000002</v>
      </c>
      <c r="FF12" s="63">
        <v>0.61</v>
      </c>
      <c r="FG12" s="63">
        <v>0.94699999999999995</v>
      </c>
      <c r="FH12" s="63">
        <v>5.28</v>
      </c>
      <c r="FI12" s="63">
        <v>6.0119999999999996</v>
      </c>
      <c r="FJ12" s="63">
        <v>4.6500000000000004</v>
      </c>
      <c r="FK12" s="63">
        <v>15.942</v>
      </c>
      <c r="FL12" s="63">
        <v>3.53</v>
      </c>
      <c r="FM12" s="63">
        <v>19.472000000000001</v>
      </c>
      <c r="FN12" s="63">
        <v>148.79300000000001</v>
      </c>
      <c r="FO12" s="63">
        <v>124.133</v>
      </c>
      <c r="FP12" s="63">
        <v>107.072</v>
      </c>
      <c r="FQ12" s="63">
        <v>379.99799999999999</v>
      </c>
      <c r="FR12" s="63">
        <v>75.495999999999995</v>
      </c>
      <c r="FS12" s="63">
        <v>455.495</v>
      </c>
      <c r="FT12" s="63">
        <v>54.414999999999999</v>
      </c>
      <c r="FU12" s="63">
        <v>66.153999999999996</v>
      </c>
      <c r="FV12" s="63">
        <v>69.075999999999993</v>
      </c>
      <c r="FW12" s="63">
        <v>189.64500000000001</v>
      </c>
      <c r="FX12" s="63">
        <v>52.517000000000003</v>
      </c>
      <c r="FY12" s="63">
        <v>242.16200000000001</v>
      </c>
      <c r="FZ12" s="63">
        <v>14.625</v>
      </c>
      <c r="GA12" s="63">
        <v>25.491</v>
      </c>
      <c r="GB12" s="63">
        <v>31.779</v>
      </c>
      <c r="GC12" s="63">
        <v>71.894999999999996</v>
      </c>
      <c r="GD12" s="63">
        <v>35.103000000000002</v>
      </c>
      <c r="GE12" s="63">
        <v>106.998</v>
      </c>
      <c r="GF12" s="63">
        <v>39.79</v>
      </c>
      <c r="GG12" s="63">
        <v>40.662999999999997</v>
      </c>
      <c r="GH12" s="63">
        <v>37.296999999999997</v>
      </c>
      <c r="GI12" s="63">
        <v>117.75</v>
      </c>
      <c r="GJ12" s="63">
        <v>17.414000000000001</v>
      </c>
      <c r="GK12" s="63">
        <v>135.16399999999999</v>
      </c>
      <c r="GL12" s="63">
        <v>9.6110000000000007</v>
      </c>
      <c r="GM12" s="63">
        <v>12.069000000000001</v>
      </c>
      <c r="GN12" s="63">
        <v>5.4329999999999998</v>
      </c>
      <c r="GO12" s="63">
        <v>27.114000000000001</v>
      </c>
      <c r="GP12" s="63">
        <v>2.9540000000000002</v>
      </c>
      <c r="GQ12" s="63">
        <v>30.068000000000001</v>
      </c>
      <c r="GR12" s="63">
        <v>2.0680000000000001</v>
      </c>
      <c r="GS12" s="63">
        <v>2.4620000000000002</v>
      </c>
      <c r="GT12" s="63">
        <v>2.38</v>
      </c>
      <c r="GU12" s="63">
        <v>6.91</v>
      </c>
      <c r="GV12" s="63">
        <v>1.395</v>
      </c>
      <c r="GW12" s="63">
        <v>8.3049999999999997</v>
      </c>
      <c r="GX12" s="63">
        <v>82.128</v>
      </c>
      <c r="GY12" s="63">
        <v>42.551000000000002</v>
      </c>
      <c r="GZ12" s="63">
        <v>29.384</v>
      </c>
      <c r="HA12" s="63">
        <v>154.06299999999999</v>
      </c>
      <c r="HB12" s="63">
        <v>17.722999999999999</v>
      </c>
      <c r="HC12" s="63">
        <v>171.78700000000001</v>
      </c>
      <c r="HD12" s="63">
        <v>995.04499999999996</v>
      </c>
      <c r="HE12" s="63">
        <v>633.08799999999997</v>
      </c>
      <c r="HF12" s="63">
        <v>593.48</v>
      </c>
      <c r="HG12" s="63">
        <v>2221.6129999999998</v>
      </c>
      <c r="HH12" s="63">
        <v>464.06099999999998</v>
      </c>
      <c r="HI12" s="63">
        <v>2685.6729999999998</v>
      </c>
    </row>
    <row r="13" spans="1:217">
      <c r="A13" s="9">
        <v>39234</v>
      </c>
      <c r="B13" s="63">
        <v>868.95</v>
      </c>
      <c r="C13" s="63">
        <v>475.17</v>
      </c>
      <c r="D13" s="63">
        <v>442.18099999999998</v>
      </c>
      <c r="E13" s="63">
        <v>1786.3009999999999</v>
      </c>
      <c r="F13" s="63">
        <v>380.86599999999999</v>
      </c>
      <c r="G13" s="63">
        <v>2167.1669999999999</v>
      </c>
      <c r="H13" s="63">
        <v>418.63099999999997</v>
      </c>
      <c r="I13" s="63">
        <v>317.62900000000002</v>
      </c>
      <c r="J13" s="63">
        <v>319.745</v>
      </c>
      <c r="K13" s="63">
        <v>1056.0050000000001</v>
      </c>
      <c r="L13" s="63">
        <v>280.08699999999999</v>
      </c>
      <c r="M13" s="63">
        <v>1336.0920000000001</v>
      </c>
      <c r="N13" s="63">
        <v>114.73</v>
      </c>
      <c r="O13" s="63">
        <v>115.339</v>
      </c>
      <c r="P13" s="63">
        <v>141.88200000000001</v>
      </c>
      <c r="Q13" s="63">
        <v>371.95100000000002</v>
      </c>
      <c r="R13" s="63">
        <v>151.77000000000001</v>
      </c>
      <c r="S13" s="63">
        <v>523.72199999999998</v>
      </c>
      <c r="T13" s="63">
        <v>16.997</v>
      </c>
      <c r="U13" s="63">
        <v>12.279</v>
      </c>
      <c r="V13" s="63">
        <v>10.503</v>
      </c>
      <c r="W13" s="63">
        <v>39.779000000000003</v>
      </c>
      <c r="X13" s="63">
        <v>9.0239999999999991</v>
      </c>
      <c r="Y13" s="63">
        <v>48.802</v>
      </c>
      <c r="Z13" s="63">
        <v>286.90499999999997</v>
      </c>
      <c r="AA13" s="63">
        <v>190.011</v>
      </c>
      <c r="AB13" s="63">
        <v>167.35900000000001</v>
      </c>
      <c r="AC13" s="63">
        <v>644.27499999999998</v>
      </c>
      <c r="AD13" s="63">
        <v>119.29300000000001</v>
      </c>
      <c r="AE13" s="63">
        <v>763.56799999999998</v>
      </c>
      <c r="AF13" s="63">
        <v>391.83499999999998</v>
      </c>
      <c r="AG13" s="63">
        <v>132.64099999999999</v>
      </c>
      <c r="AH13" s="63">
        <v>96.83</v>
      </c>
      <c r="AI13" s="63">
        <v>621.30600000000004</v>
      </c>
      <c r="AJ13" s="63">
        <v>73.876999999999995</v>
      </c>
      <c r="AK13" s="63">
        <v>695.18299999999999</v>
      </c>
      <c r="AL13" s="63">
        <v>16.873999999999999</v>
      </c>
      <c r="AM13" s="63">
        <v>12.172000000000001</v>
      </c>
      <c r="AN13" s="63">
        <v>7.5629999999999997</v>
      </c>
      <c r="AO13" s="63">
        <v>36.609000000000002</v>
      </c>
      <c r="AP13" s="63">
        <v>3.8519999999999999</v>
      </c>
      <c r="AQ13" s="63">
        <v>40.460999999999999</v>
      </c>
      <c r="AR13" s="63">
        <v>0</v>
      </c>
      <c r="AS13" s="63">
        <v>1.095</v>
      </c>
      <c r="AT13" s="63">
        <v>1.0780000000000001</v>
      </c>
      <c r="AU13" s="63">
        <v>2.1739999999999999</v>
      </c>
      <c r="AV13" s="63">
        <v>0.68300000000000005</v>
      </c>
      <c r="AW13" s="63">
        <v>2.8570000000000002</v>
      </c>
      <c r="AX13" s="63">
        <v>358.41199999999998</v>
      </c>
      <c r="AY13" s="63">
        <v>103.209</v>
      </c>
      <c r="AZ13" s="63">
        <v>69.900999999999996</v>
      </c>
      <c r="BA13" s="63">
        <v>531.52300000000002</v>
      </c>
      <c r="BB13" s="63">
        <v>50.593000000000004</v>
      </c>
      <c r="BC13" s="63">
        <v>582.11599999999999</v>
      </c>
      <c r="BD13" s="63">
        <v>4.633</v>
      </c>
      <c r="BE13" s="63">
        <v>3.7349999999999999</v>
      </c>
      <c r="BF13" s="63">
        <v>7.1050000000000004</v>
      </c>
      <c r="BG13" s="63">
        <v>15.473000000000001</v>
      </c>
      <c r="BH13" s="63">
        <v>2.9950000000000001</v>
      </c>
      <c r="BI13" s="63">
        <v>18.468</v>
      </c>
      <c r="BJ13" s="63">
        <v>0.14699999999999999</v>
      </c>
      <c r="BK13" s="63">
        <v>0.311</v>
      </c>
      <c r="BL13" s="63">
        <v>0</v>
      </c>
      <c r="BM13" s="63">
        <v>0.45800000000000002</v>
      </c>
      <c r="BN13" s="63">
        <v>0</v>
      </c>
      <c r="BO13" s="63">
        <v>0.45800000000000002</v>
      </c>
      <c r="BP13" s="63">
        <v>11.77</v>
      </c>
      <c r="BQ13" s="63">
        <v>12.118</v>
      </c>
      <c r="BR13" s="63">
        <v>11.182</v>
      </c>
      <c r="BS13" s="63">
        <v>35.07</v>
      </c>
      <c r="BT13" s="63">
        <v>15.753</v>
      </c>
      <c r="BU13" s="63">
        <v>50.823</v>
      </c>
      <c r="BV13" s="63">
        <v>43.368000000000002</v>
      </c>
      <c r="BW13" s="63">
        <v>20.364000000000001</v>
      </c>
      <c r="BX13" s="63">
        <v>20.529</v>
      </c>
      <c r="BY13" s="63">
        <v>84.26</v>
      </c>
      <c r="BZ13" s="63">
        <v>18.468</v>
      </c>
      <c r="CA13" s="63">
        <v>102.729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9.7000000000000003E-2</v>
      </c>
      <c r="CI13" s="63">
        <v>0</v>
      </c>
      <c r="CJ13" s="63">
        <v>0</v>
      </c>
      <c r="CK13" s="63">
        <v>9.7000000000000003E-2</v>
      </c>
      <c r="CL13" s="63">
        <v>0</v>
      </c>
      <c r="CM13" s="63">
        <v>9.7000000000000003E-2</v>
      </c>
      <c r="CN13" s="63">
        <v>1.7</v>
      </c>
      <c r="CO13" s="63">
        <v>1.609</v>
      </c>
      <c r="CP13" s="63">
        <v>0.47599999999999998</v>
      </c>
      <c r="CQ13" s="63">
        <v>3.7839999999999998</v>
      </c>
      <c r="CR13" s="63">
        <v>0</v>
      </c>
      <c r="CS13" s="63">
        <v>3.7839999999999998</v>
      </c>
      <c r="CT13" s="63">
        <v>0</v>
      </c>
      <c r="CU13" s="63">
        <v>0</v>
      </c>
      <c r="CV13" s="63">
        <v>0</v>
      </c>
      <c r="CW13" s="63">
        <v>0</v>
      </c>
      <c r="CX13" s="63">
        <v>0.33200000000000002</v>
      </c>
      <c r="CY13" s="63">
        <v>0.33200000000000002</v>
      </c>
      <c r="CZ13" s="63">
        <v>13.754</v>
      </c>
      <c r="DA13" s="63">
        <v>2.536</v>
      </c>
      <c r="DB13" s="63">
        <v>2.6179999999999999</v>
      </c>
      <c r="DC13" s="63">
        <v>18.907</v>
      </c>
      <c r="DD13" s="63">
        <v>1.0780000000000001</v>
      </c>
      <c r="DE13" s="63">
        <v>19.984999999999999</v>
      </c>
      <c r="DF13" s="63">
        <v>0.23699999999999999</v>
      </c>
      <c r="DG13" s="63">
        <v>1.7070000000000001</v>
      </c>
      <c r="DH13" s="63">
        <v>0.73199999999999998</v>
      </c>
      <c r="DI13" s="63">
        <v>2.6760000000000002</v>
      </c>
      <c r="DJ13" s="63">
        <v>1.0129999999999999</v>
      </c>
      <c r="DK13" s="63">
        <v>3.6890000000000001</v>
      </c>
      <c r="DL13" s="63">
        <v>27.581</v>
      </c>
      <c r="DM13" s="63">
        <v>14.512</v>
      </c>
      <c r="DN13" s="63">
        <v>16.702999999999999</v>
      </c>
      <c r="DO13" s="63">
        <v>58.795999999999999</v>
      </c>
      <c r="DP13" s="63">
        <v>16.045000000000002</v>
      </c>
      <c r="DQ13" s="63">
        <v>74.840999999999994</v>
      </c>
      <c r="DR13" s="63">
        <v>147.67500000000001</v>
      </c>
      <c r="DS13" s="63">
        <v>160.14500000000001</v>
      </c>
      <c r="DT13" s="63">
        <v>153.37</v>
      </c>
      <c r="DU13" s="63">
        <v>461.19</v>
      </c>
      <c r="DV13" s="63">
        <v>99.433999999999997</v>
      </c>
      <c r="DW13" s="63">
        <v>560.62400000000002</v>
      </c>
      <c r="DX13" s="63">
        <v>11.026</v>
      </c>
      <c r="DY13" s="63">
        <v>23.699000000000002</v>
      </c>
      <c r="DZ13" s="63">
        <v>26.86</v>
      </c>
      <c r="EA13" s="63">
        <v>61.585000000000001</v>
      </c>
      <c r="EB13" s="63">
        <v>19.652999999999999</v>
      </c>
      <c r="EC13" s="63">
        <v>81.238</v>
      </c>
      <c r="ED13" s="63">
        <v>6.3719999999999999</v>
      </c>
      <c r="EE13" s="63">
        <v>15.853999999999999</v>
      </c>
      <c r="EF13" s="63">
        <v>18.366</v>
      </c>
      <c r="EG13" s="63">
        <v>40.591999999999999</v>
      </c>
      <c r="EH13" s="63">
        <v>15.65</v>
      </c>
      <c r="EI13" s="63">
        <v>56.241999999999997</v>
      </c>
      <c r="EJ13" s="63">
        <v>5.3120000000000003</v>
      </c>
      <c r="EK13" s="63">
        <v>13.811</v>
      </c>
      <c r="EL13" s="63">
        <v>14.065</v>
      </c>
      <c r="EM13" s="63">
        <v>33.188000000000002</v>
      </c>
      <c r="EN13" s="63">
        <v>14.708</v>
      </c>
      <c r="EO13" s="63">
        <v>47.896000000000001</v>
      </c>
      <c r="EP13" s="63">
        <v>1.0609999999999999</v>
      </c>
      <c r="EQ13" s="63">
        <v>2.0430000000000001</v>
      </c>
      <c r="ER13" s="63">
        <v>4.3010000000000002</v>
      </c>
      <c r="ES13" s="63">
        <v>7.4050000000000002</v>
      </c>
      <c r="ET13" s="63">
        <v>0.94099999999999995</v>
      </c>
      <c r="EU13" s="63">
        <v>8.3460000000000001</v>
      </c>
      <c r="EV13" s="63">
        <v>0.83599999999999997</v>
      </c>
      <c r="EW13" s="63">
        <v>1.792</v>
      </c>
      <c r="EX13" s="63">
        <v>0.94199999999999995</v>
      </c>
      <c r="EY13" s="63">
        <v>3.57</v>
      </c>
      <c r="EZ13" s="63">
        <v>0.51800000000000002</v>
      </c>
      <c r="FA13" s="63">
        <v>4.0890000000000004</v>
      </c>
      <c r="FB13" s="63">
        <v>0</v>
      </c>
      <c r="FC13" s="63">
        <v>0.63700000000000001</v>
      </c>
      <c r="FD13" s="63">
        <v>0</v>
      </c>
      <c r="FE13" s="63">
        <v>0.63700000000000001</v>
      </c>
      <c r="FF13" s="63">
        <v>0.125</v>
      </c>
      <c r="FG13" s="63">
        <v>0.76200000000000001</v>
      </c>
      <c r="FH13" s="63">
        <v>3.8170000000000002</v>
      </c>
      <c r="FI13" s="63">
        <v>5.4169999999999998</v>
      </c>
      <c r="FJ13" s="63">
        <v>7.1630000000000003</v>
      </c>
      <c r="FK13" s="63">
        <v>16.396999999999998</v>
      </c>
      <c r="FL13" s="63">
        <v>2.9620000000000002</v>
      </c>
      <c r="FM13" s="63">
        <v>19.359000000000002</v>
      </c>
      <c r="FN13" s="63">
        <v>136.649</v>
      </c>
      <c r="FO13" s="63">
        <v>136.44499999999999</v>
      </c>
      <c r="FP13" s="63">
        <v>126.511</v>
      </c>
      <c r="FQ13" s="63">
        <v>399.60599999999999</v>
      </c>
      <c r="FR13" s="63">
        <v>79.781000000000006</v>
      </c>
      <c r="FS13" s="63">
        <v>479.38600000000002</v>
      </c>
      <c r="FT13" s="63">
        <v>46.610999999999997</v>
      </c>
      <c r="FU13" s="63">
        <v>79.894000000000005</v>
      </c>
      <c r="FV13" s="63">
        <v>83.870999999999995</v>
      </c>
      <c r="FW13" s="63">
        <v>210.375</v>
      </c>
      <c r="FX13" s="63">
        <v>57.156999999999996</v>
      </c>
      <c r="FY13" s="63">
        <v>267.53199999999998</v>
      </c>
      <c r="FZ13" s="63">
        <v>16.062999999999999</v>
      </c>
      <c r="GA13" s="63">
        <v>32.347999999999999</v>
      </c>
      <c r="GB13" s="63">
        <v>38.692999999999998</v>
      </c>
      <c r="GC13" s="63">
        <v>87.103999999999999</v>
      </c>
      <c r="GD13" s="63">
        <v>37.343000000000004</v>
      </c>
      <c r="GE13" s="63">
        <v>124.447</v>
      </c>
      <c r="GF13" s="63">
        <v>30.547999999999998</v>
      </c>
      <c r="GG13" s="63">
        <v>47.545000000000002</v>
      </c>
      <c r="GH13" s="63">
        <v>45.177</v>
      </c>
      <c r="GI13" s="63">
        <v>123.271</v>
      </c>
      <c r="GJ13" s="63">
        <v>19.814</v>
      </c>
      <c r="GK13" s="63">
        <v>143.08500000000001</v>
      </c>
      <c r="GL13" s="63">
        <v>6.95</v>
      </c>
      <c r="GM13" s="63">
        <v>11.670999999999999</v>
      </c>
      <c r="GN13" s="63">
        <v>8.1329999999999991</v>
      </c>
      <c r="GO13" s="63">
        <v>26.754000000000001</v>
      </c>
      <c r="GP13" s="63">
        <v>2.319</v>
      </c>
      <c r="GQ13" s="63">
        <v>29.073</v>
      </c>
      <c r="GR13" s="63">
        <v>0.74</v>
      </c>
      <c r="GS13" s="63">
        <v>2.6360000000000001</v>
      </c>
      <c r="GT13" s="63">
        <v>1.867</v>
      </c>
      <c r="GU13" s="63">
        <v>5.2430000000000003</v>
      </c>
      <c r="GV13" s="63">
        <v>1.137</v>
      </c>
      <c r="GW13" s="63">
        <v>6.38</v>
      </c>
      <c r="GX13" s="63">
        <v>82.048000000000002</v>
      </c>
      <c r="GY13" s="63">
        <v>41.68</v>
      </c>
      <c r="GZ13" s="63">
        <v>32.116</v>
      </c>
      <c r="HA13" s="63">
        <v>155.845</v>
      </c>
      <c r="HB13" s="63">
        <v>18.724</v>
      </c>
      <c r="HC13" s="63">
        <v>174.56800000000001</v>
      </c>
      <c r="HD13" s="63">
        <v>1016.625</v>
      </c>
      <c r="HE13" s="63">
        <v>635.31500000000005</v>
      </c>
      <c r="HF13" s="63">
        <v>595.55200000000002</v>
      </c>
      <c r="HG13" s="63">
        <v>2247.491</v>
      </c>
      <c r="HH13" s="63">
        <v>480.3</v>
      </c>
      <c r="HI13" s="63">
        <v>2727.7910000000002</v>
      </c>
    </row>
    <row r="14" spans="1:217">
      <c r="A14" s="9">
        <v>39600</v>
      </c>
      <c r="B14" s="63">
        <v>882.09500000000003</v>
      </c>
      <c r="C14" s="63">
        <v>488.06900000000002</v>
      </c>
      <c r="D14" s="63">
        <v>449.45600000000002</v>
      </c>
      <c r="E14" s="63">
        <v>1819.62</v>
      </c>
      <c r="F14" s="63">
        <v>392.57600000000002</v>
      </c>
      <c r="G14" s="63">
        <v>2212.1959999999999</v>
      </c>
      <c r="H14" s="63">
        <v>443.20600000000002</v>
      </c>
      <c r="I14" s="63">
        <v>327.904</v>
      </c>
      <c r="J14" s="63">
        <v>331.86399999999998</v>
      </c>
      <c r="K14" s="63">
        <v>1102.973</v>
      </c>
      <c r="L14" s="63">
        <v>280.08600000000001</v>
      </c>
      <c r="M14" s="63">
        <v>1383.06</v>
      </c>
      <c r="N14" s="63">
        <v>118.09699999999999</v>
      </c>
      <c r="O14" s="63">
        <v>130.52500000000001</v>
      </c>
      <c r="P14" s="63">
        <v>149.12799999999999</v>
      </c>
      <c r="Q14" s="63">
        <v>397.75</v>
      </c>
      <c r="R14" s="63">
        <v>139.6</v>
      </c>
      <c r="S14" s="63">
        <v>537.35</v>
      </c>
      <c r="T14" s="63">
        <v>20.794</v>
      </c>
      <c r="U14" s="63">
        <v>12.728999999999999</v>
      </c>
      <c r="V14" s="63">
        <v>14.788</v>
      </c>
      <c r="W14" s="63">
        <v>48.311</v>
      </c>
      <c r="X14" s="63">
        <v>11.47</v>
      </c>
      <c r="Y14" s="63">
        <v>59.781999999999996</v>
      </c>
      <c r="Z14" s="63">
        <v>304.315</v>
      </c>
      <c r="AA14" s="63">
        <v>184.65</v>
      </c>
      <c r="AB14" s="63">
        <v>167.94800000000001</v>
      </c>
      <c r="AC14" s="63">
        <v>656.91200000000003</v>
      </c>
      <c r="AD14" s="63">
        <v>129.01599999999999</v>
      </c>
      <c r="AE14" s="63">
        <v>785.928</v>
      </c>
      <c r="AF14" s="63">
        <v>380.02300000000002</v>
      </c>
      <c r="AG14" s="63">
        <v>135.023</v>
      </c>
      <c r="AH14" s="63">
        <v>91.566000000000003</v>
      </c>
      <c r="AI14" s="63">
        <v>606.61199999999997</v>
      </c>
      <c r="AJ14" s="63">
        <v>83.637</v>
      </c>
      <c r="AK14" s="63">
        <v>690.24900000000002</v>
      </c>
      <c r="AL14" s="63">
        <v>17.443000000000001</v>
      </c>
      <c r="AM14" s="63">
        <v>11.88</v>
      </c>
      <c r="AN14" s="63">
        <v>8.0359999999999996</v>
      </c>
      <c r="AO14" s="63">
        <v>37.357999999999997</v>
      </c>
      <c r="AP14" s="63">
        <v>3.0139999999999998</v>
      </c>
      <c r="AQ14" s="63">
        <v>40.372999999999998</v>
      </c>
      <c r="AR14" s="63">
        <v>1.3109999999999999</v>
      </c>
      <c r="AS14" s="63">
        <v>1.2330000000000001</v>
      </c>
      <c r="AT14" s="63">
        <v>1.0129999999999999</v>
      </c>
      <c r="AU14" s="63">
        <v>3.5569999999999999</v>
      </c>
      <c r="AV14" s="63">
        <v>0.93</v>
      </c>
      <c r="AW14" s="63">
        <v>4.4870000000000001</v>
      </c>
      <c r="AX14" s="63">
        <v>343.25</v>
      </c>
      <c r="AY14" s="63">
        <v>102.822</v>
      </c>
      <c r="AZ14" s="63">
        <v>65.942999999999998</v>
      </c>
      <c r="BA14" s="63">
        <v>512.01400000000001</v>
      </c>
      <c r="BB14" s="63">
        <v>59.003</v>
      </c>
      <c r="BC14" s="63">
        <v>571.01700000000005</v>
      </c>
      <c r="BD14" s="63">
        <v>6.367</v>
      </c>
      <c r="BE14" s="63">
        <v>3.4820000000000002</v>
      </c>
      <c r="BF14" s="63">
        <v>2.5670000000000002</v>
      </c>
      <c r="BG14" s="63">
        <v>12.416</v>
      </c>
      <c r="BH14" s="63">
        <v>4.7130000000000001</v>
      </c>
      <c r="BI14" s="63">
        <v>17.129000000000001</v>
      </c>
      <c r="BJ14" s="63">
        <v>0.13</v>
      </c>
      <c r="BK14" s="63">
        <v>0.82399999999999995</v>
      </c>
      <c r="BL14" s="63">
        <v>0.32800000000000001</v>
      </c>
      <c r="BM14" s="63">
        <v>1.282</v>
      </c>
      <c r="BN14" s="63">
        <v>0</v>
      </c>
      <c r="BO14" s="63">
        <v>1.282</v>
      </c>
      <c r="BP14" s="63">
        <v>11.523</v>
      </c>
      <c r="BQ14" s="63">
        <v>14.782999999999999</v>
      </c>
      <c r="BR14" s="63">
        <v>13.679</v>
      </c>
      <c r="BS14" s="63">
        <v>39.984999999999999</v>
      </c>
      <c r="BT14" s="63">
        <v>15.976000000000001</v>
      </c>
      <c r="BU14" s="63">
        <v>55.960999999999999</v>
      </c>
      <c r="BV14" s="63">
        <v>43.445</v>
      </c>
      <c r="BW14" s="63">
        <v>16.393999999999998</v>
      </c>
      <c r="BX14" s="63">
        <v>17.724</v>
      </c>
      <c r="BY14" s="63">
        <v>77.563000000000002</v>
      </c>
      <c r="BZ14" s="63">
        <v>21.042000000000002</v>
      </c>
      <c r="CA14" s="63">
        <v>98.605000000000004</v>
      </c>
      <c r="CB14" s="63">
        <v>0</v>
      </c>
      <c r="CC14" s="63">
        <v>0.24</v>
      </c>
      <c r="CD14" s="63">
        <v>0</v>
      </c>
      <c r="CE14" s="63">
        <v>0.24</v>
      </c>
      <c r="CF14" s="63">
        <v>0.39100000000000001</v>
      </c>
      <c r="CG14" s="63">
        <v>0.63100000000000001</v>
      </c>
      <c r="CH14" s="63">
        <v>0.42799999999999999</v>
      </c>
      <c r="CI14" s="63">
        <v>0.375</v>
      </c>
      <c r="CJ14" s="63">
        <v>0</v>
      </c>
      <c r="CK14" s="63">
        <v>0.80300000000000005</v>
      </c>
      <c r="CL14" s="63">
        <v>0</v>
      </c>
      <c r="CM14" s="63">
        <v>0.80300000000000005</v>
      </c>
      <c r="CN14" s="63">
        <v>1.86</v>
      </c>
      <c r="CO14" s="63">
        <v>0.32900000000000001</v>
      </c>
      <c r="CP14" s="63">
        <v>0.751</v>
      </c>
      <c r="CQ14" s="63">
        <v>2.9390000000000001</v>
      </c>
      <c r="CR14" s="63">
        <v>0</v>
      </c>
      <c r="CS14" s="63">
        <v>2.9390000000000001</v>
      </c>
      <c r="CT14" s="63">
        <v>0</v>
      </c>
      <c r="CU14" s="63">
        <v>0</v>
      </c>
      <c r="CV14" s="63">
        <v>0.45200000000000001</v>
      </c>
      <c r="CW14" s="63">
        <v>0.45200000000000001</v>
      </c>
      <c r="CX14" s="63">
        <v>0</v>
      </c>
      <c r="CY14" s="63">
        <v>0.45200000000000001</v>
      </c>
      <c r="CZ14" s="63">
        <v>12.292999999999999</v>
      </c>
      <c r="DA14" s="63">
        <v>3.7930000000000001</v>
      </c>
      <c r="DB14" s="63">
        <v>0.9</v>
      </c>
      <c r="DC14" s="63">
        <v>16.986000000000001</v>
      </c>
      <c r="DD14" s="63">
        <v>1.4610000000000001</v>
      </c>
      <c r="DE14" s="63">
        <v>18.446000000000002</v>
      </c>
      <c r="DF14" s="63">
        <v>1.4390000000000001</v>
      </c>
      <c r="DG14" s="63">
        <v>0.437</v>
      </c>
      <c r="DH14" s="63">
        <v>1.472</v>
      </c>
      <c r="DI14" s="63">
        <v>3.3490000000000002</v>
      </c>
      <c r="DJ14" s="63">
        <v>0.498</v>
      </c>
      <c r="DK14" s="63">
        <v>3.847</v>
      </c>
      <c r="DL14" s="63">
        <v>27.423999999999999</v>
      </c>
      <c r="DM14" s="63">
        <v>11.22</v>
      </c>
      <c r="DN14" s="63">
        <v>14.148999999999999</v>
      </c>
      <c r="DO14" s="63">
        <v>52.793999999999997</v>
      </c>
      <c r="DP14" s="63">
        <v>18.693000000000001</v>
      </c>
      <c r="DQ14" s="63">
        <v>71.486999999999995</v>
      </c>
      <c r="DR14" s="63">
        <v>161.583</v>
      </c>
      <c r="DS14" s="63">
        <v>149.88999999999999</v>
      </c>
      <c r="DT14" s="63">
        <v>153.23400000000001</v>
      </c>
      <c r="DU14" s="63">
        <v>464.70600000000002</v>
      </c>
      <c r="DV14" s="63">
        <v>102.19499999999999</v>
      </c>
      <c r="DW14" s="63">
        <v>566.90099999999995</v>
      </c>
      <c r="DX14" s="63">
        <v>12.775</v>
      </c>
      <c r="DY14" s="63">
        <v>21.867999999999999</v>
      </c>
      <c r="DZ14" s="63">
        <v>26.207999999999998</v>
      </c>
      <c r="EA14" s="63">
        <v>60.850999999999999</v>
      </c>
      <c r="EB14" s="63">
        <v>28.670999999999999</v>
      </c>
      <c r="EC14" s="63">
        <v>89.522000000000006</v>
      </c>
      <c r="ED14" s="63">
        <v>7.1619999999999999</v>
      </c>
      <c r="EE14" s="63">
        <v>17.5</v>
      </c>
      <c r="EF14" s="63">
        <v>18.361000000000001</v>
      </c>
      <c r="EG14" s="63">
        <v>43.023000000000003</v>
      </c>
      <c r="EH14" s="63">
        <v>21.834</v>
      </c>
      <c r="EI14" s="63">
        <v>64.856999999999999</v>
      </c>
      <c r="EJ14" s="63">
        <v>4.9770000000000003</v>
      </c>
      <c r="EK14" s="63">
        <v>13.132</v>
      </c>
      <c r="EL14" s="63">
        <v>15.929</v>
      </c>
      <c r="EM14" s="63">
        <v>34.037999999999997</v>
      </c>
      <c r="EN14" s="63">
        <v>19.617000000000001</v>
      </c>
      <c r="EO14" s="63">
        <v>53.655000000000001</v>
      </c>
      <c r="EP14" s="63">
        <v>2.1850000000000001</v>
      </c>
      <c r="EQ14" s="63">
        <v>4.3680000000000003</v>
      </c>
      <c r="ER14" s="63">
        <v>2.4319999999999999</v>
      </c>
      <c r="ES14" s="63">
        <v>8.9849999999999994</v>
      </c>
      <c r="ET14" s="63">
        <v>2.2170000000000001</v>
      </c>
      <c r="EU14" s="63">
        <v>11.202</v>
      </c>
      <c r="EV14" s="63">
        <v>1.056</v>
      </c>
      <c r="EW14" s="63">
        <v>0.55400000000000005</v>
      </c>
      <c r="EX14" s="63">
        <v>1.5509999999999999</v>
      </c>
      <c r="EY14" s="63">
        <v>3.1619999999999999</v>
      </c>
      <c r="EZ14" s="63">
        <v>0.13100000000000001</v>
      </c>
      <c r="FA14" s="63">
        <v>3.2930000000000001</v>
      </c>
      <c r="FB14" s="63">
        <v>0</v>
      </c>
      <c r="FC14" s="63">
        <v>0</v>
      </c>
      <c r="FD14" s="63">
        <v>0.72799999999999998</v>
      </c>
      <c r="FE14" s="63">
        <v>0.72799999999999998</v>
      </c>
      <c r="FF14" s="63">
        <v>0.44500000000000001</v>
      </c>
      <c r="FG14" s="63">
        <v>1.1739999999999999</v>
      </c>
      <c r="FH14" s="63">
        <v>4.3639999999999999</v>
      </c>
      <c r="FI14" s="63">
        <v>3.8140000000000001</v>
      </c>
      <c r="FJ14" s="63">
        <v>4.75</v>
      </c>
      <c r="FK14" s="63">
        <v>12.928000000000001</v>
      </c>
      <c r="FL14" s="63">
        <v>6.1079999999999997</v>
      </c>
      <c r="FM14" s="63">
        <v>19.036000000000001</v>
      </c>
      <c r="FN14" s="63">
        <v>148.80799999999999</v>
      </c>
      <c r="FO14" s="63">
        <v>128.02199999999999</v>
      </c>
      <c r="FP14" s="63">
        <v>127.027</v>
      </c>
      <c r="FQ14" s="63">
        <v>403.85599999999999</v>
      </c>
      <c r="FR14" s="63">
        <v>73.524000000000001</v>
      </c>
      <c r="FS14" s="63">
        <v>477.37900000000002</v>
      </c>
      <c r="FT14" s="63">
        <v>53.853999999999999</v>
      </c>
      <c r="FU14" s="63">
        <v>81.692999999999998</v>
      </c>
      <c r="FV14" s="63">
        <v>92.116</v>
      </c>
      <c r="FW14" s="63">
        <v>227.66399999999999</v>
      </c>
      <c r="FX14" s="63">
        <v>54.588000000000001</v>
      </c>
      <c r="FY14" s="63">
        <v>282.25200000000001</v>
      </c>
      <c r="FZ14" s="63">
        <v>20.908999999999999</v>
      </c>
      <c r="GA14" s="63">
        <v>37.933999999999997</v>
      </c>
      <c r="GB14" s="63">
        <v>48.021999999999998</v>
      </c>
      <c r="GC14" s="63">
        <v>106.86499999999999</v>
      </c>
      <c r="GD14" s="63">
        <v>33.582000000000001</v>
      </c>
      <c r="GE14" s="63">
        <v>140.447</v>
      </c>
      <c r="GF14" s="63">
        <v>32.945</v>
      </c>
      <c r="GG14" s="63">
        <v>43.759</v>
      </c>
      <c r="GH14" s="63">
        <v>44.094999999999999</v>
      </c>
      <c r="GI14" s="63">
        <v>120.79900000000001</v>
      </c>
      <c r="GJ14" s="63">
        <v>21.006</v>
      </c>
      <c r="GK14" s="63">
        <v>141.80500000000001</v>
      </c>
      <c r="GL14" s="63">
        <v>7.6849999999999996</v>
      </c>
      <c r="GM14" s="63">
        <v>10.16</v>
      </c>
      <c r="GN14" s="63">
        <v>5.3090000000000002</v>
      </c>
      <c r="GO14" s="63">
        <v>23.154</v>
      </c>
      <c r="GP14" s="63">
        <v>3.1339999999999999</v>
      </c>
      <c r="GQ14" s="63">
        <v>26.286999999999999</v>
      </c>
      <c r="GR14" s="63">
        <v>0.108</v>
      </c>
      <c r="GS14" s="63">
        <v>2.992</v>
      </c>
      <c r="GT14" s="63">
        <v>1.288</v>
      </c>
      <c r="GU14" s="63">
        <v>4.3869999999999996</v>
      </c>
      <c r="GV14" s="63">
        <v>0.35899999999999999</v>
      </c>
      <c r="GW14" s="63">
        <v>4.7469999999999999</v>
      </c>
      <c r="GX14" s="63">
        <v>85.506</v>
      </c>
      <c r="GY14" s="63">
        <v>32.527000000000001</v>
      </c>
      <c r="GZ14" s="63">
        <v>27.617999999999999</v>
      </c>
      <c r="HA14" s="63">
        <v>145.65100000000001</v>
      </c>
      <c r="HB14" s="63">
        <v>14.321</v>
      </c>
      <c r="HC14" s="63">
        <v>159.97200000000001</v>
      </c>
      <c r="HD14" s="63">
        <v>1043.6780000000001</v>
      </c>
      <c r="HE14" s="63">
        <v>637.95899999999995</v>
      </c>
      <c r="HF14" s="63">
        <v>602.69000000000005</v>
      </c>
      <c r="HG14" s="63">
        <v>2284.3270000000002</v>
      </c>
      <c r="HH14" s="63">
        <v>494.77100000000002</v>
      </c>
      <c r="HI14" s="63">
        <v>2779.0970000000002</v>
      </c>
    </row>
    <row r="15" spans="1:217">
      <c r="A15" s="9">
        <v>39965</v>
      </c>
      <c r="B15" s="63">
        <v>910.61500000000001</v>
      </c>
      <c r="C15" s="63">
        <v>474.10300000000001</v>
      </c>
      <c r="D15" s="63">
        <v>456.37200000000001</v>
      </c>
      <c r="E15" s="63">
        <v>1841.0909999999999</v>
      </c>
      <c r="F15" s="63">
        <v>386.00900000000001</v>
      </c>
      <c r="G15" s="63">
        <v>2227.0990000000002</v>
      </c>
      <c r="H15" s="63">
        <v>437.94900000000001</v>
      </c>
      <c r="I15" s="63">
        <v>311.98200000000003</v>
      </c>
      <c r="J15" s="63">
        <v>340.34100000000001</v>
      </c>
      <c r="K15" s="63">
        <v>1090.2729999999999</v>
      </c>
      <c r="L15" s="63">
        <v>281.73500000000001</v>
      </c>
      <c r="M15" s="63">
        <v>1372.008</v>
      </c>
      <c r="N15" s="63">
        <v>125.386</v>
      </c>
      <c r="O15" s="63">
        <v>107.586</v>
      </c>
      <c r="P15" s="63">
        <v>161.149</v>
      </c>
      <c r="Q15" s="63">
        <v>394.12099999999998</v>
      </c>
      <c r="R15" s="63">
        <v>144.405</v>
      </c>
      <c r="S15" s="63">
        <v>538.52499999999998</v>
      </c>
      <c r="T15" s="63">
        <v>17.728000000000002</v>
      </c>
      <c r="U15" s="63">
        <v>13.036</v>
      </c>
      <c r="V15" s="63">
        <v>8.5039999999999996</v>
      </c>
      <c r="W15" s="63">
        <v>39.268000000000001</v>
      </c>
      <c r="X15" s="63">
        <v>14.337</v>
      </c>
      <c r="Y15" s="63">
        <v>53.604999999999997</v>
      </c>
      <c r="Z15" s="63">
        <v>294.83499999999998</v>
      </c>
      <c r="AA15" s="63">
        <v>191.36</v>
      </c>
      <c r="AB15" s="63">
        <v>170.68899999999999</v>
      </c>
      <c r="AC15" s="63">
        <v>656.88400000000001</v>
      </c>
      <c r="AD15" s="63">
        <v>122.99299999999999</v>
      </c>
      <c r="AE15" s="63">
        <v>779.87800000000004</v>
      </c>
      <c r="AF15" s="63">
        <v>389.48200000000003</v>
      </c>
      <c r="AG15" s="63">
        <v>131.35300000000001</v>
      </c>
      <c r="AH15" s="63">
        <v>90.634</v>
      </c>
      <c r="AI15" s="63">
        <v>611.46799999999996</v>
      </c>
      <c r="AJ15" s="63">
        <v>80.128</v>
      </c>
      <c r="AK15" s="63">
        <v>691.596</v>
      </c>
      <c r="AL15" s="63">
        <v>17.463999999999999</v>
      </c>
      <c r="AM15" s="63">
        <v>12.86</v>
      </c>
      <c r="AN15" s="63">
        <v>5.83</v>
      </c>
      <c r="AO15" s="63">
        <v>36.154000000000003</v>
      </c>
      <c r="AP15" s="63">
        <v>3.0880000000000001</v>
      </c>
      <c r="AQ15" s="63">
        <v>39.241999999999997</v>
      </c>
      <c r="AR15" s="63">
        <v>2.4929999999999999</v>
      </c>
      <c r="AS15" s="63">
        <v>2.069</v>
      </c>
      <c r="AT15" s="63">
        <v>1.256</v>
      </c>
      <c r="AU15" s="63">
        <v>5.8179999999999996</v>
      </c>
      <c r="AV15" s="63">
        <v>1.032</v>
      </c>
      <c r="AW15" s="63">
        <v>6.85</v>
      </c>
      <c r="AX15" s="63">
        <v>338.74799999999999</v>
      </c>
      <c r="AY15" s="63">
        <v>94.100999999999999</v>
      </c>
      <c r="AZ15" s="63">
        <v>63.896000000000001</v>
      </c>
      <c r="BA15" s="63">
        <v>496.745</v>
      </c>
      <c r="BB15" s="63">
        <v>52.86</v>
      </c>
      <c r="BC15" s="63">
        <v>549.60500000000002</v>
      </c>
      <c r="BD15" s="63">
        <v>10.295</v>
      </c>
      <c r="BE15" s="63">
        <v>11.95</v>
      </c>
      <c r="BF15" s="63">
        <v>3.9790000000000001</v>
      </c>
      <c r="BG15" s="63">
        <v>26.224</v>
      </c>
      <c r="BH15" s="63">
        <v>6.67</v>
      </c>
      <c r="BI15" s="63">
        <v>32.893999999999998</v>
      </c>
      <c r="BJ15" s="63">
        <v>0.33</v>
      </c>
      <c r="BK15" s="63">
        <v>0.432</v>
      </c>
      <c r="BL15" s="63">
        <v>1.01</v>
      </c>
      <c r="BM15" s="63">
        <v>1.772</v>
      </c>
      <c r="BN15" s="63">
        <v>1.736</v>
      </c>
      <c r="BO15" s="63">
        <v>3.5070000000000001</v>
      </c>
      <c r="BP15" s="63">
        <v>20.152000000000001</v>
      </c>
      <c r="BQ15" s="63">
        <v>9.9410000000000007</v>
      </c>
      <c r="BR15" s="63">
        <v>14.663</v>
      </c>
      <c r="BS15" s="63">
        <v>44.756999999999998</v>
      </c>
      <c r="BT15" s="63">
        <v>14.742000000000001</v>
      </c>
      <c r="BU15" s="63">
        <v>59.499000000000002</v>
      </c>
      <c r="BV15" s="63">
        <v>62.435000000000002</v>
      </c>
      <c r="BW15" s="63">
        <v>22.914999999999999</v>
      </c>
      <c r="BX15" s="63">
        <v>19.381</v>
      </c>
      <c r="BY15" s="63">
        <v>104.73099999999999</v>
      </c>
      <c r="BZ15" s="63">
        <v>18.305</v>
      </c>
      <c r="CA15" s="63">
        <v>123.036</v>
      </c>
      <c r="CB15" s="63">
        <v>0</v>
      </c>
      <c r="CC15" s="63">
        <v>0</v>
      </c>
      <c r="CD15" s="63">
        <v>0.307</v>
      </c>
      <c r="CE15" s="63">
        <v>0.307</v>
      </c>
      <c r="CF15" s="63">
        <v>0</v>
      </c>
      <c r="CG15" s="63">
        <v>0.307</v>
      </c>
      <c r="CH15" s="63">
        <v>0.47399999999999998</v>
      </c>
      <c r="CI15" s="63">
        <v>0.59299999999999997</v>
      </c>
      <c r="CJ15" s="63">
        <v>0</v>
      </c>
      <c r="CK15" s="63">
        <v>1.0680000000000001</v>
      </c>
      <c r="CL15" s="63">
        <v>0</v>
      </c>
      <c r="CM15" s="63">
        <v>1.0680000000000001</v>
      </c>
      <c r="CN15" s="63">
        <v>2.4350000000000001</v>
      </c>
      <c r="CO15" s="63">
        <v>2.157</v>
      </c>
      <c r="CP15" s="63">
        <v>2.1230000000000002</v>
      </c>
      <c r="CQ15" s="63">
        <v>6.7149999999999999</v>
      </c>
      <c r="CR15" s="63">
        <v>1.079</v>
      </c>
      <c r="CS15" s="63">
        <v>7.7939999999999996</v>
      </c>
      <c r="CT15" s="63">
        <v>1.702</v>
      </c>
      <c r="CU15" s="63">
        <v>0</v>
      </c>
      <c r="CV15" s="63">
        <v>0.29799999999999999</v>
      </c>
      <c r="CW15" s="63">
        <v>2.0009999999999999</v>
      </c>
      <c r="CX15" s="63">
        <v>0</v>
      </c>
      <c r="CY15" s="63">
        <v>2.0009999999999999</v>
      </c>
      <c r="CZ15" s="63">
        <v>20.297000000000001</v>
      </c>
      <c r="DA15" s="63">
        <v>5.8129999999999997</v>
      </c>
      <c r="DB15" s="63">
        <v>5.0279999999999996</v>
      </c>
      <c r="DC15" s="63">
        <v>31.137</v>
      </c>
      <c r="DD15" s="63">
        <v>3.173</v>
      </c>
      <c r="DE15" s="63">
        <v>34.311</v>
      </c>
      <c r="DF15" s="63">
        <v>0</v>
      </c>
      <c r="DG15" s="63">
        <v>0.997</v>
      </c>
      <c r="DH15" s="63">
        <v>0.93200000000000005</v>
      </c>
      <c r="DI15" s="63">
        <v>1.929</v>
      </c>
      <c r="DJ15" s="63">
        <v>0.46500000000000002</v>
      </c>
      <c r="DK15" s="63">
        <v>2.3929999999999998</v>
      </c>
      <c r="DL15" s="63">
        <v>37.526000000000003</v>
      </c>
      <c r="DM15" s="63">
        <v>13.355</v>
      </c>
      <c r="DN15" s="63">
        <v>10.693</v>
      </c>
      <c r="DO15" s="63">
        <v>61.573999999999998</v>
      </c>
      <c r="DP15" s="63">
        <v>13.589</v>
      </c>
      <c r="DQ15" s="63">
        <v>75.162999999999997</v>
      </c>
      <c r="DR15" s="63">
        <v>174.011</v>
      </c>
      <c r="DS15" s="63">
        <v>139.87700000000001</v>
      </c>
      <c r="DT15" s="63">
        <v>153.99600000000001</v>
      </c>
      <c r="DU15" s="63">
        <v>467.88499999999999</v>
      </c>
      <c r="DV15" s="63">
        <v>96.396000000000001</v>
      </c>
      <c r="DW15" s="63">
        <v>564.28099999999995</v>
      </c>
      <c r="DX15" s="63">
        <v>16.629000000000001</v>
      </c>
      <c r="DY15" s="63">
        <v>19.91</v>
      </c>
      <c r="DZ15" s="63">
        <v>29.582000000000001</v>
      </c>
      <c r="EA15" s="63">
        <v>66.120999999999995</v>
      </c>
      <c r="EB15" s="63">
        <v>20.808</v>
      </c>
      <c r="EC15" s="63">
        <v>86.93</v>
      </c>
      <c r="ED15" s="63">
        <v>8.2490000000000006</v>
      </c>
      <c r="EE15" s="63">
        <v>15.164999999999999</v>
      </c>
      <c r="EF15" s="63">
        <v>22.045000000000002</v>
      </c>
      <c r="EG15" s="63">
        <v>45.459000000000003</v>
      </c>
      <c r="EH15" s="63">
        <v>15.823</v>
      </c>
      <c r="EI15" s="63">
        <v>61.280999999999999</v>
      </c>
      <c r="EJ15" s="63">
        <v>5.9749999999999996</v>
      </c>
      <c r="EK15" s="63">
        <v>11.247999999999999</v>
      </c>
      <c r="EL15" s="63">
        <v>16.141999999999999</v>
      </c>
      <c r="EM15" s="63">
        <v>33.365000000000002</v>
      </c>
      <c r="EN15" s="63">
        <v>14.79</v>
      </c>
      <c r="EO15" s="63">
        <v>48.155000000000001</v>
      </c>
      <c r="EP15" s="63">
        <v>2.2749999999999999</v>
      </c>
      <c r="EQ15" s="63">
        <v>3.9159999999999999</v>
      </c>
      <c r="ER15" s="63">
        <v>5.9029999999999996</v>
      </c>
      <c r="ES15" s="63">
        <v>12.093999999999999</v>
      </c>
      <c r="ET15" s="63">
        <v>1.032</v>
      </c>
      <c r="EU15" s="63">
        <v>13.125999999999999</v>
      </c>
      <c r="EV15" s="63">
        <v>2.2109999999999999</v>
      </c>
      <c r="EW15" s="63">
        <v>0</v>
      </c>
      <c r="EX15" s="63">
        <v>1.48</v>
      </c>
      <c r="EY15" s="63">
        <v>3.6909999999999998</v>
      </c>
      <c r="EZ15" s="63">
        <v>0.38500000000000001</v>
      </c>
      <c r="FA15" s="63">
        <v>4.0759999999999996</v>
      </c>
      <c r="FB15" s="63">
        <v>0.45700000000000002</v>
      </c>
      <c r="FC15" s="63">
        <v>0</v>
      </c>
      <c r="FD15" s="63">
        <v>5.5E-2</v>
      </c>
      <c r="FE15" s="63">
        <v>0.51100000000000001</v>
      </c>
      <c r="FF15" s="63">
        <v>0</v>
      </c>
      <c r="FG15" s="63">
        <v>0.51100000000000001</v>
      </c>
      <c r="FH15" s="63">
        <v>5.6420000000000003</v>
      </c>
      <c r="FI15" s="63">
        <v>4.2140000000000004</v>
      </c>
      <c r="FJ15" s="63">
        <v>6.0019999999999998</v>
      </c>
      <c r="FK15" s="63">
        <v>15.858000000000001</v>
      </c>
      <c r="FL15" s="63">
        <v>4.601</v>
      </c>
      <c r="FM15" s="63">
        <v>20.459</v>
      </c>
      <c r="FN15" s="63">
        <v>157.38200000000001</v>
      </c>
      <c r="FO15" s="63">
        <v>119.967</v>
      </c>
      <c r="FP15" s="63">
        <v>124.41500000000001</v>
      </c>
      <c r="FQ15" s="63">
        <v>401.76400000000001</v>
      </c>
      <c r="FR15" s="63">
        <v>75.587000000000003</v>
      </c>
      <c r="FS15" s="63">
        <v>477.351</v>
      </c>
      <c r="FT15" s="63">
        <v>42.726999999999997</v>
      </c>
      <c r="FU15" s="63">
        <v>74.745000000000005</v>
      </c>
      <c r="FV15" s="63">
        <v>87.846000000000004</v>
      </c>
      <c r="FW15" s="63">
        <v>205.31700000000001</v>
      </c>
      <c r="FX15" s="63">
        <v>58.518000000000001</v>
      </c>
      <c r="FY15" s="63">
        <v>263.83600000000001</v>
      </c>
      <c r="FZ15" s="63">
        <v>13.57</v>
      </c>
      <c r="GA15" s="63">
        <v>29.33</v>
      </c>
      <c r="GB15" s="63">
        <v>39.832000000000001</v>
      </c>
      <c r="GC15" s="63">
        <v>82.731999999999999</v>
      </c>
      <c r="GD15" s="63">
        <v>37.606999999999999</v>
      </c>
      <c r="GE15" s="63">
        <v>120.339</v>
      </c>
      <c r="GF15" s="63">
        <v>29.157</v>
      </c>
      <c r="GG15" s="63">
        <v>45.414000000000001</v>
      </c>
      <c r="GH15" s="63">
        <v>48.014000000000003</v>
      </c>
      <c r="GI15" s="63">
        <v>122.58499999999999</v>
      </c>
      <c r="GJ15" s="63">
        <v>20.911999999999999</v>
      </c>
      <c r="GK15" s="63">
        <v>143.49600000000001</v>
      </c>
      <c r="GL15" s="63">
        <v>5.66</v>
      </c>
      <c r="GM15" s="63">
        <v>10.614000000000001</v>
      </c>
      <c r="GN15" s="63">
        <v>3.5259999999999998</v>
      </c>
      <c r="GO15" s="63">
        <v>19.800999999999998</v>
      </c>
      <c r="GP15" s="63">
        <v>3.8159999999999998</v>
      </c>
      <c r="GQ15" s="63">
        <v>23.616</v>
      </c>
      <c r="GR15" s="63">
        <v>0.35</v>
      </c>
      <c r="GS15" s="63">
        <v>1.0409999999999999</v>
      </c>
      <c r="GT15" s="63">
        <v>1.0409999999999999</v>
      </c>
      <c r="GU15" s="63">
        <v>2.431</v>
      </c>
      <c r="GV15" s="63">
        <v>1.512</v>
      </c>
      <c r="GW15" s="63">
        <v>3.9430000000000001</v>
      </c>
      <c r="GX15" s="63">
        <v>108.033</v>
      </c>
      <c r="GY15" s="63">
        <v>33.021000000000001</v>
      </c>
      <c r="GZ15" s="63">
        <v>31.132000000000001</v>
      </c>
      <c r="HA15" s="63">
        <v>172.185</v>
      </c>
      <c r="HB15" s="63">
        <v>10.173</v>
      </c>
      <c r="HC15" s="63">
        <v>182.358</v>
      </c>
      <c r="HD15" s="63">
        <v>1084.627</v>
      </c>
      <c r="HE15" s="63">
        <v>613.98</v>
      </c>
      <c r="HF15" s="63">
        <v>610.36900000000003</v>
      </c>
      <c r="HG15" s="63">
        <v>2308.9760000000001</v>
      </c>
      <c r="HH15" s="63">
        <v>482.404</v>
      </c>
      <c r="HI15" s="63">
        <v>2791.38</v>
      </c>
    </row>
    <row r="16" spans="1:217">
      <c r="A16" s="9">
        <v>40330</v>
      </c>
      <c r="B16" s="63">
        <v>930.75099999999998</v>
      </c>
      <c r="C16" s="63">
        <v>486.66199999999998</v>
      </c>
      <c r="D16" s="63">
        <v>456.73</v>
      </c>
      <c r="E16" s="63">
        <v>1874.144</v>
      </c>
      <c r="F16" s="63">
        <v>392.24099999999999</v>
      </c>
      <c r="G16" s="63">
        <v>2266.3850000000002</v>
      </c>
      <c r="H16" s="63">
        <v>468.988</v>
      </c>
      <c r="I16" s="63">
        <v>326.476</v>
      </c>
      <c r="J16" s="63">
        <v>326.57900000000001</v>
      </c>
      <c r="K16" s="63">
        <v>1122.0429999999999</v>
      </c>
      <c r="L16" s="63">
        <v>279.73599999999999</v>
      </c>
      <c r="M16" s="63">
        <v>1401.779</v>
      </c>
      <c r="N16" s="63">
        <v>142.23699999999999</v>
      </c>
      <c r="O16" s="63">
        <v>117.693</v>
      </c>
      <c r="P16" s="63">
        <v>140.00200000000001</v>
      </c>
      <c r="Q16" s="63">
        <v>399.93200000000002</v>
      </c>
      <c r="R16" s="63">
        <v>142.96700000000001</v>
      </c>
      <c r="S16" s="63">
        <v>542.899</v>
      </c>
      <c r="T16" s="63">
        <v>20.74</v>
      </c>
      <c r="U16" s="63">
        <v>12.186</v>
      </c>
      <c r="V16" s="63">
        <v>13.349</v>
      </c>
      <c r="W16" s="63">
        <v>46.274000000000001</v>
      </c>
      <c r="X16" s="63">
        <v>11.548</v>
      </c>
      <c r="Y16" s="63">
        <v>57.822000000000003</v>
      </c>
      <c r="Z16" s="63">
        <v>306.012</v>
      </c>
      <c r="AA16" s="63">
        <v>196.59800000000001</v>
      </c>
      <c r="AB16" s="63">
        <v>173.22800000000001</v>
      </c>
      <c r="AC16" s="63">
        <v>675.83699999999999</v>
      </c>
      <c r="AD16" s="63">
        <v>125.221</v>
      </c>
      <c r="AE16" s="63">
        <v>801.05799999999999</v>
      </c>
      <c r="AF16" s="63">
        <v>392.17</v>
      </c>
      <c r="AG16" s="63">
        <v>130.99199999999999</v>
      </c>
      <c r="AH16" s="63">
        <v>105.355</v>
      </c>
      <c r="AI16" s="63">
        <v>628.51700000000005</v>
      </c>
      <c r="AJ16" s="63">
        <v>80.671999999999997</v>
      </c>
      <c r="AK16" s="63">
        <v>709.18899999999996</v>
      </c>
      <c r="AL16" s="63">
        <v>15.648</v>
      </c>
      <c r="AM16" s="63">
        <v>13.555999999999999</v>
      </c>
      <c r="AN16" s="63">
        <v>6.13</v>
      </c>
      <c r="AO16" s="63">
        <v>35.334000000000003</v>
      </c>
      <c r="AP16" s="63">
        <v>3.3839999999999999</v>
      </c>
      <c r="AQ16" s="63">
        <v>38.718000000000004</v>
      </c>
      <c r="AR16" s="63">
        <v>1.9570000000000001</v>
      </c>
      <c r="AS16" s="63">
        <v>1.319</v>
      </c>
      <c r="AT16" s="63">
        <v>1.8580000000000001</v>
      </c>
      <c r="AU16" s="63">
        <v>5.1340000000000003</v>
      </c>
      <c r="AV16" s="63">
        <v>1.6060000000000001</v>
      </c>
      <c r="AW16" s="63">
        <v>6.7409999999999997</v>
      </c>
      <c r="AX16" s="63">
        <v>346.54</v>
      </c>
      <c r="AY16" s="63">
        <v>97.26</v>
      </c>
      <c r="AZ16" s="63">
        <v>74.135999999999996</v>
      </c>
      <c r="BA16" s="63">
        <v>517.93600000000004</v>
      </c>
      <c r="BB16" s="63">
        <v>52.628</v>
      </c>
      <c r="BC16" s="63">
        <v>570.56399999999996</v>
      </c>
      <c r="BD16" s="63">
        <v>7.7229999999999999</v>
      </c>
      <c r="BE16" s="63">
        <v>5.88</v>
      </c>
      <c r="BF16" s="63">
        <v>6.4660000000000002</v>
      </c>
      <c r="BG16" s="63">
        <v>20.068999999999999</v>
      </c>
      <c r="BH16" s="63">
        <v>2.6549999999999998</v>
      </c>
      <c r="BI16" s="63">
        <v>22.725000000000001</v>
      </c>
      <c r="BJ16" s="63">
        <v>1.4379999999999999</v>
      </c>
      <c r="BK16" s="63">
        <v>1.504</v>
      </c>
      <c r="BL16" s="63">
        <v>1.167</v>
      </c>
      <c r="BM16" s="63">
        <v>4.1079999999999997</v>
      </c>
      <c r="BN16" s="63">
        <v>1.4770000000000001</v>
      </c>
      <c r="BO16" s="63">
        <v>5.5860000000000003</v>
      </c>
      <c r="BP16" s="63">
        <v>18.864999999999998</v>
      </c>
      <c r="BQ16" s="63">
        <v>11.472</v>
      </c>
      <c r="BR16" s="63">
        <v>15.598000000000001</v>
      </c>
      <c r="BS16" s="63">
        <v>45.935000000000002</v>
      </c>
      <c r="BT16" s="63">
        <v>18.920999999999999</v>
      </c>
      <c r="BU16" s="63">
        <v>64.855999999999995</v>
      </c>
      <c r="BV16" s="63">
        <v>54.695999999999998</v>
      </c>
      <c r="BW16" s="63">
        <v>21.541</v>
      </c>
      <c r="BX16" s="63">
        <v>20.803000000000001</v>
      </c>
      <c r="BY16" s="63">
        <v>97.04</v>
      </c>
      <c r="BZ16" s="63">
        <v>23.920999999999999</v>
      </c>
      <c r="CA16" s="63">
        <v>120.961</v>
      </c>
      <c r="CB16" s="63">
        <v>0.43</v>
      </c>
      <c r="CC16" s="63">
        <v>0</v>
      </c>
      <c r="CD16" s="63">
        <v>0</v>
      </c>
      <c r="CE16" s="63">
        <v>0.43</v>
      </c>
      <c r="CF16" s="63">
        <v>0.38400000000000001</v>
      </c>
      <c r="CG16" s="63">
        <v>0.81399999999999995</v>
      </c>
      <c r="CH16" s="63">
        <v>0</v>
      </c>
      <c r="CI16" s="63">
        <v>0</v>
      </c>
      <c r="CJ16" s="63">
        <v>0</v>
      </c>
      <c r="CK16" s="63">
        <v>0</v>
      </c>
      <c r="CL16" s="63">
        <v>0.27300000000000002</v>
      </c>
      <c r="CM16" s="63">
        <v>0.27300000000000002</v>
      </c>
      <c r="CN16" s="63">
        <v>1.5620000000000001</v>
      </c>
      <c r="CO16" s="63">
        <v>1.1870000000000001</v>
      </c>
      <c r="CP16" s="63">
        <v>0.433</v>
      </c>
      <c r="CQ16" s="63">
        <v>3.1819999999999999</v>
      </c>
      <c r="CR16" s="63">
        <v>0.48699999999999999</v>
      </c>
      <c r="CS16" s="63">
        <v>3.669</v>
      </c>
      <c r="CT16" s="63">
        <v>0.14399999999999999</v>
      </c>
      <c r="CU16" s="63">
        <v>0</v>
      </c>
      <c r="CV16" s="63">
        <v>0.83599999999999997</v>
      </c>
      <c r="CW16" s="63">
        <v>0.98</v>
      </c>
      <c r="CX16" s="63">
        <v>0</v>
      </c>
      <c r="CY16" s="63">
        <v>0.98</v>
      </c>
      <c r="CZ16" s="63">
        <v>17.562000000000001</v>
      </c>
      <c r="DA16" s="63">
        <v>3.2450000000000001</v>
      </c>
      <c r="DB16" s="63">
        <v>1.171</v>
      </c>
      <c r="DC16" s="63">
        <v>21.978999999999999</v>
      </c>
      <c r="DD16" s="63">
        <v>0.49299999999999999</v>
      </c>
      <c r="DE16" s="63">
        <v>22.471</v>
      </c>
      <c r="DF16" s="63">
        <v>1.919</v>
      </c>
      <c r="DG16" s="63">
        <v>1.0309999999999999</v>
      </c>
      <c r="DH16" s="63">
        <v>1.498</v>
      </c>
      <c r="DI16" s="63">
        <v>4.4470000000000001</v>
      </c>
      <c r="DJ16" s="63">
        <v>0.52200000000000002</v>
      </c>
      <c r="DK16" s="63">
        <v>4.9690000000000003</v>
      </c>
      <c r="DL16" s="63">
        <v>33.079000000000001</v>
      </c>
      <c r="DM16" s="63">
        <v>16.077000000000002</v>
      </c>
      <c r="DN16" s="63">
        <v>16.866</v>
      </c>
      <c r="DO16" s="63">
        <v>66.022000000000006</v>
      </c>
      <c r="DP16" s="63">
        <v>21.762</v>
      </c>
      <c r="DQ16" s="63">
        <v>87.784000000000006</v>
      </c>
      <c r="DR16" s="63">
        <v>165.405</v>
      </c>
      <c r="DS16" s="63">
        <v>154.38800000000001</v>
      </c>
      <c r="DT16" s="63">
        <v>150.501</v>
      </c>
      <c r="DU16" s="63">
        <v>470.29399999999998</v>
      </c>
      <c r="DV16" s="63">
        <v>113.59099999999999</v>
      </c>
      <c r="DW16" s="63">
        <v>583.88499999999999</v>
      </c>
      <c r="DX16" s="63">
        <v>12.138</v>
      </c>
      <c r="DY16" s="63">
        <v>22.451000000000001</v>
      </c>
      <c r="DZ16" s="63">
        <v>27.367999999999999</v>
      </c>
      <c r="EA16" s="63">
        <v>61.957000000000001</v>
      </c>
      <c r="EB16" s="63">
        <v>25.265999999999998</v>
      </c>
      <c r="EC16" s="63">
        <v>87.222999999999999</v>
      </c>
      <c r="ED16" s="63">
        <v>9.093</v>
      </c>
      <c r="EE16" s="63">
        <v>16.530999999999999</v>
      </c>
      <c r="EF16" s="63">
        <v>21.16</v>
      </c>
      <c r="EG16" s="63">
        <v>46.783999999999999</v>
      </c>
      <c r="EH16" s="63">
        <v>20.492999999999999</v>
      </c>
      <c r="EI16" s="63">
        <v>67.277000000000001</v>
      </c>
      <c r="EJ16" s="63">
        <v>6.3179999999999996</v>
      </c>
      <c r="EK16" s="63">
        <v>12.311999999999999</v>
      </c>
      <c r="EL16" s="63">
        <v>18.504999999999999</v>
      </c>
      <c r="EM16" s="63">
        <v>37.134999999999998</v>
      </c>
      <c r="EN16" s="63">
        <v>18.122</v>
      </c>
      <c r="EO16" s="63">
        <v>55.256999999999998</v>
      </c>
      <c r="EP16" s="63">
        <v>2.7749999999999999</v>
      </c>
      <c r="EQ16" s="63">
        <v>4.2190000000000003</v>
      </c>
      <c r="ER16" s="63">
        <v>2.6549999999999998</v>
      </c>
      <c r="ES16" s="63">
        <v>9.6489999999999991</v>
      </c>
      <c r="ET16" s="63">
        <v>2.371</v>
      </c>
      <c r="EU16" s="63">
        <v>12.02</v>
      </c>
      <c r="EV16" s="63">
        <v>1.1379999999999999</v>
      </c>
      <c r="EW16" s="63">
        <v>1.978</v>
      </c>
      <c r="EX16" s="63">
        <v>0.40300000000000002</v>
      </c>
      <c r="EY16" s="63">
        <v>3.52</v>
      </c>
      <c r="EZ16" s="63">
        <v>0.42299999999999999</v>
      </c>
      <c r="FA16" s="63">
        <v>3.9430000000000001</v>
      </c>
      <c r="FB16" s="63">
        <v>0</v>
      </c>
      <c r="FC16" s="63">
        <v>0.495</v>
      </c>
      <c r="FD16" s="63">
        <v>0.371</v>
      </c>
      <c r="FE16" s="63">
        <v>0.86599999999999999</v>
      </c>
      <c r="FF16" s="63">
        <v>0.39</v>
      </c>
      <c r="FG16" s="63">
        <v>1.256</v>
      </c>
      <c r="FH16" s="63">
        <v>1.907</v>
      </c>
      <c r="FI16" s="63">
        <v>3.3679999999999999</v>
      </c>
      <c r="FJ16" s="63">
        <v>5.141</v>
      </c>
      <c r="FK16" s="63">
        <v>10.414999999999999</v>
      </c>
      <c r="FL16" s="63">
        <v>3.827</v>
      </c>
      <c r="FM16" s="63">
        <v>14.242000000000001</v>
      </c>
      <c r="FN16" s="63">
        <v>153.268</v>
      </c>
      <c r="FO16" s="63">
        <v>131.93700000000001</v>
      </c>
      <c r="FP16" s="63">
        <v>123.133</v>
      </c>
      <c r="FQ16" s="63">
        <v>408.33800000000002</v>
      </c>
      <c r="FR16" s="63">
        <v>88.323999999999998</v>
      </c>
      <c r="FS16" s="63">
        <v>496.66199999999998</v>
      </c>
      <c r="FT16" s="63">
        <v>43.023000000000003</v>
      </c>
      <c r="FU16" s="63">
        <v>78.561999999999998</v>
      </c>
      <c r="FV16" s="63">
        <v>86.84</v>
      </c>
      <c r="FW16" s="63">
        <v>208.42500000000001</v>
      </c>
      <c r="FX16" s="63">
        <v>70.385999999999996</v>
      </c>
      <c r="FY16" s="63">
        <v>278.81200000000001</v>
      </c>
      <c r="FZ16" s="63">
        <v>13.055</v>
      </c>
      <c r="GA16" s="63">
        <v>28.741</v>
      </c>
      <c r="GB16" s="63">
        <v>44.048000000000002</v>
      </c>
      <c r="GC16" s="63">
        <v>85.843000000000004</v>
      </c>
      <c r="GD16" s="63">
        <v>49.972999999999999</v>
      </c>
      <c r="GE16" s="63">
        <v>135.81700000000001</v>
      </c>
      <c r="GF16" s="63">
        <v>29.968</v>
      </c>
      <c r="GG16" s="63">
        <v>49.822000000000003</v>
      </c>
      <c r="GH16" s="63">
        <v>42.792000000000002</v>
      </c>
      <c r="GI16" s="63">
        <v>122.58199999999999</v>
      </c>
      <c r="GJ16" s="63">
        <v>20.413</v>
      </c>
      <c r="GK16" s="63">
        <v>142.995</v>
      </c>
      <c r="GL16" s="63">
        <v>11.664999999999999</v>
      </c>
      <c r="GM16" s="63">
        <v>10.746</v>
      </c>
      <c r="GN16" s="63">
        <v>5.7220000000000004</v>
      </c>
      <c r="GO16" s="63">
        <v>28.132999999999999</v>
      </c>
      <c r="GP16" s="63">
        <v>2.1190000000000002</v>
      </c>
      <c r="GQ16" s="63">
        <v>30.251999999999999</v>
      </c>
      <c r="GR16" s="63">
        <v>0.91700000000000004</v>
      </c>
      <c r="GS16" s="63">
        <v>2.9159999999999999</v>
      </c>
      <c r="GT16" s="63">
        <v>2.4020000000000001</v>
      </c>
      <c r="GU16" s="63">
        <v>6.2350000000000003</v>
      </c>
      <c r="GV16" s="63">
        <v>0.73299999999999998</v>
      </c>
      <c r="GW16" s="63">
        <v>6.968</v>
      </c>
      <c r="GX16" s="63">
        <v>96.207999999999998</v>
      </c>
      <c r="GY16" s="63">
        <v>37.823</v>
      </c>
      <c r="GZ16" s="63">
        <v>28.169</v>
      </c>
      <c r="HA16" s="63">
        <v>162.19999999999999</v>
      </c>
      <c r="HB16" s="63">
        <v>14.861000000000001</v>
      </c>
      <c r="HC16" s="63">
        <v>177.06100000000001</v>
      </c>
      <c r="HD16" s="63">
        <v>1096.1569999999999</v>
      </c>
      <c r="HE16" s="63">
        <v>641.04999999999995</v>
      </c>
      <c r="HF16" s="63">
        <v>607.23199999999997</v>
      </c>
      <c r="HG16" s="63">
        <v>2344.4380000000001</v>
      </c>
      <c r="HH16" s="63">
        <v>505.83100000000002</v>
      </c>
      <c r="HI16" s="63">
        <v>2850.27</v>
      </c>
    </row>
    <row r="17" spans="1:217">
      <c r="A17" s="9">
        <v>40695</v>
      </c>
      <c r="B17" s="63">
        <v>934.21600000000001</v>
      </c>
      <c r="C17" s="63">
        <v>490.83100000000002</v>
      </c>
      <c r="D17" s="63">
        <v>458.18400000000003</v>
      </c>
      <c r="E17" s="63">
        <v>1883.231</v>
      </c>
      <c r="F17" s="63">
        <v>423.286</v>
      </c>
      <c r="G17" s="63">
        <v>2306.5169999999998</v>
      </c>
      <c r="H17" s="63">
        <v>473.39100000000002</v>
      </c>
      <c r="I17" s="63">
        <v>347.38799999999998</v>
      </c>
      <c r="J17" s="63">
        <v>337.99299999999999</v>
      </c>
      <c r="K17" s="63">
        <v>1158.7719999999999</v>
      </c>
      <c r="L17" s="63">
        <v>292.59500000000003</v>
      </c>
      <c r="M17" s="63">
        <v>1451.367</v>
      </c>
      <c r="N17" s="63">
        <v>142.02799999999999</v>
      </c>
      <c r="O17" s="63">
        <v>122.072</v>
      </c>
      <c r="P17" s="63">
        <v>144.18799999999999</v>
      </c>
      <c r="Q17" s="63">
        <v>408.28800000000001</v>
      </c>
      <c r="R17" s="63">
        <v>150.30199999999999</v>
      </c>
      <c r="S17" s="63">
        <v>558.59100000000001</v>
      </c>
      <c r="T17" s="63">
        <v>19.151</v>
      </c>
      <c r="U17" s="63">
        <v>12.324999999999999</v>
      </c>
      <c r="V17" s="63">
        <v>15.334</v>
      </c>
      <c r="W17" s="63">
        <v>46.81</v>
      </c>
      <c r="X17" s="63">
        <v>9.8490000000000002</v>
      </c>
      <c r="Y17" s="63">
        <v>56.658999999999999</v>
      </c>
      <c r="Z17" s="63">
        <v>312.21199999999999</v>
      </c>
      <c r="AA17" s="63">
        <v>212.99</v>
      </c>
      <c r="AB17" s="63">
        <v>178.471</v>
      </c>
      <c r="AC17" s="63">
        <v>703.673</v>
      </c>
      <c r="AD17" s="63">
        <v>132.44399999999999</v>
      </c>
      <c r="AE17" s="63">
        <v>836.11699999999996</v>
      </c>
      <c r="AF17" s="63">
        <v>379.89299999999997</v>
      </c>
      <c r="AG17" s="63">
        <v>116.581</v>
      </c>
      <c r="AH17" s="63">
        <v>96.906000000000006</v>
      </c>
      <c r="AI17" s="63">
        <v>593.38</v>
      </c>
      <c r="AJ17" s="63">
        <v>97.417000000000002</v>
      </c>
      <c r="AK17" s="63">
        <v>690.79600000000005</v>
      </c>
      <c r="AL17" s="63">
        <v>14.097</v>
      </c>
      <c r="AM17" s="63">
        <v>12.516</v>
      </c>
      <c r="AN17" s="63">
        <v>7.7880000000000003</v>
      </c>
      <c r="AO17" s="63">
        <v>34.401000000000003</v>
      </c>
      <c r="AP17" s="63">
        <v>5.0739999999999998</v>
      </c>
      <c r="AQ17" s="63">
        <v>39.473999999999997</v>
      </c>
      <c r="AR17" s="63">
        <v>1.129</v>
      </c>
      <c r="AS17" s="63">
        <v>2.6720000000000002</v>
      </c>
      <c r="AT17" s="63">
        <v>1.502</v>
      </c>
      <c r="AU17" s="63">
        <v>5.3019999999999996</v>
      </c>
      <c r="AV17" s="63">
        <v>1.0209999999999999</v>
      </c>
      <c r="AW17" s="63">
        <v>6.3230000000000004</v>
      </c>
      <c r="AX17" s="63">
        <v>339.54300000000001</v>
      </c>
      <c r="AY17" s="63">
        <v>86.244</v>
      </c>
      <c r="AZ17" s="63">
        <v>66.84</v>
      </c>
      <c r="BA17" s="63">
        <v>492.62599999999998</v>
      </c>
      <c r="BB17" s="63">
        <v>66.180000000000007</v>
      </c>
      <c r="BC17" s="63">
        <v>558.80600000000004</v>
      </c>
      <c r="BD17" s="63">
        <v>6.5919999999999996</v>
      </c>
      <c r="BE17" s="63">
        <v>4.7370000000000001</v>
      </c>
      <c r="BF17" s="63">
        <v>5.8070000000000004</v>
      </c>
      <c r="BG17" s="63">
        <v>17.135000000000002</v>
      </c>
      <c r="BH17" s="63">
        <v>3.714</v>
      </c>
      <c r="BI17" s="63">
        <v>20.85</v>
      </c>
      <c r="BJ17" s="63">
        <v>0.32800000000000001</v>
      </c>
      <c r="BK17" s="63">
        <v>0.65200000000000002</v>
      </c>
      <c r="BL17" s="63">
        <v>1.393</v>
      </c>
      <c r="BM17" s="63">
        <v>2.3730000000000002</v>
      </c>
      <c r="BN17" s="63">
        <v>0.93300000000000005</v>
      </c>
      <c r="BO17" s="63">
        <v>3.306</v>
      </c>
      <c r="BP17" s="63">
        <v>18.204000000000001</v>
      </c>
      <c r="BQ17" s="63">
        <v>9.7609999999999992</v>
      </c>
      <c r="BR17" s="63">
        <v>13.577</v>
      </c>
      <c r="BS17" s="63">
        <v>41.542000000000002</v>
      </c>
      <c r="BT17" s="63">
        <v>20.494</v>
      </c>
      <c r="BU17" s="63">
        <v>62.036000000000001</v>
      </c>
      <c r="BV17" s="63">
        <v>62.387</v>
      </c>
      <c r="BW17" s="63">
        <v>18.620999999999999</v>
      </c>
      <c r="BX17" s="63">
        <v>15.971</v>
      </c>
      <c r="BY17" s="63">
        <v>96.977999999999994</v>
      </c>
      <c r="BZ17" s="63">
        <v>26.353000000000002</v>
      </c>
      <c r="CA17" s="63">
        <v>123.331</v>
      </c>
      <c r="CB17" s="63">
        <v>0</v>
      </c>
      <c r="CC17" s="63">
        <v>0.375</v>
      </c>
      <c r="CD17" s="63">
        <v>0</v>
      </c>
      <c r="CE17" s="63">
        <v>0.375</v>
      </c>
      <c r="CF17" s="63">
        <v>0</v>
      </c>
      <c r="CG17" s="63">
        <v>0.375</v>
      </c>
      <c r="CH17" s="63">
        <v>0.34100000000000003</v>
      </c>
      <c r="CI17" s="63">
        <v>1.0369999999999999</v>
      </c>
      <c r="CJ17" s="63">
        <v>0.50800000000000001</v>
      </c>
      <c r="CK17" s="63">
        <v>1.8859999999999999</v>
      </c>
      <c r="CL17" s="63">
        <v>0</v>
      </c>
      <c r="CM17" s="63">
        <v>1.8859999999999999</v>
      </c>
      <c r="CN17" s="63">
        <v>2.6789999999999998</v>
      </c>
      <c r="CO17" s="63">
        <v>0.378</v>
      </c>
      <c r="CP17" s="63">
        <v>0</v>
      </c>
      <c r="CQ17" s="63">
        <v>3.0569999999999999</v>
      </c>
      <c r="CR17" s="63">
        <v>0.92100000000000004</v>
      </c>
      <c r="CS17" s="63">
        <v>3.9790000000000001</v>
      </c>
      <c r="CT17" s="63">
        <v>0.45600000000000002</v>
      </c>
      <c r="CU17" s="63">
        <v>0</v>
      </c>
      <c r="CV17" s="63">
        <v>0</v>
      </c>
      <c r="CW17" s="63">
        <v>0.45600000000000002</v>
      </c>
      <c r="CX17" s="63">
        <v>0.28999999999999998</v>
      </c>
      <c r="CY17" s="63">
        <v>0.747</v>
      </c>
      <c r="CZ17" s="63">
        <v>13.997</v>
      </c>
      <c r="DA17" s="63">
        <v>2.5329999999999999</v>
      </c>
      <c r="DB17" s="63">
        <v>0.85099999999999998</v>
      </c>
      <c r="DC17" s="63">
        <v>17.381</v>
      </c>
      <c r="DD17" s="63">
        <v>2.3839999999999999</v>
      </c>
      <c r="DE17" s="63">
        <v>19.765000000000001</v>
      </c>
      <c r="DF17" s="63">
        <v>2.6509999999999998</v>
      </c>
      <c r="DG17" s="63">
        <v>0.49</v>
      </c>
      <c r="DH17" s="63">
        <v>1.006</v>
      </c>
      <c r="DI17" s="63">
        <v>4.1470000000000002</v>
      </c>
      <c r="DJ17" s="63">
        <v>1.3879999999999999</v>
      </c>
      <c r="DK17" s="63">
        <v>5.5350000000000001</v>
      </c>
      <c r="DL17" s="63">
        <v>42.262</v>
      </c>
      <c r="DM17" s="63">
        <v>13.807</v>
      </c>
      <c r="DN17" s="63">
        <v>13.605</v>
      </c>
      <c r="DO17" s="63">
        <v>69.674000000000007</v>
      </c>
      <c r="DP17" s="63">
        <v>21.37</v>
      </c>
      <c r="DQ17" s="63">
        <v>91.043999999999997</v>
      </c>
      <c r="DR17" s="63">
        <v>181.42099999999999</v>
      </c>
      <c r="DS17" s="63">
        <v>155.94800000000001</v>
      </c>
      <c r="DT17" s="63">
        <v>147.477</v>
      </c>
      <c r="DU17" s="63">
        <v>484.846</v>
      </c>
      <c r="DV17" s="63">
        <v>121.76</v>
      </c>
      <c r="DW17" s="63">
        <v>606.60599999999999</v>
      </c>
      <c r="DX17" s="63">
        <v>15.342000000000001</v>
      </c>
      <c r="DY17" s="63">
        <v>27.361999999999998</v>
      </c>
      <c r="DZ17" s="63">
        <v>26.765000000000001</v>
      </c>
      <c r="EA17" s="63">
        <v>69.468999999999994</v>
      </c>
      <c r="EB17" s="63">
        <v>24.506</v>
      </c>
      <c r="EC17" s="63">
        <v>93.974999999999994</v>
      </c>
      <c r="ED17" s="63">
        <v>8.1489999999999991</v>
      </c>
      <c r="EE17" s="63">
        <v>19.343</v>
      </c>
      <c r="EF17" s="63">
        <v>19.794</v>
      </c>
      <c r="EG17" s="63">
        <v>47.284999999999997</v>
      </c>
      <c r="EH17" s="63">
        <v>18.664999999999999</v>
      </c>
      <c r="EI17" s="63">
        <v>65.95</v>
      </c>
      <c r="EJ17" s="63">
        <v>6.5910000000000002</v>
      </c>
      <c r="EK17" s="63">
        <v>13.977</v>
      </c>
      <c r="EL17" s="63">
        <v>16.286000000000001</v>
      </c>
      <c r="EM17" s="63">
        <v>36.853999999999999</v>
      </c>
      <c r="EN17" s="63">
        <v>16.568999999999999</v>
      </c>
      <c r="EO17" s="63">
        <v>53.423000000000002</v>
      </c>
      <c r="EP17" s="63">
        <v>1.5580000000000001</v>
      </c>
      <c r="EQ17" s="63">
        <v>5.3659999999999997</v>
      </c>
      <c r="ER17" s="63">
        <v>3.508</v>
      </c>
      <c r="ES17" s="63">
        <v>10.430999999999999</v>
      </c>
      <c r="ET17" s="63">
        <v>2.0960000000000001</v>
      </c>
      <c r="EU17" s="63">
        <v>12.526999999999999</v>
      </c>
      <c r="EV17" s="63">
        <v>1.333</v>
      </c>
      <c r="EW17" s="63">
        <v>1.5329999999999999</v>
      </c>
      <c r="EX17" s="63">
        <v>1.4419999999999999</v>
      </c>
      <c r="EY17" s="63">
        <v>4.3079999999999998</v>
      </c>
      <c r="EZ17" s="63">
        <v>1.7390000000000001</v>
      </c>
      <c r="FA17" s="63">
        <v>6.0469999999999997</v>
      </c>
      <c r="FB17" s="63">
        <v>0.57299999999999995</v>
      </c>
      <c r="FC17" s="63">
        <v>0.32600000000000001</v>
      </c>
      <c r="FD17" s="63">
        <v>1.0860000000000001</v>
      </c>
      <c r="FE17" s="63">
        <v>1.9850000000000001</v>
      </c>
      <c r="FF17" s="63">
        <v>0.223</v>
      </c>
      <c r="FG17" s="63">
        <v>2.2080000000000002</v>
      </c>
      <c r="FH17" s="63">
        <v>5.2869999999999999</v>
      </c>
      <c r="FI17" s="63">
        <v>6.16</v>
      </c>
      <c r="FJ17" s="63">
        <v>4.4429999999999996</v>
      </c>
      <c r="FK17" s="63">
        <v>15.891</v>
      </c>
      <c r="FL17" s="63">
        <v>3.6989999999999998</v>
      </c>
      <c r="FM17" s="63">
        <v>19.588999999999999</v>
      </c>
      <c r="FN17" s="63">
        <v>166.07900000000001</v>
      </c>
      <c r="FO17" s="63">
        <v>128.58600000000001</v>
      </c>
      <c r="FP17" s="63">
        <v>120.712</v>
      </c>
      <c r="FQ17" s="63">
        <v>415.37700000000001</v>
      </c>
      <c r="FR17" s="63">
        <v>97.254000000000005</v>
      </c>
      <c r="FS17" s="63">
        <v>512.63099999999997</v>
      </c>
      <c r="FT17" s="63">
        <v>55.835000000000001</v>
      </c>
      <c r="FU17" s="63">
        <v>79.781999999999996</v>
      </c>
      <c r="FV17" s="63">
        <v>86.399000000000001</v>
      </c>
      <c r="FW17" s="63">
        <v>222.017</v>
      </c>
      <c r="FX17" s="63">
        <v>69.966999999999999</v>
      </c>
      <c r="FY17" s="63">
        <v>291.98399999999998</v>
      </c>
      <c r="FZ17" s="63">
        <v>21.648</v>
      </c>
      <c r="GA17" s="63">
        <v>35.031999999999996</v>
      </c>
      <c r="GB17" s="63">
        <v>44.134999999999998</v>
      </c>
      <c r="GC17" s="63">
        <v>100.815</v>
      </c>
      <c r="GD17" s="63">
        <v>44.854999999999997</v>
      </c>
      <c r="GE17" s="63">
        <v>145.67099999999999</v>
      </c>
      <c r="GF17" s="63">
        <v>34.186999999999998</v>
      </c>
      <c r="GG17" s="63">
        <v>44.75</v>
      </c>
      <c r="GH17" s="63">
        <v>42.264000000000003</v>
      </c>
      <c r="GI17" s="63">
        <v>121.202</v>
      </c>
      <c r="GJ17" s="63">
        <v>25.111000000000001</v>
      </c>
      <c r="GK17" s="63">
        <v>146.31299999999999</v>
      </c>
      <c r="GL17" s="63">
        <v>10.144</v>
      </c>
      <c r="GM17" s="63">
        <v>7.41</v>
      </c>
      <c r="GN17" s="63">
        <v>6.5759999999999996</v>
      </c>
      <c r="GO17" s="63">
        <v>24.13</v>
      </c>
      <c r="GP17" s="63">
        <v>2.6709999999999998</v>
      </c>
      <c r="GQ17" s="63">
        <v>26.800999999999998</v>
      </c>
      <c r="GR17" s="63">
        <v>0.90300000000000002</v>
      </c>
      <c r="GS17" s="63">
        <v>2.121</v>
      </c>
      <c r="GT17" s="63">
        <v>4.0810000000000004</v>
      </c>
      <c r="GU17" s="63">
        <v>7.1040000000000001</v>
      </c>
      <c r="GV17" s="63">
        <v>1.4339999999999999</v>
      </c>
      <c r="GW17" s="63">
        <v>8.5380000000000003</v>
      </c>
      <c r="GX17" s="63">
        <v>97.912999999999997</v>
      </c>
      <c r="GY17" s="63">
        <v>38.411999999999999</v>
      </c>
      <c r="GZ17" s="63">
        <v>22.684000000000001</v>
      </c>
      <c r="HA17" s="63">
        <v>159.00899999999999</v>
      </c>
      <c r="HB17" s="63">
        <v>22.404</v>
      </c>
      <c r="HC17" s="63">
        <v>181.41300000000001</v>
      </c>
      <c r="HD17" s="63">
        <v>1115.6369999999999</v>
      </c>
      <c r="HE17" s="63">
        <v>646.779</v>
      </c>
      <c r="HF17" s="63">
        <v>605.66099999999994</v>
      </c>
      <c r="HG17" s="63">
        <v>2368.0770000000002</v>
      </c>
      <c r="HH17" s="63">
        <v>545.04600000000005</v>
      </c>
      <c r="HI17" s="63">
        <v>2913.123</v>
      </c>
    </row>
    <row r="18" spans="1:217">
      <c r="A18" s="9">
        <v>41061</v>
      </c>
      <c r="B18" s="63">
        <v>963.93299999999999</v>
      </c>
      <c r="C18" s="63">
        <v>502.947</v>
      </c>
      <c r="D18" s="63">
        <v>454.64600000000002</v>
      </c>
      <c r="E18" s="63">
        <v>1921.5260000000001</v>
      </c>
      <c r="F18" s="63">
        <v>430.91300000000001</v>
      </c>
      <c r="G18" s="63">
        <v>2352.4389999999999</v>
      </c>
      <c r="H18" s="63">
        <v>493.55599999999998</v>
      </c>
      <c r="I18" s="63">
        <v>345.85399999999998</v>
      </c>
      <c r="J18" s="63">
        <v>325.47000000000003</v>
      </c>
      <c r="K18" s="63">
        <v>1164.8810000000001</v>
      </c>
      <c r="L18" s="63">
        <v>302.86700000000002</v>
      </c>
      <c r="M18" s="63">
        <v>1467.7470000000001</v>
      </c>
      <c r="N18" s="63">
        <v>155.23400000000001</v>
      </c>
      <c r="O18" s="63">
        <v>132.733</v>
      </c>
      <c r="P18" s="63">
        <v>151.86799999999999</v>
      </c>
      <c r="Q18" s="63">
        <v>439.834</v>
      </c>
      <c r="R18" s="63">
        <v>147.37899999999999</v>
      </c>
      <c r="S18" s="63">
        <v>587.21299999999997</v>
      </c>
      <c r="T18" s="63">
        <v>17.939</v>
      </c>
      <c r="U18" s="63">
        <v>12.417</v>
      </c>
      <c r="V18" s="63">
        <v>14.423999999999999</v>
      </c>
      <c r="W18" s="63">
        <v>44.779000000000003</v>
      </c>
      <c r="X18" s="63">
        <v>15.744999999999999</v>
      </c>
      <c r="Y18" s="63">
        <v>60.524999999999999</v>
      </c>
      <c r="Z18" s="63">
        <v>320.38400000000001</v>
      </c>
      <c r="AA18" s="63">
        <v>200.70500000000001</v>
      </c>
      <c r="AB18" s="63">
        <v>159.179</v>
      </c>
      <c r="AC18" s="63">
        <v>680.26700000000005</v>
      </c>
      <c r="AD18" s="63">
        <v>139.74299999999999</v>
      </c>
      <c r="AE18" s="63">
        <v>820.01</v>
      </c>
      <c r="AF18" s="63">
        <v>406.09399999999999</v>
      </c>
      <c r="AG18" s="63">
        <v>128.77799999999999</v>
      </c>
      <c r="AH18" s="63">
        <v>98.186999999999998</v>
      </c>
      <c r="AI18" s="63">
        <v>633.05799999999999</v>
      </c>
      <c r="AJ18" s="63">
        <v>95.631</v>
      </c>
      <c r="AK18" s="63">
        <v>728.68899999999996</v>
      </c>
      <c r="AL18" s="63">
        <v>17.599</v>
      </c>
      <c r="AM18" s="63">
        <v>11.055</v>
      </c>
      <c r="AN18" s="63">
        <v>8.1880000000000006</v>
      </c>
      <c r="AO18" s="63">
        <v>36.841999999999999</v>
      </c>
      <c r="AP18" s="63">
        <v>2.9630000000000001</v>
      </c>
      <c r="AQ18" s="63">
        <v>39.805</v>
      </c>
      <c r="AR18" s="63">
        <v>2.6280000000000001</v>
      </c>
      <c r="AS18" s="63">
        <v>3.2719999999999998</v>
      </c>
      <c r="AT18" s="63">
        <v>1.8029999999999999</v>
      </c>
      <c r="AU18" s="63">
        <v>7.702</v>
      </c>
      <c r="AV18" s="63">
        <v>1.4159999999999999</v>
      </c>
      <c r="AW18" s="63">
        <v>9.1189999999999998</v>
      </c>
      <c r="AX18" s="63">
        <v>358.54500000000002</v>
      </c>
      <c r="AY18" s="63">
        <v>93.789000000000001</v>
      </c>
      <c r="AZ18" s="63">
        <v>69.817999999999998</v>
      </c>
      <c r="BA18" s="63">
        <v>522.15200000000004</v>
      </c>
      <c r="BB18" s="63">
        <v>66.411000000000001</v>
      </c>
      <c r="BC18" s="63">
        <v>588.56299999999999</v>
      </c>
      <c r="BD18" s="63">
        <v>9.5039999999999996</v>
      </c>
      <c r="BE18" s="63">
        <v>5.1040000000000001</v>
      </c>
      <c r="BF18" s="63">
        <v>5.069</v>
      </c>
      <c r="BG18" s="63">
        <v>19.677</v>
      </c>
      <c r="BH18" s="63">
        <v>2.0779999999999998</v>
      </c>
      <c r="BI18" s="63">
        <v>21.754999999999999</v>
      </c>
      <c r="BJ18" s="63">
        <v>1.7290000000000001</v>
      </c>
      <c r="BK18" s="63">
        <v>0.73299999999999998</v>
      </c>
      <c r="BL18" s="63">
        <v>0.66900000000000004</v>
      </c>
      <c r="BM18" s="63">
        <v>3.1309999999999998</v>
      </c>
      <c r="BN18" s="63">
        <v>1.1459999999999999</v>
      </c>
      <c r="BO18" s="63">
        <v>4.2759999999999998</v>
      </c>
      <c r="BP18" s="63">
        <v>16.088000000000001</v>
      </c>
      <c r="BQ18" s="63">
        <v>14.824999999999999</v>
      </c>
      <c r="BR18" s="63">
        <v>12.64</v>
      </c>
      <c r="BS18" s="63">
        <v>43.554000000000002</v>
      </c>
      <c r="BT18" s="63">
        <v>21.617000000000001</v>
      </c>
      <c r="BU18" s="63">
        <v>65.17</v>
      </c>
      <c r="BV18" s="63">
        <v>48.509</v>
      </c>
      <c r="BW18" s="63">
        <v>20.343</v>
      </c>
      <c r="BX18" s="63">
        <v>23.777000000000001</v>
      </c>
      <c r="BY18" s="63">
        <v>92.629000000000005</v>
      </c>
      <c r="BZ18" s="63">
        <v>25.82</v>
      </c>
      <c r="CA18" s="63">
        <v>118.449</v>
      </c>
      <c r="CB18" s="63">
        <v>0.159</v>
      </c>
      <c r="CC18" s="63">
        <v>0</v>
      </c>
      <c r="CD18" s="63">
        <v>0</v>
      </c>
      <c r="CE18" s="63">
        <v>0.159</v>
      </c>
      <c r="CF18" s="63">
        <v>0</v>
      </c>
      <c r="CG18" s="63">
        <v>0.159</v>
      </c>
      <c r="CH18" s="63">
        <v>0</v>
      </c>
      <c r="CI18" s="63">
        <v>0.873</v>
      </c>
      <c r="CJ18" s="63">
        <v>0</v>
      </c>
      <c r="CK18" s="63">
        <v>0.873</v>
      </c>
      <c r="CL18" s="63">
        <v>0.128</v>
      </c>
      <c r="CM18" s="63">
        <v>1.0009999999999999</v>
      </c>
      <c r="CN18" s="63">
        <v>1.625</v>
      </c>
      <c r="CO18" s="63">
        <v>0.99099999999999999</v>
      </c>
      <c r="CP18" s="63">
        <v>1.2350000000000001</v>
      </c>
      <c r="CQ18" s="63">
        <v>3.851</v>
      </c>
      <c r="CR18" s="63">
        <v>0.32900000000000001</v>
      </c>
      <c r="CS18" s="63">
        <v>4.1790000000000003</v>
      </c>
      <c r="CT18" s="63">
        <v>0</v>
      </c>
      <c r="CU18" s="63">
        <v>0</v>
      </c>
      <c r="CV18" s="63">
        <v>0.71699999999999997</v>
      </c>
      <c r="CW18" s="63">
        <v>0.71699999999999997</v>
      </c>
      <c r="CX18" s="63">
        <v>0</v>
      </c>
      <c r="CY18" s="63">
        <v>0.71699999999999997</v>
      </c>
      <c r="CZ18" s="63">
        <v>12.766</v>
      </c>
      <c r="DA18" s="63">
        <v>2.512</v>
      </c>
      <c r="DB18" s="63">
        <v>0.74</v>
      </c>
      <c r="DC18" s="63">
        <v>16.018000000000001</v>
      </c>
      <c r="DD18" s="63">
        <v>1.714</v>
      </c>
      <c r="DE18" s="63">
        <v>17.731000000000002</v>
      </c>
      <c r="DF18" s="63">
        <v>0.35099999999999998</v>
      </c>
      <c r="DG18" s="63">
        <v>1.1140000000000001</v>
      </c>
      <c r="DH18" s="63">
        <v>1.5349999999999999</v>
      </c>
      <c r="DI18" s="63">
        <v>2.9990000000000001</v>
      </c>
      <c r="DJ18" s="63">
        <v>0.63500000000000001</v>
      </c>
      <c r="DK18" s="63">
        <v>3.6349999999999998</v>
      </c>
      <c r="DL18" s="63">
        <v>33.607999999999997</v>
      </c>
      <c r="DM18" s="63">
        <v>14.853999999999999</v>
      </c>
      <c r="DN18" s="63">
        <v>19.55</v>
      </c>
      <c r="DO18" s="63">
        <v>68.012</v>
      </c>
      <c r="DP18" s="63">
        <v>23.013999999999999</v>
      </c>
      <c r="DQ18" s="63">
        <v>91.025999999999996</v>
      </c>
      <c r="DR18" s="63">
        <v>171.136</v>
      </c>
      <c r="DS18" s="63">
        <v>148.16900000000001</v>
      </c>
      <c r="DT18" s="63">
        <v>165.929</v>
      </c>
      <c r="DU18" s="63">
        <v>485.23399999999998</v>
      </c>
      <c r="DV18" s="63">
        <v>133.57400000000001</v>
      </c>
      <c r="DW18" s="63">
        <v>618.80799999999999</v>
      </c>
      <c r="DX18" s="63">
        <v>14.119</v>
      </c>
      <c r="DY18" s="63">
        <v>23.532</v>
      </c>
      <c r="DZ18" s="63">
        <v>32.451999999999998</v>
      </c>
      <c r="EA18" s="63">
        <v>70.102999999999994</v>
      </c>
      <c r="EB18" s="63">
        <v>27.367999999999999</v>
      </c>
      <c r="EC18" s="63">
        <v>97.471000000000004</v>
      </c>
      <c r="ED18" s="63">
        <v>8.1980000000000004</v>
      </c>
      <c r="EE18" s="63">
        <v>16.789000000000001</v>
      </c>
      <c r="EF18" s="63">
        <v>24.13</v>
      </c>
      <c r="EG18" s="63">
        <v>49.116999999999997</v>
      </c>
      <c r="EH18" s="63">
        <v>20.611000000000001</v>
      </c>
      <c r="EI18" s="63">
        <v>69.727999999999994</v>
      </c>
      <c r="EJ18" s="63">
        <v>7.359</v>
      </c>
      <c r="EK18" s="63">
        <v>13.996</v>
      </c>
      <c r="EL18" s="63">
        <v>19.507999999999999</v>
      </c>
      <c r="EM18" s="63">
        <v>40.863</v>
      </c>
      <c r="EN18" s="63">
        <v>18.297999999999998</v>
      </c>
      <c r="EO18" s="63">
        <v>59.161000000000001</v>
      </c>
      <c r="EP18" s="63">
        <v>0.83899999999999997</v>
      </c>
      <c r="EQ18" s="63">
        <v>2.7930000000000001</v>
      </c>
      <c r="ER18" s="63">
        <v>4.6219999999999999</v>
      </c>
      <c r="ES18" s="63">
        <v>8.2539999999999996</v>
      </c>
      <c r="ET18" s="63">
        <v>2.3140000000000001</v>
      </c>
      <c r="EU18" s="63">
        <v>10.568</v>
      </c>
      <c r="EV18" s="63">
        <v>0.221</v>
      </c>
      <c r="EW18" s="63">
        <v>1.4870000000000001</v>
      </c>
      <c r="EX18" s="63">
        <v>0.52900000000000003</v>
      </c>
      <c r="EY18" s="63">
        <v>2.2370000000000001</v>
      </c>
      <c r="EZ18" s="63">
        <v>0.373</v>
      </c>
      <c r="FA18" s="63">
        <v>2.609</v>
      </c>
      <c r="FB18" s="63">
        <v>0.73799999999999999</v>
      </c>
      <c r="FC18" s="63">
        <v>0.374</v>
      </c>
      <c r="FD18" s="63">
        <v>0.24099999999999999</v>
      </c>
      <c r="FE18" s="63">
        <v>1.353</v>
      </c>
      <c r="FF18" s="63">
        <v>0.39800000000000002</v>
      </c>
      <c r="FG18" s="63">
        <v>1.7509999999999999</v>
      </c>
      <c r="FH18" s="63">
        <v>4.8040000000000003</v>
      </c>
      <c r="FI18" s="63">
        <v>4.8819999999999997</v>
      </c>
      <c r="FJ18" s="63">
        <v>6.6890000000000001</v>
      </c>
      <c r="FK18" s="63">
        <v>16.375</v>
      </c>
      <c r="FL18" s="63">
        <v>5.8840000000000003</v>
      </c>
      <c r="FM18" s="63">
        <v>22.257999999999999</v>
      </c>
      <c r="FN18" s="63">
        <v>157.017</v>
      </c>
      <c r="FO18" s="63">
        <v>124.637</v>
      </c>
      <c r="FP18" s="63">
        <v>133.477</v>
      </c>
      <c r="FQ18" s="63">
        <v>415.13099999999997</v>
      </c>
      <c r="FR18" s="63">
        <v>106.206</v>
      </c>
      <c r="FS18" s="63">
        <v>521.33699999999999</v>
      </c>
      <c r="FT18" s="63">
        <v>48.991999999999997</v>
      </c>
      <c r="FU18" s="63">
        <v>74.308999999999997</v>
      </c>
      <c r="FV18" s="63">
        <v>89.951999999999998</v>
      </c>
      <c r="FW18" s="63">
        <v>213.25299999999999</v>
      </c>
      <c r="FX18" s="63">
        <v>72.546000000000006</v>
      </c>
      <c r="FY18" s="63">
        <v>285.79899999999998</v>
      </c>
      <c r="FZ18" s="63">
        <v>16.536000000000001</v>
      </c>
      <c r="GA18" s="63">
        <v>33.348999999999997</v>
      </c>
      <c r="GB18" s="63">
        <v>46.469000000000001</v>
      </c>
      <c r="GC18" s="63">
        <v>96.353999999999999</v>
      </c>
      <c r="GD18" s="63">
        <v>42.061999999999998</v>
      </c>
      <c r="GE18" s="63">
        <v>138.417</v>
      </c>
      <c r="GF18" s="63">
        <v>32.456000000000003</v>
      </c>
      <c r="GG18" s="63">
        <v>40.959000000000003</v>
      </c>
      <c r="GH18" s="63">
        <v>43.484000000000002</v>
      </c>
      <c r="GI18" s="63">
        <v>116.899</v>
      </c>
      <c r="GJ18" s="63">
        <v>30.484000000000002</v>
      </c>
      <c r="GK18" s="63">
        <v>147.38200000000001</v>
      </c>
      <c r="GL18" s="63">
        <v>7.3920000000000003</v>
      </c>
      <c r="GM18" s="63">
        <v>8.6440000000000001</v>
      </c>
      <c r="GN18" s="63">
        <v>5.6319999999999997</v>
      </c>
      <c r="GO18" s="63">
        <v>21.667999999999999</v>
      </c>
      <c r="GP18" s="63">
        <v>3.3380000000000001</v>
      </c>
      <c r="GQ18" s="63">
        <v>25.006</v>
      </c>
      <c r="GR18" s="63">
        <v>0.91800000000000004</v>
      </c>
      <c r="GS18" s="63">
        <v>1.06</v>
      </c>
      <c r="GT18" s="63">
        <v>3.4990000000000001</v>
      </c>
      <c r="GU18" s="63">
        <v>5.476</v>
      </c>
      <c r="GV18" s="63">
        <v>0.36499999999999999</v>
      </c>
      <c r="GW18" s="63">
        <v>5.8419999999999996</v>
      </c>
      <c r="GX18" s="63">
        <v>98.215999999999994</v>
      </c>
      <c r="GY18" s="63">
        <v>39.841999999999999</v>
      </c>
      <c r="GZ18" s="63">
        <v>33.917999999999999</v>
      </c>
      <c r="HA18" s="63">
        <v>171.97499999999999</v>
      </c>
      <c r="HB18" s="63">
        <v>28.981000000000002</v>
      </c>
      <c r="HC18" s="63">
        <v>200.95699999999999</v>
      </c>
      <c r="HD18" s="63">
        <v>1135.069</v>
      </c>
      <c r="HE18" s="63">
        <v>651.11699999999996</v>
      </c>
      <c r="HF18" s="63">
        <v>620.57500000000005</v>
      </c>
      <c r="HG18" s="63">
        <v>2406.7600000000002</v>
      </c>
      <c r="HH18" s="63">
        <v>564.48699999999997</v>
      </c>
      <c r="HI18" s="63">
        <v>2971.248</v>
      </c>
    </row>
    <row r="19" spans="1:217">
      <c r="A19" s="9">
        <v>41426</v>
      </c>
      <c r="B19" s="63">
        <v>978.14200000000005</v>
      </c>
      <c r="C19" s="63">
        <v>517.69399999999996</v>
      </c>
      <c r="D19" s="63">
        <v>458.07799999999997</v>
      </c>
      <c r="E19" s="63">
        <v>1953.914</v>
      </c>
      <c r="F19" s="63">
        <v>428.77</v>
      </c>
      <c r="G19" s="63">
        <v>2382.6840000000002</v>
      </c>
      <c r="H19" s="63">
        <v>503.71100000000001</v>
      </c>
      <c r="I19" s="63">
        <v>349.13600000000002</v>
      </c>
      <c r="J19" s="63">
        <v>335.74799999999999</v>
      </c>
      <c r="K19" s="63">
        <v>1188.595</v>
      </c>
      <c r="L19" s="63">
        <v>306.42599999999999</v>
      </c>
      <c r="M19" s="63">
        <v>1495.021</v>
      </c>
      <c r="N19" s="63">
        <v>156.297</v>
      </c>
      <c r="O19" s="63">
        <v>131.55799999999999</v>
      </c>
      <c r="P19" s="63">
        <v>147.16499999999999</v>
      </c>
      <c r="Q19" s="63">
        <v>435.02</v>
      </c>
      <c r="R19" s="63">
        <v>158.47200000000001</v>
      </c>
      <c r="S19" s="63">
        <v>593.49199999999996</v>
      </c>
      <c r="T19" s="63">
        <v>18.234000000000002</v>
      </c>
      <c r="U19" s="63">
        <v>15.837999999999999</v>
      </c>
      <c r="V19" s="63">
        <v>10.679</v>
      </c>
      <c r="W19" s="63">
        <v>44.750999999999998</v>
      </c>
      <c r="X19" s="63">
        <v>10.662000000000001</v>
      </c>
      <c r="Y19" s="63">
        <v>55.412999999999997</v>
      </c>
      <c r="Z19" s="63">
        <v>329.18</v>
      </c>
      <c r="AA19" s="63">
        <v>201.74</v>
      </c>
      <c r="AB19" s="63">
        <v>177.904</v>
      </c>
      <c r="AC19" s="63">
        <v>708.82399999999996</v>
      </c>
      <c r="AD19" s="63">
        <v>137.292</v>
      </c>
      <c r="AE19" s="63">
        <v>846.11500000000001</v>
      </c>
      <c r="AF19" s="63">
        <v>397.07799999999997</v>
      </c>
      <c r="AG19" s="63">
        <v>133.49299999999999</v>
      </c>
      <c r="AH19" s="63">
        <v>100.232</v>
      </c>
      <c r="AI19" s="63">
        <v>630.803</v>
      </c>
      <c r="AJ19" s="63">
        <v>98.248000000000005</v>
      </c>
      <c r="AK19" s="63">
        <v>729.05</v>
      </c>
      <c r="AL19" s="63">
        <v>18.762</v>
      </c>
      <c r="AM19" s="63">
        <v>14.04</v>
      </c>
      <c r="AN19" s="63">
        <v>8.4580000000000002</v>
      </c>
      <c r="AO19" s="63">
        <v>41.259</v>
      </c>
      <c r="AP19" s="63">
        <v>5.3369999999999997</v>
      </c>
      <c r="AQ19" s="63">
        <v>46.595999999999997</v>
      </c>
      <c r="AR19" s="63">
        <v>4.4059999999999997</v>
      </c>
      <c r="AS19" s="63">
        <v>2.2679999999999998</v>
      </c>
      <c r="AT19" s="63">
        <v>1.8440000000000001</v>
      </c>
      <c r="AU19" s="63">
        <v>8.5190000000000001</v>
      </c>
      <c r="AV19" s="63">
        <v>2.1930000000000001</v>
      </c>
      <c r="AW19" s="63">
        <v>10.711</v>
      </c>
      <c r="AX19" s="63">
        <v>344.85</v>
      </c>
      <c r="AY19" s="63">
        <v>96.65</v>
      </c>
      <c r="AZ19" s="63">
        <v>63.033000000000001</v>
      </c>
      <c r="BA19" s="63">
        <v>504.53300000000002</v>
      </c>
      <c r="BB19" s="63">
        <v>62.384999999999998</v>
      </c>
      <c r="BC19" s="63">
        <v>566.91800000000001</v>
      </c>
      <c r="BD19" s="63">
        <v>9.3759999999999994</v>
      </c>
      <c r="BE19" s="63">
        <v>6.1680000000000001</v>
      </c>
      <c r="BF19" s="63">
        <v>6.6619999999999999</v>
      </c>
      <c r="BG19" s="63">
        <v>22.206</v>
      </c>
      <c r="BH19" s="63">
        <v>6.2949999999999999</v>
      </c>
      <c r="BI19" s="63">
        <v>28.501000000000001</v>
      </c>
      <c r="BJ19" s="63">
        <v>1.579</v>
      </c>
      <c r="BK19" s="63">
        <v>1.8440000000000001</v>
      </c>
      <c r="BL19" s="63">
        <v>2.653</v>
      </c>
      <c r="BM19" s="63">
        <v>6.0759999999999996</v>
      </c>
      <c r="BN19" s="63">
        <v>2.1659999999999999</v>
      </c>
      <c r="BO19" s="63">
        <v>8.2420000000000009</v>
      </c>
      <c r="BP19" s="63">
        <v>18.105</v>
      </c>
      <c r="BQ19" s="63">
        <v>12.523</v>
      </c>
      <c r="BR19" s="63">
        <v>17.581</v>
      </c>
      <c r="BS19" s="63">
        <v>48.209000000000003</v>
      </c>
      <c r="BT19" s="63">
        <v>19.873000000000001</v>
      </c>
      <c r="BU19" s="63">
        <v>68.081000000000003</v>
      </c>
      <c r="BV19" s="63">
        <v>60.62</v>
      </c>
      <c r="BW19" s="63">
        <v>27.911000000000001</v>
      </c>
      <c r="BX19" s="63">
        <v>16.437000000000001</v>
      </c>
      <c r="BY19" s="63">
        <v>104.968</v>
      </c>
      <c r="BZ19" s="63">
        <v>17.939</v>
      </c>
      <c r="CA19" s="63">
        <v>122.907</v>
      </c>
      <c r="CB19" s="63">
        <v>0</v>
      </c>
      <c r="CC19" s="63">
        <v>0.47</v>
      </c>
      <c r="CD19" s="63">
        <v>0</v>
      </c>
      <c r="CE19" s="63">
        <v>0.47</v>
      </c>
      <c r="CF19" s="63">
        <v>0</v>
      </c>
      <c r="CG19" s="63">
        <v>0.47</v>
      </c>
      <c r="CH19" s="63">
        <v>0</v>
      </c>
      <c r="CI19" s="63">
        <v>0.13500000000000001</v>
      </c>
      <c r="CJ19" s="63">
        <v>0</v>
      </c>
      <c r="CK19" s="63">
        <v>0.13500000000000001</v>
      </c>
      <c r="CL19" s="63">
        <v>0</v>
      </c>
      <c r="CM19" s="63">
        <v>0.13500000000000001</v>
      </c>
      <c r="CN19" s="63">
        <v>1.323</v>
      </c>
      <c r="CO19" s="63">
        <v>2.5409999999999999</v>
      </c>
      <c r="CP19" s="63">
        <v>0.77400000000000002</v>
      </c>
      <c r="CQ19" s="63">
        <v>4.6379999999999999</v>
      </c>
      <c r="CR19" s="63">
        <v>0.84199999999999997</v>
      </c>
      <c r="CS19" s="63">
        <v>5.4809999999999999</v>
      </c>
      <c r="CT19" s="63">
        <v>0.71899999999999997</v>
      </c>
      <c r="CU19" s="63">
        <v>7.5999999999999998E-2</v>
      </c>
      <c r="CV19" s="63">
        <v>0.41599999999999998</v>
      </c>
      <c r="CW19" s="63">
        <v>1.2110000000000001</v>
      </c>
      <c r="CX19" s="63">
        <v>0</v>
      </c>
      <c r="CY19" s="63">
        <v>1.2110000000000001</v>
      </c>
      <c r="CZ19" s="63">
        <v>18.919</v>
      </c>
      <c r="DA19" s="63">
        <v>1.367</v>
      </c>
      <c r="DB19" s="63">
        <v>0.87</v>
      </c>
      <c r="DC19" s="63">
        <v>21.155000000000001</v>
      </c>
      <c r="DD19" s="63">
        <v>0.47799999999999998</v>
      </c>
      <c r="DE19" s="63">
        <v>21.632000000000001</v>
      </c>
      <c r="DF19" s="63">
        <v>1.74</v>
      </c>
      <c r="DG19" s="63">
        <v>1.9259999999999999</v>
      </c>
      <c r="DH19" s="63">
        <v>0.68100000000000005</v>
      </c>
      <c r="DI19" s="63">
        <v>4.3470000000000004</v>
      </c>
      <c r="DJ19" s="63">
        <v>0.13900000000000001</v>
      </c>
      <c r="DK19" s="63">
        <v>4.4859999999999998</v>
      </c>
      <c r="DL19" s="63">
        <v>37.917999999999999</v>
      </c>
      <c r="DM19" s="63">
        <v>21.396999999999998</v>
      </c>
      <c r="DN19" s="63">
        <v>13.696999999999999</v>
      </c>
      <c r="DO19" s="63">
        <v>73.012</v>
      </c>
      <c r="DP19" s="63">
        <v>16.48</v>
      </c>
      <c r="DQ19" s="63">
        <v>89.492000000000004</v>
      </c>
      <c r="DR19" s="63">
        <v>176.96</v>
      </c>
      <c r="DS19" s="63">
        <v>156.51300000000001</v>
      </c>
      <c r="DT19" s="63">
        <v>159.61500000000001</v>
      </c>
      <c r="DU19" s="63">
        <v>493.08699999999999</v>
      </c>
      <c r="DV19" s="63">
        <v>125.077</v>
      </c>
      <c r="DW19" s="63">
        <v>618.16399999999999</v>
      </c>
      <c r="DX19" s="63">
        <v>15.752000000000001</v>
      </c>
      <c r="DY19" s="63">
        <v>26.574000000000002</v>
      </c>
      <c r="DZ19" s="63">
        <v>29.741</v>
      </c>
      <c r="EA19" s="63">
        <v>72.067999999999998</v>
      </c>
      <c r="EB19" s="63">
        <v>27.050999999999998</v>
      </c>
      <c r="EC19" s="63">
        <v>99.119</v>
      </c>
      <c r="ED19" s="63">
        <v>10.148</v>
      </c>
      <c r="EE19" s="63">
        <v>20.170000000000002</v>
      </c>
      <c r="EF19" s="63">
        <v>19.971</v>
      </c>
      <c r="EG19" s="63">
        <v>50.289000000000001</v>
      </c>
      <c r="EH19" s="63">
        <v>17.759</v>
      </c>
      <c r="EI19" s="63">
        <v>68.048000000000002</v>
      </c>
      <c r="EJ19" s="63">
        <v>7.4809999999999999</v>
      </c>
      <c r="EK19" s="63">
        <v>16.510000000000002</v>
      </c>
      <c r="EL19" s="63">
        <v>15.494999999999999</v>
      </c>
      <c r="EM19" s="63">
        <v>39.487000000000002</v>
      </c>
      <c r="EN19" s="63">
        <v>14.521000000000001</v>
      </c>
      <c r="EO19" s="63">
        <v>54.006999999999998</v>
      </c>
      <c r="EP19" s="63">
        <v>2.6669999999999998</v>
      </c>
      <c r="EQ19" s="63">
        <v>3.66</v>
      </c>
      <c r="ER19" s="63">
        <v>4.4749999999999996</v>
      </c>
      <c r="ES19" s="63">
        <v>10.802</v>
      </c>
      <c r="ET19" s="63">
        <v>3.238</v>
      </c>
      <c r="EU19" s="63">
        <v>14.04</v>
      </c>
      <c r="EV19" s="63">
        <v>1.139</v>
      </c>
      <c r="EW19" s="63">
        <v>1.6839999999999999</v>
      </c>
      <c r="EX19" s="63">
        <v>3.0150000000000001</v>
      </c>
      <c r="EY19" s="63">
        <v>5.8380000000000001</v>
      </c>
      <c r="EZ19" s="63">
        <v>1.7869999999999999</v>
      </c>
      <c r="FA19" s="63">
        <v>7.625</v>
      </c>
      <c r="FB19" s="63">
        <v>0</v>
      </c>
      <c r="FC19" s="63">
        <v>0.70099999999999996</v>
      </c>
      <c r="FD19" s="63">
        <v>0.626</v>
      </c>
      <c r="FE19" s="63">
        <v>1.327</v>
      </c>
      <c r="FF19" s="63">
        <v>0.83299999999999996</v>
      </c>
      <c r="FG19" s="63">
        <v>2.1589999999999998</v>
      </c>
      <c r="FH19" s="63">
        <v>4.4660000000000002</v>
      </c>
      <c r="FI19" s="63">
        <v>3.738</v>
      </c>
      <c r="FJ19" s="63">
        <v>5.6630000000000003</v>
      </c>
      <c r="FK19" s="63">
        <v>13.866</v>
      </c>
      <c r="FL19" s="63">
        <v>5.992</v>
      </c>
      <c r="FM19" s="63">
        <v>19.858000000000001</v>
      </c>
      <c r="FN19" s="63">
        <v>161.20699999999999</v>
      </c>
      <c r="FO19" s="63">
        <v>129.93799999999999</v>
      </c>
      <c r="FP19" s="63">
        <v>129.874</v>
      </c>
      <c r="FQ19" s="63">
        <v>421.01900000000001</v>
      </c>
      <c r="FR19" s="63">
        <v>98.025999999999996</v>
      </c>
      <c r="FS19" s="63">
        <v>519.04499999999996</v>
      </c>
      <c r="FT19" s="63">
        <v>57.947000000000003</v>
      </c>
      <c r="FU19" s="63">
        <v>68.947999999999993</v>
      </c>
      <c r="FV19" s="63">
        <v>86.555000000000007</v>
      </c>
      <c r="FW19" s="63">
        <v>213.45</v>
      </c>
      <c r="FX19" s="63">
        <v>70.734999999999999</v>
      </c>
      <c r="FY19" s="63">
        <v>284.185</v>
      </c>
      <c r="FZ19" s="63">
        <v>20.11</v>
      </c>
      <c r="GA19" s="63">
        <v>27.178000000000001</v>
      </c>
      <c r="GB19" s="63">
        <v>46.804000000000002</v>
      </c>
      <c r="GC19" s="63">
        <v>94.091999999999999</v>
      </c>
      <c r="GD19" s="63">
        <v>45.526000000000003</v>
      </c>
      <c r="GE19" s="63">
        <v>139.61699999999999</v>
      </c>
      <c r="GF19" s="63">
        <v>37.837000000000003</v>
      </c>
      <c r="GG19" s="63">
        <v>41.771000000000001</v>
      </c>
      <c r="GH19" s="63">
        <v>39.750999999999998</v>
      </c>
      <c r="GI19" s="63">
        <v>119.358</v>
      </c>
      <c r="GJ19" s="63">
        <v>25.209</v>
      </c>
      <c r="GK19" s="63">
        <v>144.56700000000001</v>
      </c>
      <c r="GL19" s="63">
        <v>6.5170000000000003</v>
      </c>
      <c r="GM19" s="63">
        <v>9.9139999999999997</v>
      </c>
      <c r="GN19" s="63">
        <v>8.11</v>
      </c>
      <c r="GO19" s="63">
        <v>24.541</v>
      </c>
      <c r="GP19" s="63">
        <v>4.5289999999999999</v>
      </c>
      <c r="GQ19" s="63">
        <v>29.071000000000002</v>
      </c>
      <c r="GR19" s="63">
        <v>2.085</v>
      </c>
      <c r="GS19" s="63">
        <v>1.498</v>
      </c>
      <c r="GT19" s="63">
        <v>1.466</v>
      </c>
      <c r="GU19" s="63">
        <v>5.048</v>
      </c>
      <c r="GV19" s="63">
        <v>1.5189999999999999</v>
      </c>
      <c r="GW19" s="63">
        <v>6.5679999999999996</v>
      </c>
      <c r="GX19" s="63">
        <v>94.08</v>
      </c>
      <c r="GY19" s="63">
        <v>48.122999999999998</v>
      </c>
      <c r="GZ19" s="63">
        <v>32.950000000000003</v>
      </c>
      <c r="HA19" s="63">
        <v>175.15199999999999</v>
      </c>
      <c r="HB19" s="63">
        <v>20.765000000000001</v>
      </c>
      <c r="HC19" s="63">
        <v>195.917</v>
      </c>
      <c r="HD19" s="63">
        <v>1155.1020000000001</v>
      </c>
      <c r="HE19" s="63">
        <v>674.20699999999999</v>
      </c>
      <c r="HF19" s="63">
        <v>617.69299999999998</v>
      </c>
      <c r="HG19" s="63">
        <v>2447.002</v>
      </c>
      <c r="HH19" s="63">
        <v>553.84699999999998</v>
      </c>
      <c r="HI19" s="63">
        <v>3000.8490000000002</v>
      </c>
    </row>
    <row r="20" spans="1:217">
      <c r="A20" s="9">
        <v>41791</v>
      </c>
      <c r="B20" s="63">
        <v>1014.7430000000001</v>
      </c>
      <c r="C20" s="63">
        <v>528.65200000000004</v>
      </c>
      <c r="D20" s="63">
        <v>452.81299999999999</v>
      </c>
      <c r="E20" s="63">
        <v>1996.2090000000001</v>
      </c>
      <c r="F20" s="63">
        <v>426.63200000000001</v>
      </c>
      <c r="G20" s="63">
        <v>2422.8409999999999</v>
      </c>
      <c r="H20" s="63">
        <v>533.298</v>
      </c>
      <c r="I20" s="63">
        <v>350.24</v>
      </c>
      <c r="J20" s="63">
        <v>324.20699999999999</v>
      </c>
      <c r="K20" s="63">
        <v>1207.7449999999999</v>
      </c>
      <c r="L20" s="63">
        <v>303.77699999999999</v>
      </c>
      <c r="M20" s="63">
        <v>1511.5219999999999</v>
      </c>
      <c r="N20" s="63">
        <v>177.82300000000001</v>
      </c>
      <c r="O20" s="63">
        <v>134.113</v>
      </c>
      <c r="P20" s="63">
        <v>151.625</v>
      </c>
      <c r="Q20" s="63">
        <v>463.56099999999998</v>
      </c>
      <c r="R20" s="63">
        <v>152.29900000000001</v>
      </c>
      <c r="S20" s="63">
        <v>615.86</v>
      </c>
      <c r="T20" s="63">
        <v>25.125</v>
      </c>
      <c r="U20" s="63">
        <v>17.93</v>
      </c>
      <c r="V20" s="63">
        <v>14.927</v>
      </c>
      <c r="W20" s="63">
        <v>57.981000000000002</v>
      </c>
      <c r="X20" s="63">
        <v>13.07</v>
      </c>
      <c r="Y20" s="63">
        <v>71.052000000000007</v>
      </c>
      <c r="Z20" s="63">
        <v>330.35</v>
      </c>
      <c r="AA20" s="63">
        <v>198.197</v>
      </c>
      <c r="AB20" s="63">
        <v>157.655</v>
      </c>
      <c r="AC20" s="63">
        <v>686.202</v>
      </c>
      <c r="AD20" s="63">
        <v>138.40799999999999</v>
      </c>
      <c r="AE20" s="63">
        <v>824.61</v>
      </c>
      <c r="AF20" s="63">
        <v>412.024</v>
      </c>
      <c r="AG20" s="63">
        <v>145.38900000000001</v>
      </c>
      <c r="AH20" s="63">
        <v>98.241</v>
      </c>
      <c r="AI20" s="63">
        <v>655.654</v>
      </c>
      <c r="AJ20" s="63">
        <v>91.51</v>
      </c>
      <c r="AK20" s="63">
        <v>747.16399999999999</v>
      </c>
      <c r="AL20" s="63">
        <v>23.154</v>
      </c>
      <c r="AM20" s="63">
        <v>13.151</v>
      </c>
      <c r="AN20" s="63">
        <v>7.7359999999999998</v>
      </c>
      <c r="AO20" s="63">
        <v>44.040999999999997</v>
      </c>
      <c r="AP20" s="63">
        <v>5.835</v>
      </c>
      <c r="AQ20" s="63">
        <v>49.875999999999998</v>
      </c>
      <c r="AR20" s="63">
        <v>3.0329999999999999</v>
      </c>
      <c r="AS20" s="63">
        <v>4.8440000000000003</v>
      </c>
      <c r="AT20" s="63">
        <v>5.774</v>
      </c>
      <c r="AU20" s="63">
        <v>13.651</v>
      </c>
      <c r="AV20" s="63">
        <v>1.5880000000000001</v>
      </c>
      <c r="AW20" s="63">
        <v>15.239000000000001</v>
      </c>
      <c r="AX20" s="63">
        <v>355.04899999999998</v>
      </c>
      <c r="AY20" s="63">
        <v>98.915000000000006</v>
      </c>
      <c r="AZ20" s="63">
        <v>63.558999999999997</v>
      </c>
      <c r="BA20" s="63">
        <v>517.524</v>
      </c>
      <c r="BB20" s="63">
        <v>54.741999999999997</v>
      </c>
      <c r="BC20" s="63">
        <v>572.26599999999996</v>
      </c>
      <c r="BD20" s="63">
        <v>10.266999999999999</v>
      </c>
      <c r="BE20" s="63">
        <v>10.349</v>
      </c>
      <c r="BF20" s="63">
        <v>7.2389999999999999</v>
      </c>
      <c r="BG20" s="63">
        <v>27.853999999999999</v>
      </c>
      <c r="BH20" s="63">
        <v>2.4369999999999998</v>
      </c>
      <c r="BI20" s="63">
        <v>30.292000000000002</v>
      </c>
      <c r="BJ20" s="63">
        <v>1.764</v>
      </c>
      <c r="BK20" s="63">
        <v>1.32</v>
      </c>
      <c r="BL20" s="63">
        <v>1.9370000000000001</v>
      </c>
      <c r="BM20" s="63">
        <v>5.0209999999999999</v>
      </c>
      <c r="BN20" s="63">
        <v>4.0149999999999997</v>
      </c>
      <c r="BO20" s="63">
        <v>9.0359999999999996</v>
      </c>
      <c r="BP20" s="63">
        <v>18.757000000000001</v>
      </c>
      <c r="BQ20" s="63">
        <v>16.809000000000001</v>
      </c>
      <c r="BR20" s="63">
        <v>11.996</v>
      </c>
      <c r="BS20" s="63">
        <v>47.563000000000002</v>
      </c>
      <c r="BT20" s="63">
        <v>22.893000000000001</v>
      </c>
      <c r="BU20" s="63">
        <v>70.456000000000003</v>
      </c>
      <c r="BV20" s="63">
        <v>52.459000000000003</v>
      </c>
      <c r="BW20" s="63">
        <v>25.666</v>
      </c>
      <c r="BX20" s="63">
        <v>24.195</v>
      </c>
      <c r="BY20" s="63">
        <v>102.321</v>
      </c>
      <c r="BZ20" s="63">
        <v>24.661000000000001</v>
      </c>
      <c r="CA20" s="63">
        <v>126.98099999999999</v>
      </c>
      <c r="CB20" s="63">
        <v>0</v>
      </c>
      <c r="CC20" s="63">
        <v>0.43</v>
      </c>
      <c r="CD20" s="63">
        <v>0.503</v>
      </c>
      <c r="CE20" s="63">
        <v>0.93300000000000005</v>
      </c>
      <c r="CF20" s="63">
        <v>0.39500000000000002</v>
      </c>
      <c r="CG20" s="63">
        <v>1.327</v>
      </c>
      <c r="CH20" s="63">
        <v>0.55100000000000005</v>
      </c>
      <c r="CI20" s="63">
        <v>0.104</v>
      </c>
      <c r="CJ20" s="63">
        <v>0.23499999999999999</v>
      </c>
      <c r="CK20" s="63">
        <v>0.89100000000000001</v>
      </c>
      <c r="CL20" s="63">
        <v>0</v>
      </c>
      <c r="CM20" s="63">
        <v>0.89100000000000001</v>
      </c>
      <c r="CN20" s="63">
        <v>1.899</v>
      </c>
      <c r="CO20" s="63">
        <v>1.1950000000000001</v>
      </c>
      <c r="CP20" s="63">
        <v>0.92700000000000005</v>
      </c>
      <c r="CQ20" s="63">
        <v>4.0199999999999996</v>
      </c>
      <c r="CR20" s="63">
        <v>0.42799999999999999</v>
      </c>
      <c r="CS20" s="63">
        <v>4.4480000000000004</v>
      </c>
      <c r="CT20" s="63">
        <v>0</v>
      </c>
      <c r="CU20" s="63">
        <v>0.161</v>
      </c>
      <c r="CV20" s="63">
        <v>0.41</v>
      </c>
      <c r="CW20" s="63">
        <v>0.57099999999999995</v>
      </c>
      <c r="CX20" s="63">
        <v>0</v>
      </c>
      <c r="CY20" s="63">
        <v>0.57099999999999995</v>
      </c>
      <c r="CZ20" s="63">
        <v>18.841000000000001</v>
      </c>
      <c r="DA20" s="63">
        <v>6.07</v>
      </c>
      <c r="DB20" s="63">
        <v>1.99</v>
      </c>
      <c r="DC20" s="63">
        <v>26.9</v>
      </c>
      <c r="DD20" s="63">
        <v>0.51300000000000001</v>
      </c>
      <c r="DE20" s="63">
        <v>27.413</v>
      </c>
      <c r="DF20" s="63">
        <v>1.357</v>
      </c>
      <c r="DG20" s="63">
        <v>2.8769999999999998</v>
      </c>
      <c r="DH20" s="63">
        <v>1.7070000000000001</v>
      </c>
      <c r="DI20" s="63">
        <v>5.9409999999999998</v>
      </c>
      <c r="DJ20" s="63">
        <v>1.431</v>
      </c>
      <c r="DK20" s="63">
        <v>7.3719999999999999</v>
      </c>
      <c r="DL20" s="63">
        <v>29.812000000000001</v>
      </c>
      <c r="DM20" s="63">
        <v>14.83</v>
      </c>
      <c r="DN20" s="63">
        <v>18.422999999999998</v>
      </c>
      <c r="DO20" s="63">
        <v>63.064999999999998</v>
      </c>
      <c r="DP20" s="63">
        <v>21.893000000000001</v>
      </c>
      <c r="DQ20" s="63">
        <v>84.959000000000003</v>
      </c>
      <c r="DR20" s="63">
        <v>169.65799999999999</v>
      </c>
      <c r="DS20" s="63">
        <v>163.429</v>
      </c>
      <c r="DT20" s="63">
        <v>156.572</v>
      </c>
      <c r="DU20" s="63">
        <v>489.65899999999999</v>
      </c>
      <c r="DV20" s="63">
        <v>141.624</v>
      </c>
      <c r="DW20" s="63">
        <v>631.28300000000002</v>
      </c>
      <c r="DX20" s="63">
        <v>16.094999999999999</v>
      </c>
      <c r="DY20" s="63">
        <v>22.838999999999999</v>
      </c>
      <c r="DZ20" s="63">
        <v>34.75</v>
      </c>
      <c r="EA20" s="63">
        <v>73.683999999999997</v>
      </c>
      <c r="EB20" s="63">
        <v>28.809000000000001</v>
      </c>
      <c r="EC20" s="63">
        <v>102.49299999999999</v>
      </c>
      <c r="ED20" s="63">
        <v>9.452</v>
      </c>
      <c r="EE20" s="63">
        <v>17.861000000000001</v>
      </c>
      <c r="EF20" s="63">
        <v>25.687000000000001</v>
      </c>
      <c r="EG20" s="63">
        <v>52.999000000000002</v>
      </c>
      <c r="EH20" s="63">
        <v>21.111000000000001</v>
      </c>
      <c r="EI20" s="63">
        <v>74.11</v>
      </c>
      <c r="EJ20" s="63">
        <v>7.6589999999999998</v>
      </c>
      <c r="EK20" s="63">
        <v>12.619</v>
      </c>
      <c r="EL20" s="63">
        <v>19.870999999999999</v>
      </c>
      <c r="EM20" s="63">
        <v>40.149000000000001</v>
      </c>
      <c r="EN20" s="63">
        <v>18.21</v>
      </c>
      <c r="EO20" s="63">
        <v>58.359000000000002</v>
      </c>
      <c r="EP20" s="63">
        <v>1.7929999999999999</v>
      </c>
      <c r="EQ20" s="63">
        <v>5.2409999999999997</v>
      </c>
      <c r="ER20" s="63">
        <v>5.8159999999999998</v>
      </c>
      <c r="ES20" s="63">
        <v>12.85</v>
      </c>
      <c r="ET20" s="63">
        <v>2.9009999999999998</v>
      </c>
      <c r="EU20" s="63">
        <v>15.750999999999999</v>
      </c>
      <c r="EV20" s="63">
        <v>0.435</v>
      </c>
      <c r="EW20" s="63">
        <v>0.88500000000000001</v>
      </c>
      <c r="EX20" s="63">
        <v>0.49199999999999999</v>
      </c>
      <c r="EY20" s="63">
        <v>1.8120000000000001</v>
      </c>
      <c r="EZ20" s="63">
        <v>1.9790000000000001</v>
      </c>
      <c r="FA20" s="63">
        <v>3.7909999999999999</v>
      </c>
      <c r="FB20" s="63">
        <v>0.13</v>
      </c>
      <c r="FC20" s="63">
        <v>0</v>
      </c>
      <c r="FD20" s="63">
        <v>0.56499999999999995</v>
      </c>
      <c r="FE20" s="63">
        <v>0.69499999999999995</v>
      </c>
      <c r="FF20" s="63">
        <v>0</v>
      </c>
      <c r="FG20" s="63">
        <v>0.69499999999999995</v>
      </c>
      <c r="FH20" s="63">
        <v>5.9359999999999999</v>
      </c>
      <c r="FI20" s="63">
        <v>4.093</v>
      </c>
      <c r="FJ20" s="63">
        <v>7.29</v>
      </c>
      <c r="FK20" s="63">
        <v>17.318999999999999</v>
      </c>
      <c r="FL20" s="63">
        <v>5.7190000000000003</v>
      </c>
      <c r="FM20" s="63">
        <v>23.038</v>
      </c>
      <c r="FN20" s="63">
        <v>153.56299999999999</v>
      </c>
      <c r="FO20" s="63">
        <v>140.59</v>
      </c>
      <c r="FP20" s="63">
        <v>121.822</v>
      </c>
      <c r="FQ20" s="63">
        <v>415.976</v>
      </c>
      <c r="FR20" s="63">
        <v>112.81399999999999</v>
      </c>
      <c r="FS20" s="63">
        <v>528.79</v>
      </c>
      <c r="FT20" s="63">
        <v>52.393000000000001</v>
      </c>
      <c r="FU20" s="63">
        <v>77.058999999999997</v>
      </c>
      <c r="FV20" s="63">
        <v>81.495000000000005</v>
      </c>
      <c r="FW20" s="63">
        <v>210.947</v>
      </c>
      <c r="FX20" s="63">
        <v>77.731999999999999</v>
      </c>
      <c r="FY20" s="63">
        <v>288.67899999999997</v>
      </c>
      <c r="FZ20" s="63">
        <v>21.744</v>
      </c>
      <c r="GA20" s="63">
        <v>31.495000000000001</v>
      </c>
      <c r="GB20" s="63">
        <v>41.198999999999998</v>
      </c>
      <c r="GC20" s="63">
        <v>94.438000000000002</v>
      </c>
      <c r="GD20" s="63">
        <v>48.926000000000002</v>
      </c>
      <c r="GE20" s="63">
        <v>143.364</v>
      </c>
      <c r="GF20" s="63">
        <v>30.649000000000001</v>
      </c>
      <c r="GG20" s="63">
        <v>45.564</v>
      </c>
      <c r="GH20" s="63">
        <v>40.295999999999999</v>
      </c>
      <c r="GI20" s="63">
        <v>116.51</v>
      </c>
      <c r="GJ20" s="63">
        <v>28.806000000000001</v>
      </c>
      <c r="GK20" s="63">
        <v>145.316</v>
      </c>
      <c r="GL20" s="63">
        <v>10.17</v>
      </c>
      <c r="GM20" s="63">
        <v>11.568</v>
      </c>
      <c r="GN20" s="63">
        <v>5.2050000000000001</v>
      </c>
      <c r="GO20" s="63">
        <v>26.943000000000001</v>
      </c>
      <c r="GP20" s="63">
        <v>3.452</v>
      </c>
      <c r="GQ20" s="63">
        <v>30.395</v>
      </c>
      <c r="GR20" s="63">
        <v>1.704</v>
      </c>
      <c r="GS20" s="63">
        <v>5.8849999999999998</v>
      </c>
      <c r="GT20" s="63">
        <v>3.4409999999999998</v>
      </c>
      <c r="GU20" s="63">
        <v>11.029</v>
      </c>
      <c r="GV20" s="63">
        <v>1.97</v>
      </c>
      <c r="GW20" s="63">
        <v>13</v>
      </c>
      <c r="GX20" s="63">
        <v>88.43</v>
      </c>
      <c r="GY20" s="63">
        <v>45.701999999999998</v>
      </c>
      <c r="GZ20" s="63">
        <v>31.34</v>
      </c>
      <c r="HA20" s="63">
        <v>165.47200000000001</v>
      </c>
      <c r="HB20" s="63">
        <v>28.530999999999999</v>
      </c>
      <c r="HC20" s="63">
        <v>194.00299999999999</v>
      </c>
      <c r="HD20" s="63">
        <v>1184.4010000000001</v>
      </c>
      <c r="HE20" s="63">
        <v>692.08100000000002</v>
      </c>
      <c r="HF20" s="63">
        <v>609.38499999999999</v>
      </c>
      <c r="HG20" s="63">
        <v>2485.8679999999999</v>
      </c>
      <c r="HH20" s="63">
        <v>568.25599999999997</v>
      </c>
      <c r="HI20" s="63">
        <v>3054.1239999999998</v>
      </c>
    </row>
    <row r="21" spans="1:217">
      <c r="A21" s="9">
        <v>42156</v>
      </c>
      <c r="B21" s="63">
        <v>1015.428</v>
      </c>
      <c r="C21" s="63">
        <v>539.63400000000001</v>
      </c>
      <c r="D21" s="63">
        <v>461.726</v>
      </c>
      <c r="E21" s="63">
        <v>2016.788</v>
      </c>
      <c r="F21" s="63">
        <v>450.7</v>
      </c>
      <c r="G21" s="63">
        <v>2467.4879999999998</v>
      </c>
      <c r="H21" s="63">
        <v>553.91899999999998</v>
      </c>
      <c r="I21" s="63">
        <v>367.55900000000003</v>
      </c>
      <c r="J21" s="63">
        <v>327.666</v>
      </c>
      <c r="K21" s="63">
        <v>1249.144</v>
      </c>
      <c r="L21" s="63">
        <v>318.702</v>
      </c>
      <c r="M21" s="63">
        <v>1567.846</v>
      </c>
      <c r="N21" s="63">
        <v>192.72300000000001</v>
      </c>
      <c r="O21" s="63">
        <v>135.733</v>
      </c>
      <c r="P21" s="63">
        <v>152.91999999999999</v>
      </c>
      <c r="Q21" s="63">
        <v>481.37599999999998</v>
      </c>
      <c r="R21" s="63">
        <v>172.78800000000001</v>
      </c>
      <c r="S21" s="63">
        <v>654.16399999999999</v>
      </c>
      <c r="T21" s="63">
        <v>27.170999999999999</v>
      </c>
      <c r="U21" s="63">
        <v>17.210999999999999</v>
      </c>
      <c r="V21" s="63">
        <v>11.026</v>
      </c>
      <c r="W21" s="63">
        <v>55.406999999999996</v>
      </c>
      <c r="X21" s="63">
        <v>12.923999999999999</v>
      </c>
      <c r="Y21" s="63">
        <v>68.331999999999994</v>
      </c>
      <c r="Z21" s="63">
        <v>334.02600000000001</v>
      </c>
      <c r="AA21" s="63">
        <v>214.61500000000001</v>
      </c>
      <c r="AB21" s="63">
        <v>163.72</v>
      </c>
      <c r="AC21" s="63">
        <v>712.36099999999999</v>
      </c>
      <c r="AD21" s="63">
        <v>132.989</v>
      </c>
      <c r="AE21" s="63">
        <v>845.35</v>
      </c>
      <c r="AF21" s="63">
        <v>379.69</v>
      </c>
      <c r="AG21" s="63">
        <v>142.41</v>
      </c>
      <c r="AH21" s="63">
        <v>97.872</v>
      </c>
      <c r="AI21" s="63">
        <v>619.97199999999998</v>
      </c>
      <c r="AJ21" s="63">
        <v>103.45</v>
      </c>
      <c r="AK21" s="63">
        <v>723.423</v>
      </c>
      <c r="AL21" s="63">
        <v>14.98</v>
      </c>
      <c r="AM21" s="63">
        <v>14.33</v>
      </c>
      <c r="AN21" s="63">
        <v>6.9509999999999996</v>
      </c>
      <c r="AO21" s="63">
        <v>36.261000000000003</v>
      </c>
      <c r="AP21" s="63">
        <v>3.6280000000000001</v>
      </c>
      <c r="AQ21" s="63">
        <v>39.887999999999998</v>
      </c>
      <c r="AR21" s="63">
        <v>4.5659999999999998</v>
      </c>
      <c r="AS21" s="63">
        <v>4.2190000000000003</v>
      </c>
      <c r="AT21" s="63">
        <v>4.6669999999999998</v>
      </c>
      <c r="AU21" s="63">
        <v>13.452</v>
      </c>
      <c r="AV21" s="63">
        <v>2.1669999999999998</v>
      </c>
      <c r="AW21" s="63">
        <v>15.618</v>
      </c>
      <c r="AX21" s="63">
        <v>328.62900000000002</v>
      </c>
      <c r="AY21" s="63">
        <v>100.87</v>
      </c>
      <c r="AZ21" s="63">
        <v>65.308000000000007</v>
      </c>
      <c r="BA21" s="63">
        <v>494.80700000000002</v>
      </c>
      <c r="BB21" s="63">
        <v>69.977000000000004</v>
      </c>
      <c r="BC21" s="63">
        <v>564.78399999999999</v>
      </c>
      <c r="BD21" s="63">
        <v>8.484</v>
      </c>
      <c r="BE21" s="63">
        <v>5.609</v>
      </c>
      <c r="BF21" s="63">
        <v>5.556</v>
      </c>
      <c r="BG21" s="63">
        <v>19.648</v>
      </c>
      <c r="BH21" s="63">
        <v>5.9349999999999996</v>
      </c>
      <c r="BI21" s="63">
        <v>25.582999999999998</v>
      </c>
      <c r="BJ21" s="63">
        <v>2.5419999999999998</v>
      </c>
      <c r="BK21" s="63">
        <v>1.73</v>
      </c>
      <c r="BL21" s="63">
        <v>0.95299999999999996</v>
      </c>
      <c r="BM21" s="63">
        <v>5.2240000000000002</v>
      </c>
      <c r="BN21" s="63">
        <v>0.40500000000000003</v>
      </c>
      <c r="BO21" s="63">
        <v>5.6289999999999996</v>
      </c>
      <c r="BP21" s="63">
        <v>20.49</v>
      </c>
      <c r="BQ21" s="63">
        <v>15.653</v>
      </c>
      <c r="BR21" s="63">
        <v>14.438000000000001</v>
      </c>
      <c r="BS21" s="63">
        <v>50.581000000000003</v>
      </c>
      <c r="BT21" s="63">
        <v>21.338999999999999</v>
      </c>
      <c r="BU21" s="63">
        <v>71.92</v>
      </c>
      <c r="BV21" s="63">
        <v>53.988999999999997</v>
      </c>
      <c r="BW21" s="63">
        <v>22.63</v>
      </c>
      <c r="BX21" s="63">
        <v>27.66</v>
      </c>
      <c r="BY21" s="63">
        <v>104.279</v>
      </c>
      <c r="BZ21" s="63">
        <v>19.614999999999998</v>
      </c>
      <c r="CA21" s="63">
        <v>123.893</v>
      </c>
      <c r="CB21" s="63">
        <v>0.48699999999999999</v>
      </c>
      <c r="CC21" s="63">
        <v>0.39300000000000002</v>
      </c>
      <c r="CD21" s="63">
        <v>1.3149999999999999</v>
      </c>
      <c r="CE21" s="63">
        <v>2.1949999999999998</v>
      </c>
      <c r="CF21" s="63">
        <v>0</v>
      </c>
      <c r="CG21" s="63">
        <v>2.1949999999999998</v>
      </c>
      <c r="CH21" s="63">
        <v>0.61499999999999999</v>
      </c>
      <c r="CI21" s="63">
        <v>0.17799999999999999</v>
      </c>
      <c r="CJ21" s="63">
        <v>0</v>
      </c>
      <c r="CK21" s="63">
        <v>0.79300000000000004</v>
      </c>
      <c r="CL21" s="63">
        <v>0.48299999999999998</v>
      </c>
      <c r="CM21" s="63">
        <v>1.2769999999999999</v>
      </c>
      <c r="CN21" s="63">
        <v>2.234</v>
      </c>
      <c r="CO21" s="63">
        <v>1.236</v>
      </c>
      <c r="CP21" s="63">
        <v>0.76200000000000001</v>
      </c>
      <c r="CQ21" s="63">
        <v>4.2320000000000002</v>
      </c>
      <c r="CR21" s="63">
        <v>0.17699999999999999</v>
      </c>
      <c r="CS21" s="63">
        <v>4.4089999999999998</v>
      </c>
      <c r="CT21" s="63">
        <v>0.92300000000000004</v>
      </c>
      <c r="CU21" s="63">
        <v>0.25</v>
      </c>
      <c r="CV21" s="63">
        <v>0.34699999999999998</v>
      </c>
      <c r="CW21" s="63">
        <v>1.52</v>
      </c>
      <c r="CX21" s="63">
        <v>0</v>
      </c>
      <c r="CY21" s="63">
        <v>1.52</v>
      </c>
      <c r="CZ21" s="63">
        <v>13.9</v>
      </c>
      <c r="DA21" s="63">
        <v>4.7080000000000002</v>
      </c>
      <c r="DB21" s="63">
        <v>3.3620000000000001</v>
      </c>
      <c r="DC21" s="63">
        <v>21.97</v>
      </c>
      <c r="DD21" s="63">
        <v>1.095</v>
      </c>
      <c r="DE21" s="63">
        <v>23.064</v>
      </c>
      <c r="DF21" s="63">
        <v>1.8109999999999999</v>
      </c>
      <c r="DG21" s="63">
        <v>1.4279999999999999</v>
      </c>
      <c r="DH21" s="63">
        <v>1.5660000000000001</v>
      </c>
      <c r="DI21" s="63">
        <v>4.8049999999999997</v>
      </c>
      <c r="DJ21" s="63">
        <v>0</v>
      </c>
      <c r="DK21" s="63">
        <v>4.8049999999999997</v>
      </c>
      <c r="DL21" s="63">
        <v>34.018999999999998</v>
      </c>
      <c r="DM21" s="63">
        <v>14.436999999999999</v>
      </c>
      <c r="DN21" s="63">
        <v>20.308</v>
      </c>
      <c r="DO21" s="63">
        <v>68.763999999999996</v>
      </c>
      <c r="DP21" s="63">
        <v>17.86</v>
      </c>
      <c r="DQ21" s="63">
        <v>86.623999999999995</v>
      </c>
      <c r="DR21" s="63">
        <v>185.25</v>
      </c>
      <c r="DS21" s="63">
        <v>175.31700000000001</v>
      </c>
      <c r="DT21" s="63">
        <v>148.63</v>
      </c>
      <c r="DU21" s="63">
        <v>509.197</v>
      </c>
      <c r="DV21" s="63">
        <v>142.80699999999999</v>
      </c>
      <c r="DW21" s="63">
        <v>652.005</v>
      </c>
      <c r="DX21" s="63">
        <v>14.145</v>
      </c>
      <c r="DY21" s="63">
        <v>32.124000000000002</v>
      </c>
      <c r="DZ21" s="63">
        <v>27.684999999999999</v>
      </c>
      <c r="EA21" s="63">
        <v>73.953999999999994</v>
      </c>
      <c r="EB21" s="63">
        <v>26.440999999999999</v>
      </c>
      <c r="EC21" s="63">
        <v>100.395</v>
      </c>
      <c r="ED21" s="63">
        <v>6.6150000000000002</v>
      </c>
      <c r="EE21" s="63">
        <v>23.491</v>
      </c>
      <c r="EF21" s="63">
        <v>20.725999999999999</v>
      </c>
      <c r="EG21" s="63">
        <v>50.832999999999998</v>
      </c>
      <c r="EH21" s="63">
        <v>20.538</v>
      </c>
      <c r="EI21" s="63">
        <v>71.370999999999995</v>
      </c>
      <c r="EJ21" s="63">
        <v>6.2839999999999998</v>
      </c>
      <c r="EK21" s="63">
        <v>17.91</v>
      </c>
      <c r="EL21" s="63">
        <v>18.044</v>
      </c>
      <c r="EM21" s="63">
        <v>42.238</v>
      </c>
      <c r="EN21" s="63">
        <v>17.370999999999999</v>
      </c>
      <c r="EO21" s="63">
        <v>59.609000000000002</v>
      </c>
      <c r="EP21" s="63">
        <v>0.33100000000000002</v>
      </c>
      <c r="EQ21" s="63">
        <v>5.5810000000000004</v>
      </c>
      <c r="ER21" s="63">
        <v>2.6829999999999998</v>
      </c>
      <c r="ES21" s="63">
        <v>8.5950000000000006</v>
      </c>
      <c r="ET21" s="63">
        <v>3.1669999999999998</v>
      </c>
      <c r="EU21" s="63">
        <v>11.762</v>
      </c>
      <c r="EV21" s="63">
        <v>0.80700000000000005</v>
      </c>
      <c r="EW21" s="63">
        <v>1.5429999999999999</v>
      </c>
      <c r="EX21" s="63">
        <v>0.629</v>
      </c>
      <c r="EY21" s="63">
        <v>2.9790000000000001</v>
      </c>
      <c r="EZ21" s="63">
        <v>0.38500000000000001</v>
      </c>
      <c r="FA21" s="63">
        <v>3.3639999999999999</v>
      </c>
      <c r="FB21" s="63">
        <v>0.434</v>
      </c>
      <c r="FC21" s="63">
        <v>2.1829999999999998</v>
      </c>
      <c r="FD21" s="63">
        <v>0.501</v>
      </c>
      <c r="FE21" s="63">
        <v>3.1179999999999999</v>
      </c>
      <c r="FF21" s="63">
        <v>0.90500000000000003</v>
      </c>
      <c r="FG21" s="63">
        <v>4.0229999999999997</v>
      </c>
      <c r="FH21" s="63">
        <v>5.4130000000000003</v>
      </c>
      <c r="FI21" s="63">
        <v>4.907</v>
      </c>
      <c r="FJ21" s="63">
        <v>5.8280000000000003</v>
      </c>
      <c r="FK21" s="63">
        <v>16.148</v>
      </c>
      <c r="FL21" s="63">
        <v>3.766</v>
      </c>
      <c r="FM21" s="63">
        <v>19.914000000000001</v>
      </c>
      <c r="FN21" s="63">
        <v>171.10499999999999</v>
      </c>
      <c r="FO21" s="63">
        <v>143.19300000000001</v>
      </c>
      <c r="FP21" s="63">
        <v>120.94499999999999</v>
      </c>
      <c r="FQ21" s="63">
        <v>435.24299999999999</v>
      </c>
      <c r="FR21" s="63">
        <v>116.366</v>
      </c>
      <c r="FS21" s="63">
        <v>551.61</v>
      </c>
      <c r="FT21" s="63">
        <v>61.338000000000001</v>
      </c>
      <c r="FU21" s="63">
        <v>86.165999999999997</v>
      </c>
      <c r="FV21" s="63">
        <v>81.501000000000005</v>
      </c>
      <c r="FW21" s="63">
        <v>229.005</v>
      </c>
      <c r="FX21" s="63">
        <v>82.287000000000006</v>
      </c>
      <c r="FY21" s="63">
        <v>311.29199999999997</v>
      </c>
      <c r="FZ21" s="63">
        <v>23.896999999999998</v>
      </c>
      <c r="GA21" s="63">
        <v>38.915999999999997</v>
      </c>
      <c r="GB21" s="63">
        <v>39.03</v>
      </c>
      <c r="GC21" s="63">
        <v>101.842</v>
      </c>
      <c r="GD21" s="63">
        <v>49.975999999999999</v>
      </c>
      <c r="GE21" s="63">
        <v>151.81800000000001</v>
      </c>
      <c r="GF21" s="63">
        <v>37.442</v>
      </c>
      <c r="GG21" s="63">
        <v>47.25</v>
      </c>
      <c r="GH21" s="63">
        <v>42.470999999999997</v>
      </c>
      <c r="GI21" s="63">
        <v>127.163</v>
      </c>
      <c r="GJ21" s="63">
        <v>32.311</v>
      </c>
      <c r="GK21" s="63">
        <v>159.47399999999999</v>
      </c>
      <c r="GL21" s="63">
        <v>12.201000000000001</v>
      </c>
      <c r="GM21" s="63">
        <v>9.9969999999999999</v>
      </c>
      <c r="GN21" s="63">
        <v>3.3079999999999998</v>
      </c>
      <c r="GO21" s="63">
        <v>25.506</v>
      </c>
      <c r="GP21" s="63">
        <v>3.3929999999999998</v>
      </c>
      <c r="GQ21" s="63">
        <v>28.899000000000001</v>
      </c>
      <c r="GR21" s="63">
        <v>3.629</v>
      </c>
      <c r="GS21" s="63">
        <v>4.5019999999999998</v>
      </c>
      <c r="GT21" s="63">
        <v>1.48</v>
      </c>
      <c r="GU21" s="63">
        <v>9.6110000000000007</v>
      </c>
      <c r="GV21" s="63">
        <v>2.367</v>
      </c>
      <c r="GW21" s="63">
        <v>11.978</v>
      </c>
      <c r="GX21" s="63">
        <v>92.585999999999999</v>
      </c>
      <c r="GY21" s="63">
        <v>40.131999999999998</v>
      </c>
      <c r="GZ21" s="63">
        <v>34.209000000000003</v>
      </c>
      <c r="HA21" s="63">
        <v>166.92699999999999</v>
      </c>
      <c r="HB21" s="63">
        <v>26.422000000000001</v>
      </c>
      <c r="HC21" s="63">
        <v>193.34899999999999</v>
      </c>
      <c r="HD21" s="63">
        <v>1200.6780000000001</v>
      </c>
      <c r="HE21" s="63">
        <v>714.95100000000002</v>
      </c>
      <c r="HF21" s="63">
        <v>610.35599999999999</v>
      </c>
      <c r="HG21" s="63">
        <v>2525.9850000000001</v>
      </c>
      <c r="HH21" s="63">
        <v>593.50699999999995</v>
      </c>
      <c r="HI21" s="63">
        <v>3119.4920000000002</v>
      </c>
    </row>
    <row r="22" spans="1:217">
      <c r="A22" s="9">
        <v>42522</v>
      </c>
      <c r="B22" s="63">
        <v>1024.9159999999999</v>
      </c>
      <c r="C22" s="63">
        <v>563.23599999999999</v>
      </c>
      <c r="D22" s="63">
        <v>462.59800000000001</v>
      </c>
      <c r="E22" s="63">
        <v>2050.75</v>
      </c>
      <c r="F22" s="63">
        <v>451.75</v>
      </c>
      <c r="G22" s="63">
        <v>2502.5</v>
      </c>
      <c r="H22" s="63">
        <v>569.13800000000003</v>
      </c>
      <c r="I22" s="63">
        <v>390.27</v>
      </c>
      <c r="J22" s="63">
        <v>338.428</v>
      </c>
      <c r="K22" s="63">
        <v>1297.836</v>
      </c>
      <c r="L22" s="63">
        <v>308.48500000000001</v>
      </c>
      <c r="M22" s="63">
        <v>1606.3209999999999</v>
      </c>
      <c r="N22" s="63">
        <v>184.18299999999999</v>
      </c>
      <c r="O22" s="63">
        <v>143.864</v>
      </c>
      <c r="P22" s="63">
        <v>155.34800000000001</v>
      </c>
      <c r="Q22" s="63">
        <v>483.39600000000002</v>
      </c>
      <c r="R22" s="63">
        <v>159.24799999999999</v>
      </c>
      <c r="S22" s="63">
        <v>642.64400000000001</v>
      </c>
      <c r="T22" s="63">
        <v>28.315000000000001</v>
      </c>
      <c r="U22" s="63">
        <v>16.972999999999999</v>
      </c>
      <c r="V22" s="63">
        <v>11.694000000000001</v>
      </c>
      <c r="W22" s="63">
        <v>56.981999999999999</v>
      </c>
      <c r="X22" s="63">
        <v>15.122</v>
      </c>
      <c r="Y22" s="63">
        <v>72.103999999999999</v>
      </c>
      <c r="Z22" s="63">
        <v>356.64</v>
      </c>
      <c r="AA22" s="63">
        <v>229.43299999999999</v>
      </c>
      <c r="AB22" s="63">
        <v>171.386</v>
      </c>
      <c r="AC22" s="63">
        <v>757.45799999999997</v>
      </c>
      <c r="AD22" s="63">
        <v>134.11500000000001</v>
      </c>
      <c r="AE22" s="63">
        <v>891.57299999999998</v>
      </c>
      <c r="AF22" s="63">
        <v>375.12400000000002</v>
      </c>
      <c r="AG22" s="63">
        <v>139.28899999999999</v>
      </c>
      <c r="AH22" s="63">
        <v>95.046999999999997</v>
      </c>
      <c r="AI22" s="63">
        <v>609.46</v>
      </c>
      <c r="AJ22" s="63">
        <v>107.074</v>
      </c>
      <c r="AK22" s="63">
        <v>716.53399999999999</v>
      </c>
      <c r="AL22" s="63">
        <v>23.73</v>
      </c>
      <c r="AM22" s="63">
        <v>11.01</v>
      </c>
      <c r="AN22" s="63">
        <v>8.3109999999999999</v>
      </c>
      <c r="AO22" s="63">
        <v>43.051000000000002</v>
      </c>
      <c r="AP22" s="63">
        <v>5.4909999999999997</v>
      </c>
      <c r="AQ22" s="63">
        <v>48.542000000000002</v>
      </c>
      <c r="AR22" s="63">
        <v>2.6840000000000002</v>
      </c>
      <c r="AS22" s="63">
        <v>1.0980000000000001</v>
      </c>
      <c r="AT22" s="63">
        <v>2.5790000000000002</v>
      </c>
      <c r="AU22" s="63">
        <v>6.3609999999999998</v>
      </c>
      <c r="AV22" s="63">
        <v>1.958</v>
      </c>
      <c r="AW22" s="63">
        <v>8.3190000000000008</v>
      </c>
      <c r="AX22" s="63">
        <v>321.95100000000002</v>
      </c>
      <c r="AY22" s="63">
        <v>103.357</v>
      </c>
      <c r="AZ22" s="63">
        <v>62.521000000000001</v>
      </c>
      <c r="BA22" s="63">
        <v>487.82900000000001</v>
      </c>
      <c r="BB22" s="63">
        <v>64.557000000000002</v>
      </c>
      <c r="BC22" s="63">
        <v>552.38499999999999</v>
      </c>
      <c r="BD22" s="63">
        <v>9.2899999999999991</v>
      </c>
      <c r="BE22" s="63">
        <v>7.0810000000000004</v>
      </c>
      <c r="BF22" s="63">
        <v>3.069</v>
      </c>
      <c r="BG22" s="63">
        <v>19.440000000000001</v>
      </c>
      <c r="BH22" s="63">
        <v>5.1029999999999998</v>
      </c>
      <c r="BI22" s="63">
        <v>24.544</v>
      </c>
      <c r="BJ22" s="63">
        <v>0.99399999999999999</v>
      </c>
      <c r="BK22" s="63">
        <v>1.3180000000000001</v>
      </c>
      <c r="BL22" s="63">
        <v>1.8859999999999999</v>
      </c>
      <c r="BM22" s="63">
        <v>4.1989999999999998</v>
      </c>
      <c r="BN22" s="63">
        <v>2.3479999999999999</v>
      </c>
      <c r="BO22" s="63">
        <v>6.5469999999999997</v>
      </c>
      <c r="BP22" s="63">
        <v>16.475000000000001</v>
      </c>
      <c r="BQ22" s="63">
        <v>15.423999999999999</v>
      </c>
      <c r="BR22" s="63">
        <v>16.681999999999999</v>
      </c>
      <c r="BS22" s="63">
        <v>48.581000000000003</v>
      </c>
      <c r="BT22" s="63">
        <v>27.617000000000001</v>
      </c>
      <c r="BU22" s="63">
        <v>76.197999999999993</v>
      </c>
      <c r="BV22" s="63">
        <v>61.448999999999998</v>
      </c>
      <c r="BW22" s="63">
        <v>25.965</v>
      </c>
      <c r="BX22" s="63">
        <v>18.042000000000002</v>
      </c>
      <c r="BY22" s="63">
        <v>105.455</v>
      </c>
      <c r="BZ22" s="63">
        <v>28.521000000000001</v>
      </c>
      <c r="CA22" s="63">
        <v>133.977</v>
      </c>
      <c r="CB22" s="63">
        <v>9.4E-2</v>
      </c>
      <c r="CC22" s="63">
        <v>0.44600000000000001</v>
      </c>
      <c r="CD22" s="63">
        <v>0</v>
      </c>
      <c r="CE22" s="63">
        <v>0.54</v>
      </c>
      <c r="CF22" s="63">
        <v>0.61699999999999999</v>
      </c>
      <c r="CG22" s="63">
        <v>1.1579999999999999</v>
      </c>
      <c r="CH22" s="63">
        <v>0.59</v>
      </c>
      <c r="CI22" s="63">
        <v>0.34599999999999997</v>
      </c>
      <c r="CJ22" s="63">
        <v>0</v>
      </c>
      <c r="CK22" s="63">
        <v>0.93600000000000005</v>
      </c>
      <c r="CL22" s="63">
        <v>0</v>
      </c>
      <c r="CM22" s="63">
        <v>0.93600000000000005</v>
      </c>
      <c r="CN22" s="63">
        <v>3.7210000000000001</v>
      </c>
      <c r="CO22" s="63">
        <v>1.627</v>
      </c>
      <c r="CP22" s="63">
        <v>0.35499999999999998</v>
      </c>
      <c r="CQ22" s="63">
        <v>5.702</v>
      </c>
      <c r="CR22" s="63">
        <v>0</v>
      </c>
      <c r="CS22" s="63">
        <v>5.702</v>
      </c>
      <c r="CT22" s="63">
        <v>0</v>
      </c>
      <c r="CU22" s="63">
        <v>0</v>
      </c>
      <c r="CV22" s="63">
        <v>0</v>
      </c>
      <c r="CW22" s="63">
        <v>0</v>
      </c>
      <c r="CX22" s="63">
        <v>0</v>
      </c>
      <c r="CY22" s="63">
        <v>0</v>
      </c>
      <c r="CZ22" s="63">
        <v>11.829000000000001</v>
      </c>
      <c r="DA22" s="63">
        <v>1.7629999999999999</v>
      </c>
      <c r="DB22" s="63">
        <v>1.448</v>
      </c>
      <c r="DC22" s="63">
        <v>15.04</v>
      </c>
      <c r="DD22" s="63">
        <v>2.085</v>
      </c>
      <c r="DE22" s="63">
        <v>17.125</v>
      </c>
      <c r="DF22" s="63">
        <v>0.35599999999999998</v>
      </c>
      <c r="DG22" s="63">
        <v>0</v>
      </c>
      <c r="DH22" s="63">
        <v>1.085</v>
      </c>
      <c r="DI22" s="63">
        <v>1.4410000000000001</v>
      </c>
      <c r="DJ22" s="63">
        <v>1.4650000000000001</v>
      </c>
      <c r="DK22" s="63">
        <v>2.9049999999999998</v>
      </c>
      <c r="DL22" s="63">
        <v>44.859000000000002</v>
      </c>
      <c r="DM22" s="63">
        <v>21.783000000000001</v>
      </c>
      <c r="DN22" s="63">
        <v>15.154</v>
      </c>
      <c r="DO22" s="63">
        <v>81.796000000000006</v>
      </c>
      <c r="DP22" s="63">
        <v>24.353999999999999</v>
      </c>
      <c r="DQ22" s="63">
        <v>106.151</v>
      </c>
      <c r="DR22" s="63">
        <v>174.15199999999999</v>
      </c>
      <c r="DS22" s="63">
        <v>177.24</v>
      </c>
      <c r="DT22" s="63">
        <v>160.08000000000001</v>
      </c>
      <c r="DU22" s="63">
        <v>511.47199999999998</v>
      </c>
      <c r="DV22" s="63">
        <v>144.94800000000001</v>
      </c>
      <c r="DW22" s="63">
        <v>656.42</v>
      </c>
      <c r="DX22" s="63">
        <v>15.311</v>
      </c>
      <c r="DY22" s="63">
        <v>32.857999999999997</v>
      </c>
      <c r="DZ22" s="63">
        <v>26.634</v>
      </c>
      <c r="EA22" s="63">
        <v>74.802000000000007</v>
      </c>
      <c r="EB22" s="63">
        <v>28.341000000000001</v>
      </c>
      <c r="EC22" s="63">
        <v>103.143</v>
      </c>
      <c r="ED22" s="63">
        <v>11.17</v>
      </c>
      <c r="EE22" s="63">
        <v>22.177</v>
      </c>
      <c r="EF22" s="63">
        <v>19.992999999999999</v>
      </c>
      <c r="EG22" s="63">
        <v>53.341000000000001</v>
      </c>
      <c r="EH22" s="63">
        <v>22.306999999999999</v>
      </c>
      <c r="EI22" s="63">
        <v>75.647999999999996</v>
      </c>
      <c r="EJ22" s="63">
        <v>8.8390000000000004</v>
      </c>
      <c r="EK22" s="63">
        <v>15.776999999999999</v>
      </c>
      <c r="EL22" s="63">
        <v>16.573</v>
      </c>
      <c r="EM22" s="63">
        <v>41.188000000000002</v>
      </c>
      <c r="EN22" s="63">
        <v>18.643999999999998</v>
      </c>
      <c r="EO22" s="63">
        <v>59.832000000000001</v>
      </c>
      <c r="EP22" s="63">
        <v>2.3319999999999999</v>
      </c>
      <c r="EQ22" s="63">
        <v>6.4009999999999998</v>
      </c>
      <c r="ER22" s="63">
        <v>3.42</v>
      </c>
      <c r="ES22" s="63">
        <v>12.153</v>
      </c>
      <c r="ET22" s="63">
        <v>3.6629999999999998</v>
      </c>
      <c r="EU22" s="63">
        <v>15.816000000000001</v>
      </c>
      <c r="EV22" s="63">
        <v>0.33800000000000002</v>
      </c>
      <c r="EW22" s="63">
        <v>0.72599999999999998</v>
      </c>
      <c r="EX22" s="63">
        <v>1.7410000000000001</v>
      </c>
      <c r="EY22" s="63">
        <v>2.8039999999999998</v>
      </c>
      <c r="EZ22" s="63">
        <v>0</v>
      </c>
      <c r="FA22" s="63">
        <v>2.8039999999999998</v>
      </c>
      <c r="FB22" s="63">
        <v>0.182</v>
      </c>
      <c r="FC22" s="63">
        <v>1.825</v>
      </c>
      <c r="FD22" s="63">
        <v>0.92</v>
      </c>
      <c r="FE22" s="63">
        <v>2.927</v>
      </c>
      <c r="FF22" s="63">
        <v>0.49299999999999999</v>
      </c>
      <c r="FG22" s="63">
        <v>3.42</v>
      </c>
      <c r="FH22" s="63">
        <v>3.62</v>
      </c>
      <c r="FI22" s="63">
        <v>7.2240000000000002</v>
      </c>
      <c r="FJ22" s="63">
        <v>2.802</v>
      </c>
      <c r="FK22" s="63">
        <v>13.646000000000001</v>
      </c>
      <c r="FL22" s="63">
        <v>5.3959999999999999</v>
      </c>
      <c r="FM22" s="63">
        <v>19.042999999999999</v>
      </c>
      <c r="FN22" s="63">
        <v>158.84100000000001</v>
      </c>
      <c r="FO22" s="63">
        <v>144.38200000000001</v>
      </c>
      <c r="FP22" s="63">
        <v>133.446</v>
      </c>
      <c r="FQ22" s="63">
        <v>436.66899999999998</v>
      </c>
      <c r="FR22" s="63">
        <v>116.607</v>
      </c>
      <c r="FS22" s="63">
        <v>553.27599999999995</v>
      </c>
      <c r="FT22" s="63">
        <v>59.048000000000002</v>
      </c>
      <c r="FU22" s="63">
        <v>83.34</v>
      </c>
      <c r="FV22" s="63">
        <v>88.197000000000003</v>
      </c>
      <c r="FW22" s="63">
        <v>230.58500000000001</v>
      </c>
      <c r="FX22" s="63">
        <v>83.366</v>
      </c>
      <c r="FY22" s="63">
        <v>313.95100000000002</v>
      </c>
      <c r="FZ22" s="63">
        <v>21.13</v>
      </c>
      <c r="GA22" s="63">
        <v>37.084000000000003</v>
      </c>
      <c r="GB22" s="63">
        <v>46.34</v>
      </c>
      <c r="GC22" s="63">
        <v>104.554</v>
      </c>
      <c r="GD22" s="63">
        <v>54.195999999999998</v>
      </c>
      <c r="GE22" s="63">
        <v>158.75</v>
      </c>
      <c r="GF22" s="63">
        <v>37.918999999999997</v>
      </c>
      <c r="GG22" s="63">
        <v>46.256</v>
      </c>
      <c r="GH22" s="63">
        <v>41.856999999999999</v>
      </c>
      <c r="GI22" s="63">
        <v>126.03100000000001</v>
      </c>
      <c r="GJ22" s="63">
        <v>29.169</v>
      </c>
      <c r="GK22" s="63">
        <v>155.20099999999999</v>
      </c>
      <c r="GL22" s="63">
        <v>8.6509999999999998</v>
      </c>
      <c r="GM22" s="63">
        <v>14.353</v>
      </c>
      <c r="GN22" s="63">
        <v>7.07</v>
      </c>
      <c r="GO22" s="63">
        <v>30.074000000000002</v>
      </c>
      <c r="GP22" s="63">
        <v>3.4060000000000001</v>
      </c>
      <c r="GQ22" s="63">
        <v>33.479999999999997</v>
      </c>
      <c r="GR22" s="63">
        <v>2.1379999999999999</v>
      </c>
      <c r="GS22" s="63">
        <v>3.4740000000000002</v>
      </c>
      <c r="GT22" s="63">
        <v>5.3659999999999997</v>
      </c>
      <c r="GU22" s="63">
        <v>10.978</v>
      </c>
      <c r="GV22" s="63">
        <v>2.871</v>
      </c>
      <c r="GW22" s="63">
        <v>13.85</v>
      </c>
      <c r="GX22" s="63">
        <v>87.296000000000006</v>
      </c>
      <c r="GY22" s="63">
        <v>42.246000000000002</v>
      </c>
      <c r="GZ22" s="63">
        <v>30.181999999999999</v>
      </c>
      <c r="HA22" s="63">
        <v>159.72399999999999</v>
      </c>
      <c r="HB22" s="63">
        <v>26.605</v>
      </c>
      <c r="HC22" s="63">
        <v>186.32900000000001</v>
      </c>
      <c r="HD22" s="63">
        <v>1199.068</v>
      </c>
      <c r="HE22" s="63">
        <v>740.476</v>
      </c>
      <c r="HF22" s="63">
        <v>622.678</v>
      </c>
      <c r="HG22" s="63">
        <v>2562.2220000000002</v>
      </c>
      <c r="HH22" s="63">
        <v>596.69799999999998</v>
      </c>
      <c r="HI22" s="63">
        <v>3158.92</v>
      </c>
    </row>
    <row r="23" spans="1:217">
      <c r="A23" s="9">
        <v>42887</v>
      </c>
      <c r="B23" s="63">
        <v>1029.316</v>
      </c>
      <c r="C23" s="63">
        <v>579.49900000000002</v>
      </c>
      <c r="D23" s="63">
        <v>462.10899999999998</v>
      </c>
      <c r="E23" s="63">
        <v>2070.924</v>
      </c>
      <c r="F23" s="63">
        <v>463.18</v>
      </c>
      <c r="G23" s="63">
        <v>2534.1039999999998</v>
      </c>
      <c r="H23" s="63">
        <v>579.22500000000002</v>
      </c>
      <c r="I23" s="63">
        <v>412.66500000000002</v>
      </c>
      <c r="J23" s="63">
        <v>340.40199999999999</v>
      </c>
      <c r="K23" s="63">
        <v>1332.2919999999999</v>
      </c>
      <c r="L23" s="63">
        <v>316.68200000000002</v>
      </c>
      <c r="M23" s="63">
        <v>1648.9739999999999</v>
      </c>
      <c r="N23" s="63">
        <v>188.07</v>
      </c>
      <c r="O23" s="63">
        <v>177.93600000000001</v>
      </c>
      <c r="P23" s="63">
        <v>154.73099999999999</v>
      </c>
      <c r="Q23" s="63">
        <v>520.73699999999997</v>
      </c>
      <c r="R23" s="63">
        <v>148.857</v>
      </c>
      <c r="S23" s="63">
        <v>669.59400000000005</v>
      </c>
      <c r="T23" s="63">
        <v>34.151000000000003</v>
      </c>
      <c r="U23" s="63">
        <v>16.753</v>
      </c>
      <c r="V23" s="63">
        <v>15.209</v>
      </c>
      <c r="W23" s="63">
        <v>66.113</v>
      </c>
      <c r="X23" s="63">
        <v>17.114999999999998</v>
      </c>
      <c r="Y23" s="63">
        <v>83.228999999999999</v>
      </c>
      <c r="Z23" s="63">
        <v>357.00400000000002</v>
      </c>
      <c r="AA23" s="63">
        <v>217.97499999999999</v>
      </c>
      <c r="AB23" s="63">
        <v>170.46199999999999</v>
      </c>
      <c r="AC23" s="63">
        <v>745.44200000000001</v>
      </c>
      <c r="AD23" s="63">
        <v>150.709</v>
      </c>
      <c r="AE23" s="63">
        <v>896.15099999999995</v>
      </c>
      <c r="AF23" s="63">
        <v>375.53199999999998</v>
      </c>
      <c r="AG23" s="63">
        <v>139.065</v>
      </c>
      <c r="AH23" s="63">
        <v>91.126000000000005</v>
      </c>
      <c r="AI23" s="63">
        <v>605.72400000000005</v>
      </c>
      <c r="AJ23" s="63">
        <v>102.51900000000001</v>
      </c>
      <c r="AK23" s="63">
        <v>708.24300000000005</v>
      </c>
      <c r="AL23" s="63">
        <v>22.63</v>
      </c>
      <c r="AM23" s="63">
        <v>14.497</v>
      </c>
      <c r="AN23" s="63">
        <v>3.7690000000000001</v>
      </c>
      <c r="AO23" s="63">
        <v>40.896999999999998</v>
      </c>
      <c r="AP23" s="63">
        <v>6.5949999999999998</v>
      </c>
      <c r="AQ23" s="63">
        <v>47.491999999999997</v>
      </c>
      <c r="AR23" s="63">
        <v>3.121</v>
      </c>
      <c r="AS23" s="63">
        <v>4.17</v>
      </c>
      <c r="AT23" s="63">
        <v>0.95499999999999996</v>
      </c>
      <c r="AU23" s="63">
        <v>8.2460000000000004</v>
      </c>
      <c r="AV23" s="63">
        <v>2.1739999999999999</v>
      </c>
      <c r="AW23" s="63">
        <v>10.42</v>
      </c>
      <c r="AX23" s="63">
        <v>314.16899999999998</v>
      </c>
      <c r="AY23" s="63">
        <v>96.084999999999994</v>
      </c>
      <c r="AZ23" s="63">
        <v>65.081999999999994</v>
      </c>
      <c r="BA23" s="63">
        <v>475.33600000000001</v>
      </c>
      <c r="BB23" s="63">
        <v>61.662999999999997</v>
      </c>
      <c r="BC23" s="63">
        <v>536.99900000000002</v>
      </c>
      <c r="BD23" s="63">
        <v>11.298</v>
      </c>
      <c r="BE23" s="63">
        <v>7.1459999999999999</v>
      </c>
      <c r="BF23" s="63">
        <v>3.8610000000000002</v>
      </c>
      <c r="BG23" s="63">
        <v>22.305</v>
      </c>
      <c r="BH23" s="63">
        <v>6.1509999999999998</v>
      </c>
      <c r="BI23" s="63">
        <v>28.457000000000001</v>
      </c>
      <c r="BJ23" s="63">
        <v>2.2839999999999998</v>
      </c>
      <c r="BK23" s="63">
        <v>2.1880000000000002</v>
      </c>
      <c r="BL23" s="63">
        <v>1.0960000000000001</v>
      </c>
      <c r="BM23" s="63">
        <v>5.5679999999999996</v>
      </c>
      <c r="BN23" s="63">
        <v>0.69699999999999995</v>
      </c>
      <c r="BO23" s="63">
        <v>6.2649999999999997</v>
      </c>
      <c r="BP23" s="63">
        <v>22.027999999999999</v>
      </c>
      <c r="BQ23" s="63">
        <v>14.978999999999999</v>
      </c>
      <c r="BR23" s="63">
        <v>16.364000000000001</v>
      </c>
      <c r="BS23" s="63">
        <v>53.371000000000002</v>
      </c>
      <c r="BT23" s="63">
        <v>25.238</v>
      </c>
      <c r="BU23" s="63">
        <v>78.61</v>
      </c>
      <c r="BV23" s="63">
        <v>50.875999999999998</v>
      </c>
      <c r="BW23" s="63">
        <v>20.748999999999999</v>
      </c>
      <c r="BX23" s="63">
        <v>24.175000000000001</v>
      </c>
      <c r="BY23" s="63">
        <v>95.8</v>
      </c>
      <c r="BZ23" s="63">
        <v>27.673999999999999</v>
      </c>
      <c r="CA23" s="63">
        <v>123.474</v>
      </c>
      <c r="CB23" s="63">
        <v>0</v>
      </c>
      <c r="CC23" s="63">
        <v>0.60499999999999998</v>
      </c>
      <c r="CD23" s="63">
        <v>0</v>
      </c>
      <c r="CE23" s="63">
        <v>0.60499999999999998</v>
      </c>
      <c r="CF23" s="63">
        <v>0</v>
      </c>
      <c r="CG23" s="63">
        <v>0.60499999999999998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1.1679999999999999</v>
      </c>
      <c r="CO23" s="63">
        <v>0.29299999999999998</v>
      </c>
      <c r="CP23" s="63">
        <v>1.2450000000000001</v>
      </c>
      <c r="CQ23" s="63">
        <v>2.7050000000000001</v>
      </c>
      <c r="CR23" s="63">
        <v>0</v>
      </c>
      <c r="CS23" s="63">
        <v>2.7050000000000001</v>
      </c>
      <c r="CT23" s="63">
        <v>0.11799999999999999</v>
      </c>
      <c r="CU23" s="63">
        <v>0</v>
      </c>
      <c r="CV23" s="63">
        <v>0.34599999999999997</v>
      </c>
      <c r="CW23" s="63">
        <v>0.46500000000000002</v>
      </c>
      <c r="CX23" s="63">
        <v>0.22500000000000001</v>
      </c>
      <c r="CY23" s="63">
        <v>0.69</v>
      </c>
      <c r="CZ23" s="63">
        <v>15.76</v>
      </c>
      <c r="DA23" s="63">
        <v>4.0430000000000001</v>
      </c>
      <c r="DB23" s="63">
        <v>3.1909999999999998</v>
      </c>
      <c r="DC23" s="63">
        <v>22.992999999999999</v>
      </c>
      <c r="DD23" s="63">
        <v>1.3879999999999999</v>
      </c>
      <c r="DE23" s="63">
        <v>24.382000000000001</v>
      </c>
      <c r="DF23" s="63">
        <v>2.0870000000000002</v>
      </c>
      <c r="DG23" s="63">
        <v>0.91100000000000003</v>
      </c>
      <c r="DH23" s="63">
        <v>2.077</v>
      </c>
      <c r="DI23" s="63">
        <v>5.0739999999999998</v>
      </c>
      <c r="DJ23" s="63">
        <v>3.1080000000000001</v>
      </c>
      <c r="DK23" s="63">
        <v>8.1820000000000004</v>
      </c>
      <c r="DL23" s="63">
        <v>31.742999999999999</v>
      </c>
      <c r="DM23" s="63">
        <v>14.898</v>
      </c>
      <c r="DN23" s="63">
        <v>17.317</v>
      </c>
      <c r="DO23" s="63">
        <v>63.957999999999998</v>
      </c>
      <c r="DP23" s="63">
        <v>22.952999999999999</v>
      </c>
      <c r="DQ23" s="63">
        <v>86.911000000000001</v>
      </c>
      <c r="DR23" s="63">
        <v>178.304</v>
      </c>
      <c r="DS23" s="63">
        <v>186.39500000000001</v>
      </c>
      <c r="DT23" s="63">
        <v>160.57300000000001</v>
      </c>
      <c r="DU23" s="63">
        <v>525.27200000000005</v>
      </c>
      <c r="DV23" s="63">
        <v>141.56100000000001</v>
      </c>
      <c r="DW23" s="63">
        <v>666.83299999999997</v>
      </c>
      <c r="DX23" s="63">
        <v>17.012</v>
      </c>
      <c r="DY23" s="63">
        <v>29.908000000000001</v>
      </c>
      <c r="DZ23" s="63">
        <v>33.823</v>
      </c>
      <c r="EA23" s="63">
        <v>80.742999999999995</v>
      </c>
      <c r="EB23" s="63">
        <v>33.018999999999998</v>
      </c>
      <c r="EC23" s="63">
        <v>113.762</v>
      </c>
      <c r="ED23" s="63">
        <v>11.526</v>
      </c>
      <c r="EE23" s="63">
        <v>16.919</v>
      </c>
      <c r="EF23" s="63">
        <v>24.785</v>
      </c>
      <c r="EG23" s="63">
        <v>53.228999999999999</v>
      </c>
      <c r="EH23" s="63">
        <v>24.067</v>
      </c>
      <c r="EI23" s="63">
        <v>77.296000000000006</v>
      </c>
      <c r="EJ23" s="63">
        <v>9.1010000000000009</v>
      </c>
      <c r="EK23" s="63">
        <v>15.057</v>
      </c>
      <c r="EL23" s="63">
        <v>19.361000000000001</v>
      </c>
      <c r="EM23" s="63">
        <v>43.52</v>
      </c>
      <c r="EN23" s="63">
        <v>21.62</v>
      </c>
      <c r="EO23" s="63">
        <v>65.14</v>
      </c>
      <c r="EP23" s="63">
        <v>2.4249999999999998</v>
      </c>
      <c r="EQ23" s="63">
        <v>1.8620000000000001</v>
      </c>
      <c r="ER23" s="63">
        <v>5.423</v>
      </c>
      <c r="ES23" s="63">
        <v>9.7100000000000009</v>
      </c>
      <c r="ET23" s="63">
        <v>2.4460000000000002</v>
      </c>
      <c r="EU23" s="63">
        <v>12.156000000000001</v>
      </c>
      <c r="EV23" s="63">
        <v>0.311</v>
      </c>
      <c r="EW23" s="63">
        <v>3.6360000000000001</v>
      </c>
      <c r="EX23" s="63">
        <v>1.347</v>
      </c>
      <c r="EY23" s="63">
        <v>5.2939999999999996</v>
      </c>
      <c r="EZ23" s="63">
        <v>0.71299999999999997</v>
      </c>
      <c r="FA23" s="63">
        <v>6.0069999999999997</v>
      </c>
      <c r="FB23" s="63">
        <v>0.98899999999999999</v>
      </c>
      <c r="FC23" s="63">
        <v>0.42299999999999999</v>
      </c>
      <c r="FD23" s="63">
        <v>0.33600000000000002</v>
      </c>
      <c r="FE23" s="63">
        <v>1.748</v>
      </c>
      <c r="FF23" s="63">
        <v>0.22</v>
      </c>
      <c r="FG23" s="63">
        <v>1.968</v>
      </c>
      <c r="FH23" s="63">
        <v>4.1859999999999999</v>
      </c>
      <c r="FI23" s="63">
        <v>8.93</v>
      </c>
      <c r="FJ23" s="63">
        <v>6.4560000000000004</v>
      </c>
      <c r="FK23" s="63">
        <v>19.571999999999999</v>
      </c>
      <c r="FL23" s="63">
        <v>7.4260000000000002</v>
      </c>
      <c r="FM23" s="63">
        <v>26.998000000000001</v>
      </c>
      <c r="FN23" s="63">
        <v>161.292</v>
      </c>
      <c r="FO23" s="63">
        <v>156.48699999999999</v>
      </c>
      <c r="FP23" s="63">
        <v>126.75</v>
      </c>
      <c r="FQ23" s="63">
        <v>444.529</v>
      </c>
      <c r="FR23" s="63">
        <v>108.542</v>
      </c>
      <c r="FS23" s="63">
        <v>553.07100000000003</v>
      </c>
      <c r="FT23" s="63">
        <v>56.167000000000002</v>
      </c>
      <c r="FU23" s="63">
        <v>92.087000000000003</v>
      </c>
      <c r="FV23" s="63">
        <v>84.656999999999996</v>
      </c>
      <c r="FW23" s="63">
        <v>232.911</v>
      </c>
      <c r="FX23" s="63">
        <v>83.021000000000001</v>
      </c>
      <c r="FY23" s="63">
        <v>315.93099999999998</v>
      </c>
      <c r="FZ23" s="63">
        <v>18.251000000000001</v>
      </c>
      <c r="GA23" s="63">
        <v>47.146999999999998</v>
      </c>
      <c r="GB23" s="63">
        <v>46.563000000000002</v>
      </c>
      <c r="GC23" s="63">
        <v>111.961</v>
      </c>
      <c r="GD23" s="63">
        <v>50.875</v>
      </c>
      <c r="GE23" s="63">
        <v>162.83600000000001</v>
      </c>
      <c r="GF23" s="63">
        <v>37.915999999999997</v>
      </c>
      <c r="GG23" s="63">
        <v>44.94</v>
      </c>
      <c r="GH23" s="63">
        <v>38.094000000000001</v>
      </c>
      <c r="GI23" s="63">
        <v>120.949</v>
      </c>
      <c r="GJ23" s="63">
        <v>32.146000000000001</v>
      </c>
      <c r="GK23" s="63">
        <v>153.095</v>
      </c>
      <c r="GL23" s="63">
        <v>9.8320000000000007</v>
      </c>
      <c r="GM23" s="63">
        <v>10.407999999999999</v>
      </c>
      <c r="GN23" s="63">
        <v>4.9539999999999997</v>
      </c>
      <c r="GO23" s="63">
        <v>25.193000000000001</v>
      </c>
      <c r="GP23" s="63">
        <v>3.827</v>
      </c>
      <c r="GQ23" s="63">
        <v>29.02</v>
      </c>
      <c r="GR23" s="63">
        <v>1.39</v>
      </c>
      <c r="GS23" s="63">
        <v>3.46</v>
      </c>
      <c r="GT23" s="63">
        <v>4.9820000000000002</v>
      </c>
      <c r="GU23" s="63">
        <v>9.8320000000000007</v>
      </c>
      <c r="GV23" s="63">
        <v>1.1419999999999999</v>
      </c>
      <c r="GW23" s="63">
        <v>10.973000000000001</v>
      </c>
      <c r="GX23" s="63">
        <v>92.120999999999995</v>
      </c>
      <c r="GY23" s="63">
        <v>50.006999999999998</v>
      </c>
      <c r="GZ23" s="63">
        <v>30.564</v>
      </c>
      <c r="HA23" s="63">
        <v>172.69200000000001</v>
      </c>
      <c r="HB23" s="63">
        <v>19.501000000000001</v>
      </c>
      <c r="HC23" s="63">
        <v>192.19300000000001</v>
      </c>
      <c r="HD23" s="63">
        <v>1207.6199999999999</v>
      </c>
      <c r="HE23" s="63">
        <v>765.89400000000001</v>
      </c>
      <c r="HF23" s="63">
        <v>622.68200000000002</v>
      </c>
      <c r="HG23" s="63">
        <v>2596.1959999999999</v>
      </c>
      <c r="HH23" s="63">
        <v>604.74099999999999</v>
      </c>
      <c r="HI23" s="63">
        <v>3200.9369999999999</v>
      </c>
    </row>
    <row r="24" spans="1:217">
      <c r="A24" s="9">
        <v>43252</v>
      </c>
      <c r="B24" s="63">
        <v>1043.876</v>
      </c>
      <c r="C24" s="63">
        <v>586.50300000000004</v>
      </c>
      <c r="D24" s="63">
        <v>475.31400000000002</v>
      </c>
      <c r="E24" s="63">
        <v>2105.6930000000002</v>
      </c>
      <c r="F24" s="63">
        <v>460.822</v>
      </c>
      <c r="G24" s="63">
        <v>2566.5149999999999</v>
      </c>
      <c r="H24" s="63">
        <v>622.346</v>
      </c>
      <c r="I24" s="63">
        <v>416.10199999999998</v>
      </c>
      <c r="J24" s="63">
        <v>355.721</v>
      </c>
      <c r="K24" s="63">
        <v>1394.1690000000001</v>
      </c>
      <c r="L24" s="63">
        <v>334.67399999999998</v>
      </c>
      <c r="M24" s="63">
        <v>1728.8430000000001</v>
      </c>
      <c r="N24" s="63">
        <v>217.87</v>
      </c>
      <c r="O24" s="63">
        <v>175.21</v>
      </c>
      <c r="P24" s="63">
        <v>170.31200000000001</v>
      </c>
      <c r="Q24" s="63">
        <v>563.39300000000003</v>
      </c>
      <c r="R24" s="63">
        <v>167.096</v>
      </c>
      <c r="S24" s="63">
        <v>730.48900000000003</v>
      </c>
      <c r="T24" s="63">
        <v>24.765000000000001</v>
      </c>
      <c r="U24" s="63">
        <v>14.788</v>
      </c>
      <c r="V24" s="63">
        <v>14.891999999999999</v>
      </c>
      <c r="W24" s="63">
        <v>54.445</v>
      </c>
      <c r="X24" s="63">
        <v>11.045</v>
      </c>
      <c r="Y24" s="63">
        <v>65.489999999999995</v>
      </c>
      <c r="Z24" s="63">
        <v>379.71</v>
      </c>
      <c r="AA24" s="63">
        <v>226.10400000000001</v>
      </c>
      <c r="AB24" s="63">
        <v>170.517</v>
      </c>
      <c r="AC24" s="63">
        <v>776.33199999999999</v>
      </c>
      <c r="AD24" s="63">
        <v>156.53299999999999</v>
      </c>
      <c r="AE24" s="63">
        <v>932.86400000000003</v>
      </c>
      <c r="AF24" s="63">
        <v>358.56700000000001</v>
      </c>
      <c r="AG24" s="63">
        <v>140.31</v>
      </c>
      <c r="AH24" s="63">
        <v>90.048000000000002</v>
      </c>
      <c r="AI24" s="63">
        <v>588.92499999999995</v>
      </c>
      <c r="AJ24" s="63">
        <v>90.977999999999994</v>
      </c>
      <c r="AK24" s="63">
        <v>679.90300000000002</v>
      </c>
      <c r="AL24" s="63">
        <v>22.533999999999999</v>
      </c>
      <c r="AM24" s="63">
        <v>9.984</v>
      </c>
      <c r="AN24" s="63">
        <v>9.0589999999999993</v>
      </c>
      <c r="AO24" s="63">
        <v>41.576999999999998</v>
      </c>
      <c r="AP24" s="63">
        <v>7.6740000000000004</v>
      </c>
      <c r="AQ24" s="63">
        <v>49.250999999999998</v>
      </c>
      <c r="AR24" s="63">
        <v>1.548</v>
      </c>
      <c r="AS24" s="63">
        <v>4.7279999999999998</v>
      </c>
      <c r="AT24" s="63">
        <v>2.5249999999999999</v>
      </c>
      <c r="AU24" s="63">
        <v>8.8010000000000002</v>
      </c>
      <c r="AV24" s="63">
        <v>1.0669999999999999</v>
      </c>
      <c r="AW24" s="63">
        <v>9.8680000000000003</v>
      </c>
      <c r="AX24" s="63">
        <v>309.59899999999999</v>
      </c>
      <c r="AY24" s="63">
        <v>101.456</v>
      </c>
      <c r="AZ24" s="63">
        <v>55.982999999999997</v>
      </c>
      <c r="BA24" s="63">
        <v>467.03800000000001</v>
      </c>
      <c r="BB24" s="63">
        <v>56.73</v>
      </c>
      <c r="BC24" s="63">
        <v>523.76800000000003</v>
      </c>
      <c r="BD24" s="63">
        <v>5.4390000000000001</v>
      </c>
      <c r="BE24" s="63">
        <v>3.8679999999999999</v>
      </c>
      <c r="BF24" s="63">
        <v>4.8140000000000001</v>
      </c>
      <c r="BG24" s="63">
        <v>14.121</v>
      </c>
      <c r="BH24" s="63">
        <v>3.6680000000000001</v>
      </c>
      <c r="BI24" s="63">
        <v>17.789000000000001</v>
      </c>
      <c r="BJ24" s="63">
        <v>1.1839999999999999</v>
      </c>
      <c r="BK24" s="63">
        <v>0.90900000000000003</v>
      </c>
      <c r="BL24" s="63">
        <v>2.7029999999999998</v>
      </c>
      <c r="BM24" s="63">
        <v>4.7969999999999997</v>
      </c>
      <c r="BN24" s="63">
        <v>0.47399999999999998</v>
      </c>
      <c r="BO24" s="63">
        <v>5.27</v>
      </c>
      <c r="BP24" s="63">
        <v>18.262</v>
      </c>
      <c r="BQ24" s="63">
        <v>19.366</v>
      </c>
      <c r="BR24" s="63">
        <v>14.962999999999999</v>
      </c>
      <c r="BS24" s="63">
        <v>52.59</v>
      </c>
      <c r="BT24" s="63">
        <v>21.366</v>
      </c>
      <c r="BU24" s="63">
        <v>73.956000000000003</v>
      </c>
      <c r="BV24" s="63">
        <v>44.243000000000002</v>
      </c>
      <c r="BW24" s="63">
        <v>19.603000000000002</v>
      </c>
      <c r="BX24" s="63">
        <v>22.512</v>
      </c>
      <c r="BY24" s="63">
        <v>86.356999999999999</v>
      </c>
      <c r="BZ24" s="63">
        <v>24.623000000000001</v>
      </c>
      <c r="CA24" s="63">
        <v>110.98</v>
      </c>
      <c r="CB24" s="63">
        <v>0</v>
      </c>
      <c r="CC24" s="63">
        <v>0</v>
      </c>
      <c r="CD24" s="63">
        <v>0.51400000000000001</v>
      </c>
      <c r="CE24" s="63">
        <v>0.51400000000000001</v>
      </c>
      <c r="CF24" s="63">
        <v>0.35699999999999998</v>
      </c>
      <c r="CG24" s="63">
        <v>0.872</v>
      </c>
      <c r="CH24" s="63">
        <v>0.435</v>
      </c>
      <c r="CI24" s="63">
        <v>0</v>
      </c>
      <c r="CJ24" s="63">
        <v>0</v>
      </c>
      <c r="CK24" s="63">
        <v>0.435</v>
      </c>
      <c r="CL24" s="63">
        <v>0</v>
      </c>
      <c r="CM24" s="63">
        <v>0.435</v>
      </c>
      <c r="CN24" s="63">
        <v>1.617</v>
      </c>
      <c r="CO24" s="63">
        <v>0.88400000000000001</v>
      </c>
      <c r="CP24" s="63">
        <v>1.33</v>
      </c>
      <c r="CQ24" s="63">
        <v>3.8319999999999999</v>
      </c>
      <c r="CR24" s="63">
        <v>1.72</v>
      </c>
      <c r="CS24" s="63">
        <v>5.5519999999999996</v>
      </c>
      <c r="CT24" s="63">
        <v>0</v>
      </c>
      <c r="CU24" s="63">
        <v>0.49099999999999999</v>
      </c>
      <c r="CV24" s="63">
        <v>0.432</v>
      </c>
      <c r="CW24" s="63">
        <v>0.92400000000000004</v>
      </c>
      <c r="CX24" s="63">
        <v>0.48799999999999999</v>
      </c>
      <c r="CY24" s="63">
        <v>1.411</v>
      </c>
      <c r="CZ24" s="63">
        <v>7.3179999999999996</v>
      </c>
      <c r="DA24" s="63">
        <v>3.641</v>
      </c>
      <c r="DB24" s="63">
        <v>2.0019999999999998</v>
      </c>
      <c r="DC24" s="63">
        <v>12.961</v>
      </c>
      <c r="DD24" s="63">
        <v>1.8919999999999999</v>
      </c>
      <c r="DE24" s="63">
        <v>14.853</v>
      </c>
      <c r="DF24" s="63">
        <v>1.212</v>
      </c>
      <c r="DG24" s="63">
        <v>0.28399999999999997</v>
      </c>
      <c r="DH24" s="63">
        <v>0</v>
      </c>
      <c r="DI24" s="63">
        <v>1.4950000000000001</v>
      </c>
      <c r="DJ24" s="63">
        <v>1.669</v>
      </c>
      <c r="DK24" s="63">
        <v>3.165</v>
      </c>
      <c r="DL24" s="63">
        <v>33.661000000000001</v>
      </c>
      <c r="DM24" s="63">
        <v>14.302</v>
      </c>
      <c r="DN24" s="63">
        <v>18.233000000000001</v>
      </c>
      <c r="DO24" s="63">
        <v>66.195999999999998</v>
      </c>
      <c r="DP24" s="63">
        <v>18.495999999999999</v>
      </c>
      <c r="DQ24" s="63">
        <v>84.691999999999993</v>
      </c>
      <c r="DR24" s="63">
        <v>177.46299999999999</v>
      </c>
      <c r="DS24" s="63">
        <v>179.137</v>
      </c>
      <c r="DT24" s="63">
        <v>167.084</v>
      </c>
      <c r="DU24" s="63">
        <v>523.68399999999997</v>
      </c>
      <c r="DV24" s="63">
        <v>148.155</v>
      </c>
      <c r="DW24" s="63">
        <v>671.83900000000006</v>
      </c>
      <c r="DX24" s="63">
        <v>12.760999999999999</v>
      </c>
      <c r="DY24" s="63">
        <v>31.033999999999999</v>
      </c>
      <c r="DZ24" s="63">
        <v>32.195999999999998</v>
      </c>
      <c r="EA24" s="63">
        <v>75.991</v>
      </c>
      <c r="EB24" s="63">
        <v>34.067</v>
      </c>
      <c r="EC24" s="63">
        <v>110.05800000000001</v>
      </c>
      <c r="ED24" s="63">
        <v>7.7880000000000003</v>
      </c>
      <c r="EE24" s="63">
        <v>18.196000000000002</v>
      </c>
      <c r="EF24" s="63">
        <v>24.027999999999999</v>
      </c>
      <c r="EG24" s="63">
        <v>50.012</v>
      </c>
      <c r="EH24" s="63">
        <v>25.41</v>
      </c>
      <c r="EI24" s="63">
        <v>75.421999999999997</v>
      </c>
      <c r="EJ24" s="63">
        <v>6.2880000000000003</v>
      </c>
      <c r="EK24" s="63">
        <v>13.292999999999999</v>
      </c>
      <c r="EL24" s="63">
        <v>19.989000000000001</v>
      </c>
      <c r="EM24" s="63">
        <v>39.57</v>
      </c>
      <c r="EN24" s="63">
        <v>21.366</v>
      </c>
      <c r="EO24" s="63">
        <v>60.936</v>
      </c>
      <c r="EP24" s="63">
        <v>1.5</v>
      </c>
      <c r="EQ24" s="63">
        <v>4.9029999999999996</v>
      </c>
      <c r="ER24" s="63">
        <v>4.0389999999999997</v>
      </c>
      <c r="ES24" s="63">
        <v>10.442</v>
      </c>
      <c r="ET24" s="63">
        <v>4.0439999999999996</v>
      </c>
      <c r="EU24" s="63">
        <v>14.486000000000001</v>
      </c>
      <c r="EV24" s="63">
        <v>0.39500000000000002</v>
      </c>
      <c r="EW24" s="63">
        <v>2.1520000000000001</v>
      </c>
      <c r="EX24" s="63">
        <v>1.4359999999999999</v>
      </c>
      <c r="EY24" s="63">
        <v>3.9820000000000002</v>
      </c>
      <c r="EZ24" s="63">
        <v>0.69299999999999995</v>
      </c>
      <c r="FA24" s="63">
        <v>4.6749999999999998</v>
      </c>
      <c r="FB24" s="63">
        <v>0.40899999999999997</v>
      </c>
      <c r="FC24" s="63">
        <v>1.915</v>
      </c>
      <c r="FD24" s="63">
        <v>0.43099999999999999</v>
      </c>
      <c r="FE24" s="63">
        <v>2.7549999999999999</v>
      </c>
      <c r="FF24" s="63">
        <v>0.93100000000000005</v>
      </c>
      <c r="FG24" s="63">
        <v>3.6859999999999999</v>
      </c>
      <c r="FH24" s="63">
        <v>4.17</v>
      </c>
      <c r="FI24" s="63">
        <v>8.77</v>
      </c>
      <c r="FJ24" s="63">
        <v>5.9420000000000002</v>
      </c>
      <c r="FK24" s="63">
        <v>18.882000000000001</v>
      </c>
      <c r="FL24" s="63">
        <v>5.9290000000000003</v>
      </c>
      <c r="FM24" s="63">
        <v>24.811</v>
      </c>
      <c r="FN24" s="63">
        <v>164.702</v>
      </c>
      <c r="FO24" s="63">
        <v>148.10300000000001</v>
      </c>
      <c r="FP24" s="63">
        <v>134.88800000000001</v>
      </c>
      <c r="FQ24" s="63">
        <v>447.69299999999998</v>
      </c>
      <c r="FR24" s="63">
        <v>114.08799999999999</v>
      </c>
      <c r="FS24" s="63">
        <v>561.78099999999995</v>
      </c>
      <c r="FT24" s="63">
        <v>60.854999999999997</v>
      </c>
      <c r="FU24" s="63">
        <v>89.983999999999995</v>
      </c>
      <c r="FV24" s="63">
        <v>93.92</v>
      </c>
      <c r="FW24" s="63">
        <v>244.75899999999999</v>
      </c>
      <c r="FX24" s="63">
        <v>81.613</v>
      </c>
      <c r="FY24" s="63">
        <v>326.37200000000001</v>
      </c>
      <c r="FZ24" s="63">
        <v>23.648</v>
      </c>
      <c r="GA24" s="63">
        <v>37.478000000000002</v>
      </c>
      <c r="GB24" s="63">
        <v>51.107999999999997</v>
      </c>
      <c r="GC24" s="63">
        <v>112.235</v>
      </c>
      <c r="GD24" s="63">
        <v>49.304000000000002</v>
      </c>
      <c r="GE24" s="63">
        <v>161.53899999999999</v>
      </c>
      <c r="GF24" s="63">
        <v>37.207000000000001</v>
      </c>
      <c r="GG24" s="63">
        <v>52.506</v>
      </c>
      <c r="GH24" s="63">
        <v>42.811999999999998</v>
      </c>
      <c r="GI24" s="63">
        <v>132.524</v>
      </c>
      <c r="GJ24" s="63">
        <v>32.308999999999997</v>
      </c>
      <c r="GK24" s="63">
        <v>164.833</v>
      </c>
      <c r="GL24" s="63">
        <v>7.85</v>
      </c>
      <c r="GM24" s="63">
        <v>10.680999999999999</v>
      </c>
      <c r="GN24" s="63">
        <v>3.887</v>
      </c>
      <c r="GO24" s="63">
        <v>22.417000000000002</v>
      </c>
      <c r="GP24" s="63">
        <v>3.3</v>
      </c>
      <c r="GQ24" s="63">
        <v>25.718</v>
      </c>
      <c r="GR24" s="63">
        <v>2.0819999999999999</v>
      </c>
      <c r="GS24" s="63">
        <v>3.552</v>
      </c>
      <c r="GT24" s="63">
        <v>3.5350000000000001</v>
      </c>
      <c r="GU24" s="63">
        <v>9.1690000000000005</v>
      </c>
      <c r="GV24" s="63">
        <v>2.3039999999999998</v>
      </c>
      <c r="GW24" s="63">
        <v>11.473000000000001</v>
      </c>
      <c r="GX24" s="63">
        <v>90.293000000000006</v>
      </c>
      <c r="GY24" s="63">
        <v>42.665999999999997</v>
      </c>
      <c r="GZ24" s="63">
        <v>32.173000000000002</v>
      </c>
      <c r="HA24" s="63">
        <v>165.13200000000001</v>
      </c>
      <c r="HB24" s="63">
        <v>26.041</v>
      </c>
      <c r="HC24" s="63">
        <v>191.173</v>
      </c>
      <c r="HD24" s="63">
        <v>1221.3399999999999</v>
      </c>
      <c r="HE24" s="63">
        <v>765.63900000000001</v>
      </c>
      <c r="HF24" s="63">
        <v>642.39700000000005</v>
      </c>
      <c r="HG24" s="63">
        <v>2629.377</v>
      </c>
      <c r="HH24" s="63">
        <v>608.97699999999998</v>
      </c>
      <c r="HI24" s="63">
        <v>3238.3539999999998</v>
      </c>
    </row>
    <row r="25" spans="1:217">
      <c r="A25" s="9">
        <v>43525</v>
      </c>
      <c r="B25" s="63">
        <v>1039.7360000000001</v>
      </c>
      <c r="C25" s="63">
        <v>609.55100000000004</v>
      </c>
      <c r="D25" s="63">
        <v>480.13400000000001</v>
      </c>
      <c r="E25" s="63">
        <v>2129.422</v>
      </c>
      <c r="F25" s="63">
        <v>453.02499999999998</v>
      </c>
      <c r="G25" s="63">
        <v>2582.4470000000001</v>
      </c>
      <c r="H25" s="63">
        <v>618.84799999999996</v>
      </c>
      <c r="I25" s="63">
        <v>431.56299999999999</v>
      </c>
      <c r="J25" s="63">
        <v>366.72500000000002</v>
      </c>
      <c r="K25" s="63">
        <v>1417.136</v>
      </c>
      <c r="L25" s="63">
        <v>319.35899999999998</v>
      </c>
      <c r="M25" s="63">
        <v>1736.4949999999999</v>
      </c>
      <c r="N25" s="63">
        <v>221.51300000000001</v>
      </c>
      <c r="O25" s="63">
        <v>177.09</v>
      </c>
      <c r="P25" s="63">
        <v>182.25200000000001</v>
      </c>
      <c r="Q25" s="63">
        <v>580.85500000000002</v>
      </c>
      <c r="R25" s="63">
        <v>157.79900000000001</v>
      </c>
      <c r="S25" s="63">
        <v>738.654</v>
      </c>
      <c r="T25" s="63">
        <v>26.884</v>
      </c>
      <c r="U25" s="63">
        <v>17.739999999999998</v>
      </c>
      <c r="V25" s="63">
        <v>14.558</v>
      </c>
      <c r="W25" s="63">
        <v>59.180999999999997</v>
      </c>
      <c r="X25" s="63">
        <v>15.644</v>
      </c>
      <c r="Y25" s="63">
        <v>74.825000000000003</v>
      </c>
      <c r="Z25" s="63">
        <v>370.452</v>
      </c>
      <c r="AA25" s="63">
        <v>236.733</v>
      </c>
      <c r="AB25" s="63">
        <v>169.916</v>
      </c>
      <c r="AC25" s="63">
        <v>777.1</v>
      </c>
      <c r="AD25" s="63">
        <v>145.916</v>
      </c>
      <c r="AE25" s="63">
        <v>923.01599999999996</v>
      </c>
      <c r="AF25" s="63">
        <v>350.05900000000003</v>
      </c>
      <c r="AG25" s="63">
        <v>139.41800000000001</v>
      </c>
      <c r="AH25" s="63">
        <v>85.617000000000004</v>
      </c>
      <c r="AI25" s="63">
        <v>575.09500000000003</v>
      </c>
      <c r="AJ25" s="63">
        <v>99.355999999999995</v>
      </c>
      <c r="AK25" s="63">
        <v>674.45100000000002</v>
      </c>
      <c r="AL25" s="63">
        <v>23.367999999999999</v>
      </c>
      <c r="AM25" s="63">
        <v>11.593999999999999</v>
      </c>
      <c r="AN25" s="63">
        <v>9.0660000000000007</v>
      </c>
      <c r="AO25" s="63">
        <v>44.029000000000003</v>
      </c>
      <c r="AP25" s="63">
        <v>8.4260000000000002</v>
      </c>
      <c r="AQ25" s="63">
        <v>52.454999999999998</v>
      </c>
      <c r="AR25" s="63">
        <v>3.254</v>
      </c>
      <c r="AS25" s="63">
        <v>3.5979999999999999</v>
      </c>
      <c r="AT25" s="63">
        <v>2.4049999999999998</v>
      </c>
      <c r="AU25" s="63">
        <v>9.2569999999999997</v>
      </c>
      <c r="AV25" s="63">
        <v>0.54100000000000004</v>
      </c>
      <c r="AW25" s="63">
        <v>9.798</v>
      </c>
      <c r="AX25" s="63">
        <v>290.70299999999997</v>
      </c>
      <c r="AY25" s="63">
        <v>101.395</v>
      </c>
      <c r="AZ25" s="63">
        <v>54.256</v>
      </c>
      <c r="BA25" s="63">
        <v>446.35399999999998</v>
      </c>
      <c r="BB25" s="63">
        <v>60.761000000000003</v>
      </c>
      <c r="BC25" s="63">
        <v>507.11500000000001</v>
      </c>
      <c r="BD25" s="63">
        <v>9.3439999999999994</v>
      </c>
      <c r="BE25" s="63">
        <v>5.415</v>
      </c>
      <c r="BF25" s="63">
        <v>2.8359999999999999</v>
      </c>
      <c r="BG25" s="63">
        <v>17.594999999999999</v>
      </c>
      <c r="BH25" s="63">
        <v>3.0739999999999998</v>
      </c>
      <c r="BI25" s="63">
        <v>20.669</v>
      </c>
      <c r="BJ25" s="63">
        <v>0.11700000000000001</v>
      </c>
      <c r="BK25" s="63">
        <v>1.3240000000000001</v>
      </c>
      <c r="BL25" s="63">
        <v>1.4359999999999999</v>
      </c>
      <c r="BM25" s="63">
        <v>2.8769999999999998</v>
      </c>
      <c r="BN25" s="63">
        <v>0.46</v>
      </c>
      <c r="BO25" s="63">
        <v>3.3370000000000002</v>
      </c>
      <c r="BP25" s="63">
        <v>23.273</v>
      </c>
      <c r="BQ25" s="63">
        <v>16.091999999999999</v>
      </c>
      <c r="BR25" s="63">
        <v>15.618</v>
      </c>
      <c r="BS25" s="63">
        <v>54.982999999999997</v>
      </c>
      <c r="BT25" s="63">
        <v>26.094000000000001</v>
      </c>
      <c r="BU25" s="63">
        <v>81.076999999999998</v>
      </c>
      <c r="BV25" s="63">
        <v>44.113999999999997</v>
      </c>
      <c r="BW25" s="63">
        <v>25.943999999999999</v>
      </c>
      <c r="BX25" s="63">
        <v>20.007999999999999</v>
      </c>
      <c r="BY25" s="63">
        <v>90.066999999999993</v>
      </c>
      <c r="BZ25" s="63">
        <v>25.492000000000001</v>
      </c>
      <c r="CA25" s="63">
        <v>115.559</v>
      </c>
      <c r="CB25" s="63">
        <v>0</v>
      </c>
      <c r="CC25" s="63">
        <v>0</v>
      </c>
      <c r="CD25" s="63">
        <v>0.314</v>
      </c>
      <c r="CE25" s="63">
        <v>0.314</v>
      </c>
      <c r="CF25" s="63">
        <v>0.313</v>
      </c>
      <c r="CG25" s="63">
        <v>0.627</v>
      </c>
      <c r="CH25" s="63">
        <v>0.59199999999999997</v>
      </c>
      <c r="CI25" s="63">
        <v>0</v>
      </c>
      <c r="CJ25" s="63">
        <v>0</v>
      </c>
      <c r="CK25" s="63">
        <v>0.59199999999999997</v>
      </c>
      <c r="CL25" s="63">
        <v>0</v>
      </c>
      <c r="CM25" s="63">
        <v>0.59199999999999997</v>
      </c>
      <c r="CN25" s="63">
        <v>0.53</v>
      </c>
      <c r="CO25" s="63">
        <v>0.254</v>
      </c>
      <c r="CP25" s="63">
        <v>1.333</v>
      </c>
      <c r="CQ25" s="63">
        <v>2.117</v>
      </c>
      <c r="CR25" s="63">
        <v>0</v>
      </c>
      <c r="CS25" s="63">
        <v>2.117</v>
      </c>
      <c r="CT25" s="63">
        <v>0.57899999999999996</v>
      </c>
      <c r="CU25" s="63">
        <v>0.23300000000000001</v>
      </c>
      <c r="CV25" s="63">
        <v>0</v>
      </c>
      <c r="CW25" s="63">
        <v>0.81200000000000006</v>
      </c>
      <c r="CX25" s="63">
        <v>0</v>
      </c>
      <c r="CY25" s="63">
        <v>0.81200000000000006</v>
      </c>
      <c r="CZ25" s="63">
        <v>10.42</v>
      </c>
      <c r="DA25" s="63">
        <v>3.343</v>
      </c>
      <c r="DB25" s="63">
        <v>3.3559999999999999</v>
      </c>
      <c r="DC25" s="63">
        <v>17.119</v>
      </c>
      <c r="DD25" s="63">
        <v>1.54</v>
      </c>
      <c r="DE25" s="63">
        <v>18.658999999999999</v>
      </c>
      <c r="DF25" s="63">
        <v>1.569</v>
      </c>
      <c r="DG25" s="63">
        <v>1.524</v>
      </c>
      <c r="DH25" s="63">
        <v>0.75800000000000001</v>
      </c>
      <c r="DI25" s="63">
        <v>3.8519999999999999</v>
      </c>
      <c r="DJ25" s="63">
        <v>0</v>
      </c>
      <c r="DK25" s="63">
        <v>3.8519999999999999</v>
      </c>
      <c r="DL25" s="63">
        <v>30.425000000000001</v>
      </c>
      <c r="DM25" s="63">
        <v>20.591000000000001</v>
      </c>
      <c r="DN25" s="63">
        <v>14.246</v>
      </c>
      <c r="DO25" s="63">
        <v>65.262</v>
      </c>
      <c r="DP25" s="63">
        <v>23.64</v>
      </c>
      <c r="DQ25" s="63">
        <v>88.902000000000001</v>
      </c>
      <c r="DR25" s="63">
        <v>178.63399999999999</v>
      </c>
      <c r="DS25" s="63">
        <v>182.96199999999999</v>
      </c>
      <c r="DT25" s="63">
        <v>160.80000000000001</v>
      </c>
      <c r="DU25" s="63">
        <v>522.39499999999998</v>
      </c>
      <c r="DV25" s="63">
        <v>143.149</v>
      </c>
      <c r="DW25" s="63">
        <v>665.54399999999998</v>
      </c>
      <c r="DX25" s="63">
        <v>15.503</v>
      </c>
      <c r="DY25" s="63">
        <v>30.056000000000001</v>
      </c>
      <c r="DZ25" s="63">
        <v>32.735999999999997</v>
      </c>
      <c r="EA25" s="63">
        <v>78.296000000000006</v>
      </c>
      <c r="EB25" s="63">
        <v>32.219000000000001</v>
      </c>
      <c r="EC25" s="63">
        <v>110.51600000000001</v>
      </c>
      <c r="ED25" s="63">
        <v>9.4109999999999996</v>
      </c>
      <c r="EE25" s="63">
        <v>22.024000000000001</v>
      </c>
      <c r="EF25" s="63">
        <v>24.535</v>
      </c>
      <c r="EG25" s="63">
        <v>55.97</v>
      </c>
      <c r="EH25" s="63">
        <v>26.18</v>
      </c>
      <c r="EI25" s="63">
        <v>82.15</v>
      </c>
      <c r="EJ25" s="63">
        <v>7.72</v>
      </c>
      <c r="EK25" s="63">
        <v>17.268999999999998</v>
      </c>
      <c r="EL25" s="63">
        <v>20.643999999999998</v>
      </c>
      <c r="EM25" s="63">
        <v>45.633000000000003</v>
      </c>
      <c r="EN25" s="63">
        <v>21.3</v>
      </c>
      <c r="EO25" s="63">
        <v>66.933000000000007</v>
      </c>
      <c r="EP25" s="63">
        <v>1.6910000000000001</v>
      </c>
      <c r="EQ25" s="63">
        <v>4.7549999999999999</v>
      </c>
      <c r="ER25" s="63">
        <v>3.8919999999999999</v>
      </c>
      <c r="ES25" s="63">
        <v>10.337999999999999</v>
      </c>
      <c r="ET25" s="63">
        <v>4.88</v>
      </c>
      <c r="EU25" s="63">
        <v>15.218</v>
      </c>
      <c r="EV25" s="63">
        <v>1.6839999999999999</v>
      </c>
      <c r="EW25" s="63">
        <v>1.1779999999999999</v>
      </c>
      <c r="EX25" s="63">
        <v>0.91300000000000003</v>
      </c>
      <c r="EY25" s="63">
        <v>3.7749999999999999</v>
      </c>
      <c r="EZ25" s="63">
        <v>1.0109999999999999</v>
      </c>
      <c r="FA25" s="63">
        <v>4.7869999999999999</v>
      </c>
      <c r="FB25" s="63">
        <v>0.88400000000000001</v>
      </c>
      <c r="FC25" s="63">
        <v>0.38300000000000001</v>
      </c>
      <c r="FD25" s="63">
        <v>0.83599999999999997</v>
      </c>
      <c r="FE25" s="63">
        <v>2.1030000000000002</v>
      </c>
      <c r="FF25" s="63">
        <v>0.41799999999999998</v>
      </c>
      <c r="FG25" s="63">
        <v>2.5209999999999999</v>
      </c>
      <c r="FH25" s="63">
        <v>3.524</v>
      </c>
      <c r="FI25" s="63">
        <v>6.2290000000000001</v>
      </c>
      <c r="FJ25" s="63">
        <v>5.7770000000000001</v>
      </c>
      <c r="FK25" s="63">
        <v>15.53</v>
      </c>
      <c r="FL25" s="63">
        <v>4.2389999999999999</v>
      </c>
      <c r="FM25" s="63">
        <v>19.768999999999998</v>
      </c>
      <c r="FN25" s="63">
        <v>163.13</v>
      </c>
      <c r="FO25" s="63">
        <v>152.905</v>
      </c>
      <c r="FP25" s="63">
        <v>128.06299999999999</v>
      </c>
      <c r="FQ25" s="63">
        <v>444.09899999999999</v>
      </c>
      <c r="FR25" s="63">
        <v>110.929</v>
      </c>
      <c r="FS25" s="63">
        <v>555.02800000000002</v>
      </c>
      <c r="FT25" s="63">
        <v>68.251000000000005</v>
      </c>
      <c r="FU25" s="63">
        <v>96.067999999999998</v>
      </c>
      <c r="FV25" s="63">
        <v>83.986000000000004</v>
      </c>
      <c r="FW25" s="63">
        <v>248.30500000000001</v>
      </c>
      <c r="FX25" s="63">
        <v>78.873000000000005</v>
      </c>
      <c r="FY25" s="63">
        <v>327.178</v>
      </c>
      <c r="FZ25" s="63">
        <v>26.762</v>
      </c>
      <c r="GA25" s="63">
        <v>48.435000000000002</v>
      </c>
      <c r="GB25" s="63">
        <v>51.406999999999996</v>
      </c>
      <c r="GC25" s="63">
        <v>126.604</v>
      </c>
      <c r="GD25" s="63">
        <v>44.320999999999998</v>
      </c>
      <c r="GE25" s="63">
        <v>170.92599999999999</v>
      </c>
      <c r="GF25" s="63">
        <v>41.49</v>
      </c>
      <c r="GG25" s="63">
        <v>47.633000000000003</v>
      </c>
      <c r="GH25" s="63">
        <v>32.578000000000003</v>
      </c>
      <c r="GI25" s="63">
        <v>121.70099999999999</v>
      </c>
      <c r="GJ25" s="63">
        <v>34.551000000000002</v>
      </c>
      <c r="GK25" s="63">
        <v>156.25299999999999</v>
      </c>
      <c r="GL25" s="63">
        <v>7.9470000000000001</v>
      </c>
      <c r="GM25" s="63">
        <v>7.8550000000000004</v>
      </c>
      <c r="GN25" s="63">
        <v>4.8170000000000002</v>
      </c>
      <c r="GO25" s="63">
        <v>20.619</v>
      </c>
      <c r="GP25" s="63">
        <v>2.9220000000000002</v>
      </c>
      <c r="GQ25" s="63">
        <v>23.541</v>
      </c>
      <c r="GR25" s="63">
        <v>2.2989999999999999</v>
      </c>
      <c r="GS25" s="63">
        <v>3.7469999999999999</v>
      </c>
      <c r="GT25" s="63">
        <v>2.395</v>
      </c>
      <c r="GU25" s="63">
        <v>8.4410000000000007</v>
      </c>
      <c r="GV25" s="63">
        <v>4.4109999999999996</v>
      </c>
      <c r="GW25" s="63">
        <v>12.852</v>
      </c>
      <c r="GX25" s="63">
        <v>83.5</v>
      </c>
      <c r="GY25" s="63">
        <v>43.557000000000002</v>
      </c>
      <c r="GZ25" s="63">
        <v>36.180999999999997</v>
      </c>
      <c r="HA25" s="63">
        <v>163.238</v>
      </c>
      <c r="HB25" s="63">
        <v>23.26</v>
      </c>
      <c r="HC25" s="63">
        <v>186.49799999999999</v>
      </c>
      <c r="HD25" s="63">
        <v>1218.3699999999999</v>
      </c>
      <c r="HE25" s="63">
        <v>792.51300000000003</v>
      </c>
      <c r="HF25" s="63">
        <v>640.93399999999997</v>
      </c>
      <c r="HG25" s="63">
        <v>2651.817</v>
      </c>
      <c r="HH25" s="63">
        <v>596.17399999999998</v>
      </c>
      <c r="HI25" s="63">
        <v>3247.991</v>
      </c>
    </row>
    <row r="26" spans="1:217">
      <c r="A26" s="9">
        <v>43617</v>
      </c>
      <c r="B26" s="63">
        <v>1043.308</v>
      </c>
      <c r="C26" s="63">
        <v>605.58900000000006</v>
      </c>
      <c r="D26" s="63">
        <v>499.59899999999999</v>
      </c>
      <c r="E26" s="63">
        <v>2148.4960000000001</v>
      </c>
      <c r="F26" s="63">
        <v>448.42200000000003</v>
      </c>
      <c r="G26" s="63">
        <v>2596.9180000000001</v>
      </c>
      <c r="H26" s="63">
        <v>611.95100000000002</v>
      </c>
      <c r="I26" s="63">
        <v>434.00599999999997</v>
      </c>
      <c r="J26" s="63">
        <v>373.036</v>
      </c>
      <c r="K26" s="63">
        <v>1418.9929999999999</v>
      </c>
      <c r="L26" s="63">
        <v>324.52800000000002</v>
      </c>
      <c r="M26" s="63">
        <v>1743.52</v>
      </c>
      <c r="N26" s="63">
        <v>214.68199999999999</v>
      </c>
      <c r="O26" s="63">
        <v>194.03700000000001</v>
      </c>
      <c r="P26" s="63">
        <v>177.79</v>
      </c>
      <c r="Q26" s="63">
        <v>586.50900000000001</v>
      </c>
      <c r="R26" s="63">
        <v>166.267</v>
      </c>
      <c r="S26" s="63">
        <v>752.77599999999995</v>
      </c>
      <c r="T26" s="63">
        <v>26.536000000000001</v>
      </c>
      <c r="U26" s="63">
        <v>17.294</v>
      </c>
      <c r="V26" s="63">
        <v>12.352</v>
      </c>
      <c r="W26" s="63">
        <v>56.182000000000002</v>
      </c>
      <c r="X26" s="63">
        <v>13.202</v>
      </c>
      <c r="Y26" s="63">
        <v>69.384</v>
      </c>
      <c r="Z26" s="63">
        <v>370.733</v>
      </c>
      <c r="AA26" s="63">
        <v>222.67500000000001</v>
      </c>
      <c r="AB26" s="63">
        <v>182.89400000000001</v>
      </c>
      <c r="AC26" s="63">
        <v>776.30200000000002</v>
      </c>
      <c r="AD26" s="63">
        <v>145.05799999999999</v>
      </c>
      <c r="AE26" s="63">
        <v>921.36</v>
      </c>
      <c r="AF26" s="63">
        <v>364.79599999999999</v>
      </c>
      <c r="AG26" s="63">
        <v>134.315</v>
      </c>
      <c r="AH26" s="63">
        <v>97.507000000000005</v>
      </c>
      <c r="AI26" s="63">
        <v>596.61800000000005</v>
      </c>
      <c r="AJ26" s="63">
        <v>89.501000000000005</v>
      </c>
      <c r="AK26" s="63">
        <v>686.11900000000003</v>
      </c>
      <c r="AL26" s="63">
        <v>23.477</v>
      </c>
      <c r="AM26" s="63">
        <v>11.723000000000001</v>
      </c>
      <c r="AN26" s="63">
        <v>8.4149999999999991</v>
      </c>
      <c r="AO26" s="63">
        <v>43.616</v>
      </c>
      <c r="AP26" s="63">
        <v>7.5469999999999997</v>
      </c>
      <c r="AQ26" s="63">
        <v>51.162999999999997</v>
      </c>
      <c r="AR26" s="63">
        <v>3.012</v>
      </c>
      <c r="AS26" s="63">
        <v>6.2160000000000002</v>
      </c>
      <c r="AT26" s="63">
        <v>2.3980000000000001</v>
      </c>
      <c r="AU26" s="63">
        <v>11.627000000000001</v>
      </c>
      <c r="AV26" s="63">
        <v>1.474</v>
      </c>
      <c r="AW26" s="63">
        <v>13.101000000000001</v>
      </c>
      <c r="AX26" s="63">
        <v>305.80700000000002</v>
      </c>
      <c r="AY26" s="63">
        <v>88.796999999999997</v>
      </c>
      <c r="AZ26" s="63">
        <v>59.92</v>
      </c>
      <c r="BA26" s="63">
        <v>454.52300000000002</v>
      </c>
      <c r="BB26" s="63">
        <v>53.786999999999999</v>
      </c>
      <c r="BC26" s="63">
        <v>508.31</v>
      </c>
      <c r="BD26" s="63">
        <v>10.297000000000001</v>
      </c>
      <c r="BE26" s="63">
        <v>7.6769999999999996</v>
      </c>
      <c r="BF26" s="63">
        <v>5.9320000000000004</v>
      </c>
      <c r="BG26" s="63">
        <v>23.907</v>
      </c>
      <c r="BH26" s="63">
        <v>4.4980000000000002</v>
      </c>
      <c r="BI26" s="63">
        <v>28.405000000000001</v>
      </c>
      <c r="BJ26" s="63">
        <v>1.2370000000000001</v>
      </c>
      <c r="BK26" s="63">
        <v>1.4590000000000001</v>
      </c>
      <c r="BL26" s="63">
        <v>1.6830000000000001</v>
      </c>
      <c r="BM26" s="63">
        <v>4.3789999999999996</v>
      </c>
      <c r="BN26" s="63">
        <v>2.6589999999999998</v>
      </c>
      <c r="BO26" s="63">
        <v>7.0389999999999997</v>
      </c>
      <c r="BP26" s="63">
        <v>20.966000000000001</v>
      </c>
      <c r="BQ26" s="63">
        <v>18.442</v>
      </c>
      <c r="BR26" s="63">
        <v>19.158999999999999</v>
      </c>
      <c r="BS26" s="63">
        <v>58.567</v>
      </c>
      <c r="BT26" s="63">
        <v>19.535</v>
      </c>
      <c r="BU26" s="63">
        <v>78.102000000000004</v>
      </c>
      <c r="BV26" s="63">
        <v>42.317</v>
      </c>
      <c r="BW26" s="63">
        <v>26.154</v>
      </c>
      <c r="BX26" s="63">
        <v>20.37</v>
      </c>
      <c r="BY26" s="63">
        <v>88.840999999999994</v>
      </c>
      <c r="BZ26" s="63">
        <v>27.431999999999999</v>
      </c>
      <c r="CA26" s="63">
        <v>116.273</v>
      </c>
      <c r="CB26" s="63">
        <v>0</v>
      </c>
      <c r="CC26" s="63">
        <v>0.38300000000000001</v>
      </c>
      <c r="CD26" s="63">
        <v>0</v>
      </c>
      <c r="CE26" s="63">
        <v>0.38300000000000001</v>
      </c>
      <c r="CF26" s="63">
        <v>0.36</v>
      </c>
      <c r="CG26" s="63">
        <v>0.74299999999999999</v>
      </c>
      <c r="CH26" s="63">
        <v>0</v>
      </c>
      <c r="CI26" s="63">
        <v>0.129</v>
      </c>
      <c r="CJ26" s="63">
        <v>0</v>
      </c>
      <c r="CK26" s="63">
        <v>0.129</v>
      </c>
      <c r="CL26" s="63">
        <v>0</v>
      </c>
      <c r="CM26" s="63">
        <v>0.129</v>
      </c>
      <c r="CN26" s="63">
        <v>0.45800000000000002</v>
      </c>
      <c r="CO26" s="63">
        <v>0</v>
      </c>
      <c r="CP26" s="63">
        <v>0.113</v>
      </c>
      <c r="CQ26" s="63">
        <v>0.57099999999999995</v>
      </c>
      <c r="CR26" s="63">
        <v>1.2470000000000001</v>
      </c>
      <c r="CS26" s="63">
        <v>1.8169999999999999</v>
      </c>
      <c r="CT26" s="63">
        <v>0.41799999999999998</v>
      </c>
      <c r="CU26" s="63">
        <v>0</v>
      </c>
      <c r="CV26" s="63">
        <v>1.875</v>
      </c>
      <c r="CW26" s="63">
        <v>2.2930000000000001</v>
      </c>
      <c r="CX26" s="63">
        <v>0</v>
      </c>
      <c r="CY26" s="63">
        <v>2.2930000000000001</v>
      </c>
      <c r="CZ26" s="63">
        <v>14.589</v>
      </c>
      <c r="DA26" s="63">
        <v>1.9650000000000001</v>
      </c>
      <c r="DB26" s="63">
        <v>2.63</v>
      </c>
      <c r="DC26" s="63">
        <v>19.183</v>
      </c>
      <c r="DD26" s="63">
        <v>1.389</v>
      </c>
      <c r="DE26" s="63">
        <v>20.571999999999999</v>
      </c>
      <c r="DF26" s="63">
        <v>0.98399999999999999</v>
      </c>
      <c r="DG26" s="63">
        <v>1.359</v>
      </c>
      <c r="DH26" s="63">
        <v>0.108</v>
      </c>
      <c r="DI26" s="63">
        <v>2.4510000000000001</v>
      </c>
      <c r="DJ26" s="63">
        <v>1.8759999999999999</v>
      </c>
      <c r="DK26" s="63">
        <v>4.3280000000000003</v>
      </c>
      <c r="DL26" s="63">
        <v>25.867999999999999</v>
      </c>
      <c r="DM26" s="63">
        <v>22.318000000000001</v>
      </c>
      <c r="DN26" s="63">
        <v>15.643000000000001</v>
      </c>
      <c r="DO26" s="63">
        <v>63.829000000000001</v>
      </c>
      <c r="DP26" s="63">
        <v>22.561</v>
      </c>
      <c r="DQ26" s="63">
        <v>86.39</v>
      </c>
      <c r="DR26" s="63">
        <v>179.10499999999999</v>
      </c>
      <c r="DS26" s="63">
        <v>176.44499999999999</v>
      </c>
      <c r="DT26" s="63">
        <v>161.94499999999999</v>
      </c>
      <c r="DU26" s="63">
        <v>517.495</v>
      </c>
      <c r="DV26" s="63">
        <v>142.68700000000001</v>
      </c>
      <c r="DW26" s="63">
        <v>660.18100000000004</v>
      </c>
      <c r="DX26" s="63">
        <v>11.281000000000001</v>
      </c>
      <c r="DY26" s="63">
        <v>31.254999999999999</v>
      </c>
      <c r="DZ26" s="63">
        <v>28.349</v>
      </c>
      <c r="EA26" s="63">
        <v>70.885999999999996</v>
      </c>
      <c r="EB26" s="63">
        <v>30.366</v>
      </c>
      <c r="EC26" s="63">
        <v>101.252</v>
      </c>
      <c r="ED26" s="63">
        <v>7.3869999999999996</v>
      </c>
      <c r="EE26" s="63">
        <v>19.574999999999999</v>
      </c>
      <c r="EF26" s="63">
        <v>22.433</v>
      </c>
      <c r="EG26" s="63">
        <v>49.395000000000003</v>
      </c>
      <c r="EH26" s="63">
        <v>22.58</v>
      </c>
      <c r="EI26" s="63">
        <v>71.974999999999994</v>
      </c>
      <c r="EJ26" s="63">
        <v>7.2160000000000002</v>
      </c>
      <c r="EK26" s="63">
        <v>16.751000000000001</v>
      </c>
      <c r="EL26" s="63">
        <v>19.202000000000002</v>
      </c>
      <c r="EM26" s="63">
        <v>43.17</v>
      </c>
      <c r="EN26" s="63">
        <v>17.689</v>
      </c>
      <c r="EO26" s="63">
        <v>60.857999999999997</v>
      </c>
      <c r="EP26" s="63">
        <v>0.17</v>
      </c>
      <c r="EQ26" s="63">
        <v>2.8239999999999998</v>
      </c>
      <c r="ER26" s="63">
        <v>3.2309999999999999</v>
      </c>
      <c r="ES26" s="63">
        <v>6.2249999999999996</v>
      </c>
      <c r="ET26" s="63">
        <v>4.891</v>
      </c>
      <c r="EU26" s="63">
        <v>11.116</v>
      </c>
      <c r="EV26" s="63">
        <v>0.78900000000000003</v>
      </c>
      <c r="EW26" s="63">
        <v>2.0990000000000002</v>
      </c>
      <c r="EX26" s="63">
        <v>1.6859999999999999</v>
      </c>
      <c r="EY26" s="63">
        <v>4.5750000000000002</v>
      </c>
      <c r="EZ26" s="63">
        <v>2.0070000000000001</v>
      </c>
      <c r="FA26" s="63">
        <v>6.5819999999999999</v>
      </c>
      <c r="FB26" s="63">
        <v>0.46600000000000003</v>
      </c>
      <c r="FC26" s="63">
        <v>1.8220000000000001</v>
      </c>
      <c r="FD26" s="63">
        <v>0.45300000000000001</v>
      </c>
      <c r="FE26" s="63">
        <v>2.7410000000000001</v>
      </c>
      <c r="FF26" s="63">
        <v>0.438</v>
      </c>
      <c r="FG26" s="63">
        <v>3.1789999999999998</v>
      </c>
      <c r="FH26" s="63">
        <v>2.6389999999999998</v>
      </c>
      <c r="FI26" s="63">
        <v>6.4779999999999998</v>
      </c>
      <c r="FJ26" s="63">
        <v>3.1110000000000002</v>
      </c>
      <c r="FK26" s="63">
        <v>12.227</v>
      </c>
      <c r="FL26" s="63">
        <v>4.7649999999999997</v>
      </c>
      <c r="FM26" s="63">
        <v>16.992999999999999</v>
      </c>
      <c r="FN26" s="63">
        <v>167.82400000000001</v>
      </c>
      <c r="FO26" s="63">
        <v>145.19</v>
      </c>
      <c r="FP26" s="63">
        <v>133.595</v>
      </c>
      <c r="FQ26" s="63">
        <v>446.60899999999998</v>
      </c>
      <c r="FR26" s="63">
        <v>112.321</v>
      </c>
      <c r="FS26" s="63">
        <v>558.92899999999997</v>
      </c>
      <c r="FT26" s="63">
        <v>66.158000000000001</v>
      </c>
      <c r="FU26" s="63">
        <v>95.168999999999997</v>
      </c>
      <c r="FV26" s="63">
        <v>90.191999999999993</v>
      </c>
      <c r="FW26" s="63">
        <v>251.51900000000001</v>
      </c>
      <c r="FX26" s="63">
        <v>85.494</v>
      </c>
      <c r="FY26" s="63">
        <v>337.01299999999998</v>
      </c>
      <c r="FZ26" s="63">
        <v>25.62</v>
      </c>
      <c r="GA26" s="63">
        <v>47.097999999999999</v>
      </c>
      <c r="GB26" s="63">
        <v>55.656999999999996</v>
      </c>
      <c r="GC26" s="63">
        <v>128.375</v>
      </c>
      <c r="GD26" s="63">
        <v>54.183999999999997</v>
      </c>
      <c r="GE26" s="63">
        <v>182.559</v>
      </c>
      <c r="GF26" s="63">
        <v>40.537999999999997</v>
      </c>
      <c r="GG26" s="63">
        <v>48.070999999999998</v>
      </c>
      <c r="GH26" s="63">
        <v>34.534999999999997</v>
      </c>
      <c r="GI26" s="63">
        <v>123.14400000000001</v>
      </c>
      <c r="GJ26" s="63">
        <v>31.31</v>
      </c>
      <c r="GK26" s="63">
        <v>154.45400000000001</v>
      </c>
      <c r="GL26" s="63">
        <v>7.2910000000000004</v>
      </c>
      <c r="GM26" s="63">
        <v>7.56</v>
      </c>
      <c r="GN26" s="63">
        <v>6.4950000000000001</v>
      </c>
      <c r="GO26" s="63">
        <v>21.346</v>
      </c>
      <c r="GP26" s="63">
        <v>3.2839999999999998</v>
      </c>
      <c r="GQ26" s="63">
        <v>24.63</v>
      </c>
      <c r="GR26" s="63">
        <v>2.59</v>
      </c>
      <c r="GS26" s="63">
        <v>4.0620000000000003</v>
      </c>
      <c r="GT26" s="63">
        <v>2.34</v>
      </c>
      <c r="GU26" s="63">
        <v>8.9920000000000009</v>
      </c>
      <c r="GV26" s="63">
        <v>2.8380000000000001</v>
      </c>
      <c r="GW26" s="63">
        <v>11.83</v>
      </c>
      <c r="GX26" s="63">
        <v>91.52</v>
      </c>
      <c r="GY26" s="63">
        <v>37.978000000000002</v>
      </c>
      <c r="GZ26" s="63">
        <v>34.503999999999998</v>
      </c>
      <c r="HA26" s="63">
        <v>164.00200000000001</v>
      </c>
      <c r="HB26" s="63">
        <v>20.102</v>
      </c>
      <c r="HC26" s="63">
        <v>184.10400000000001</v>
      </c>
      <c r="HD26" s="63">
        <v>1222.413</v>
      </c>
      <c r="HE26" s="63">
        <v>782.03399999999999</v>
      </c>
      <c r="HF26" s="63">
        <v>661.54300000000001</v>
      </c>
      <c r="HG26" s="63">
        <v>2665.991</v>
      </c>
      <c r="HH26" s="63">
        <v>591.10900000000004</v>
      </c>
      <c r="HI26" s="63">
        <v>3257.0990000000002</v>
      </c>
    </row>
    <row r="27" spans="1:217">
      <c r="A27" s="9">
        <v>43709</v>
      </c>
      <c r="B27" s="63">
        <v>1058.7929999999999</v>
      </c>
      <c r="C27" s="63">
        <v>578.61699999999996</v>
      </c>
      <c r="D27" s="63">
        <v>506.22300000000001</v>
      </c>
      <c r="E27" s="63">
        <v>2143.6329999999998</v>
      </c>
      <c r="F27" s="63">
        <v>451.25099999999998</v>
      </c>
      <c r="G27" s="63">
        <v>2594.884</v>
      </c>
      <c r="H27" s="63">
        <v>636.31200000000001</v>
      </c>
      <c r="I27" s="63">
        <v>418.85300000000001</v>
      </c>
      <c r="J27" s="63">
        <v>384.315</v>
      </c>
      <c r="K27" s="63">
        <v>1439.48</v>
      </c>
      <c r="L27" s="63">
        <v>315.56799999999998</v>
      </c>
      <c r="M27" s="63">
        <v>1755.047</v>
      </c>
      <c r="N27" s="63">
        <v>225.19</v>
      </c>
      <c r="O27" s="63">
        <v>190.709</v>
      </c>
      <c r="P27" s="63">
        <v>192.232</v>
      </c>
      <c r="Q27" s="63">
        <v>608.13099999999997</v>
      </c>
      <c r="R27" s="63">
        <v>170.16800000000001</v>
      </c>
      <c r="S27" s="63">
        <v>778.3</v>
      </c>
      <c r="T27" s="63">
        <v>22.283999999999999</v>
      </c>
      <c r="U27" s="63">
        <v>17.515000000000001</v>
      </c>
      <c r="V27" s="63">
        <v>15.718</v>
      </c>
      <c r="W27" s="63">
        <v>55.517000000000003</v>
      </c>
      <c r="X27" s="63">
        <v>14.417999999999999</v>
      </c>
      <c r="Y27" s="63">
        <v>69.935000000000002</v>
      </c>
      <c r="Z27" s="63">
        <v>388.83699999999999</v>
      </c>
      <c r="AA27" s="63">
        <v>210.62899999999999</v>
      </c>
      <c r="AB27" s="63">
        <v>176.36500000000001</v>
      </c>
      <c r="AC27" s="63">
        <v>775.83100000000002</v>
      </c>
      <c r="AD27" s="63">
        <v>130.982</v>
      </c>
      <c r="AE27" s="63">
        <v>906.81299999999999</v>
      </c>
      <c r="AF27" s="63">
        <v>351.89100000000002</v>
      </c>
      <c r="AG27" s="63">
        <v>123.10899999999999</v>
      </c>
      <c r="AH27" s="63">
        <v>86.462999999999994</v>
      </c>
      <c r="AI27" s="63">
        <v>561.46299999999997</v>
      </c>
      <c r="AJ27" s="63">
        <v>90.605000000000004</v>
      </c>
      <c r="AK27" s="63">
        <v>652.06799999999998</v>
      </c>
      <c r="AL27" s="63">
        <v>25.547000000000001</v>
      </c>
      <c r="AM27" s="63">
        <v>9.2219999999999995</v>
      </c>
      <c r="AN27" s="63">
        <v>8.5459999999999994</v>
      </c>
      <c r="AO27" s="63">
        <v>43.316000000000003</v>
      </c>
      <c r="AP27" s="63">
        <v>7.5780000000000003</v>
      </c>
      <c r="AQ27" s="63">
        <v>50.893999999999998</v>
      </c>
      <c r="AR27" s="63">
        <v>3.11</v>
      </c>
      <c r="AS27" s="63">
        <v>4.9130000000000003</v>
      </c>
      <c r="AT27" s="63">
        <v>2.3140000000000001</v>
      </c>
      <c r="AU27" s="63">
        <v>10.336</v>
      </c>
      <c r="AV27" s="63">
        <v>2.8010000000000002</v>
      </c>
      <c r="AW27" s="63">
        <v>13.137</v>
      </c>
      <c r="AX27" s="63">
        <v>296.08999999999997</v>
      </c>
      <c r="AY27" s="63">
        <v>88.084000000000003</v>
      </c>
      <c r="AZ27" s="63">
        <v>51.497</v>
      </c>
      <c r="BA27" s="63">
        <v>435.67099999999999</v>
      </c>
      <c r="BB27" s="63">
        <v>53.515000000000001</v>
      </c>
      <c r="BC27" s="63">
        <v>489.18599999999998</v>
      </c>
      <c r="BD27" s="63">
        <v>11.509</v>
      </c>
      <c r="BE27" s="63">
        <v>7.2430000000000003</v>
      </c>
      <c r="BF27" s="63">
        <v>6.4390000000000001</v>
      </c>
      <c r="BG27" s="63">
        <v>25.190999999999999</v>
      </c>
      <c r="BH27" s="63">
        <v>3.161</v>
      </c>
      <c r="BI27" s="63">
        <v>28.352</v>
      </c>
      <c r="BJ27" s="63">
        <v>0.42099999999999999</v>
      </c>
      <c r="BK27" s="63">
        <v>0</v>
      </c>
      <c r="BL27" s="63">
        <v>1.577</v>
      </c>
      <c r="BM27" s="63">
        <v>1.998</v>
      </c>
      <c r="BN27" s="63">
        <v>1.86</v>
      </c>
      <c r="BO27" s="63">
        <v>3.859</v>
      </c>
      <c r="BP27" s="63">
        <v>15.212999999999999</v>
      </c>
      <c r="BQ27" s="63">
        <v>13.647</v>
      </c>
      <c r="BR27" s="63">
        <v>16.09</v>
      </c>
      <c r="BS27" s="63">
        <v>44.95</v>
      </c>
      <c r="BT27" s="63">
        <v>21.689</v>
      </c>
      <c r="BU27" s="63">
        <v>66.638999999999996</v>
      </c>
      <c r="BV27" s="63">
        <v>49.939</v>
      </c>
      <c r="BW27" s="63">
        <v>25.559000000000001</v>
      </c>
      <c r="BX27" s="63">
        <v>24.745999999999999</v>
      </c>
      <c r="BY27" s="63">
        <v>100.24299999999999</v>
      </c>
      <c r="BZ27" s="63">
        <v>32.195999999999998</v>
      </c>
      <c r="CA27" s="63">
        <v>132.43899999999999</v>
      </c>
      <c r="CB27" s="63">
        <v>0</v>
      </c>
      <c r="CC27" s="63">
        <v>0.44500000000000001</v>
      </c>
      <c r="CD27" s="63">
        <v>0.52100000000000002</v>
      </c>
      <c r="CE27" s="63">
        <v>0.96699999999999997</v>
      </c>
      <c r="CF27" s="63">
        <v>0</v>
      </c>
      <c r="CG27" s="63">
        <v>0.96699999999999997</v>
      </c>
      <c r="CH27" s="63">
        <v>0.72299999999999998</v>
      </c>
      <c r="CI27" s="63">
        <v>0.40400000000000003</v>
      </c>
      <c r="CJ27" s="63">
        <v>0</v>
      </c>
      <c r="CK27" s="63">
        <v>1.127</v>
      </c>
      <c r="CL27" s="63">
        <v>0.42799999999999999</v>
      </c>
      <c r="CM27" s="63">
        <v>1.556</v>
      </c>
      <c r="CN27" s="63">
        <v>1.3480000000000001</v>
      </c>
      <c r="CO27" s="63">
        <v>1.024</v>
      </c>
      <c r="CP27" s="63">
        <v>0</v>
      </c>
      <c r="CQ27" s="63">
        <v>2.3719999999999999</v>
      </c>
      <c r="CR27" s="63">
        <v>0.61699999999999999</v>
      </c>
      <c r="CS27" s="63">
        <v>2.9889999999999999</v>
      </c>
      <c r="CT27" s="63">
        <v>0</v>
      </c>
      <c r="CU27" s="63">
        <v>0</v>
      </c>
      <c r="CV27" s="63">
        <v>0.19400000000000001</v>
      </c>
      <c r="CW27" s="63">
        <v>0.19400000000000001</v>
      </c>
      <c r="CX27" s="63">
        <v>0</v>
      </c>
      <c r="CY27" s="63">
        <v>0.19400000000000001</v>
      </c>
      <c r="CZ27" s="63">
        <v>12.468999999999999</v>
      </c>
      <c r="DA27" s="63">
        <v>4.2320000000000002</v>
      </c>
      <c r="DB27" s="63">
        <v>1.0880000000000001</v>
      </c>
      <c r="DC27" s="63">
        <v>17.789000000000001</v>
      </c>
      <c r="DD27" s="63">
        <v>4.0190000000000001</v>
      </c>
      <c r="DE27" s="63">
        <v>21.808</v>
      </c>
      <c r="DF27" s="63">
        <v>1.6379999999999999</v>
      </c>
      <c r="DG27" s="63">
        <v>1.95</v>
      </c>
      <c r="DH27" s="63">
        <v>0.748</v>
      </c>
      <c r="DI27" s="63">
        <v>4.3369999999999997</v>
      </c>
      <c r="DJ27" s="63">
        <v>1.218</v>
      </c>
      <c r="DK27" s="63">
        <v>5.5540000000000003</v>
      </c>
      <c r="DL27" s="63">
        <v>33.76</v>
      </c>
      <c r="DM27" s="63">
        <v>17.503</v>
      </c>
      <c r="DN27" s="63">
        <v>22.193999999999999</v>
      </c>
      <c r="DO27" s="63">
        <v>73.456999999999994</v>
      </c>
      <c r="DP27" s="63">
        <v>25.914000000000001</v>
      </c>
      <c r="DQ27" s="63">
        <v>99.370999999999995</v>
      </c>
      <c r="DR27" s="63">
        <v>175.79499999999999</v>
      </c>
      <c r="DS27" s="63">
        <v>185.822</v>
      </c>
      <c r="DT27" s="63">
        <v>163.93100000000001</v>
      </c>
      <c r="DU27" s="63">
        <v>525.54700000000003</v>
      </c>
      <c r="DV27" s="63">
        <v>141.80199999999999</v>
      </c>
      <c r="DW27" s="63">
        <v>667.34900000000005</v>
      </c>
      <c r="DX27" s="63">
        <v>15.654999999999999</v>
      </c>
      <c r="DY27" s="63">
        <v>26.422000000000001</v>
      </c>
      <c r="DZ27" s="63">
        <v>31.25</v>
      </c>
      <c r="EA27" s="63">
        <v>73.326999999999998</v>
      </c>
      <c r="EB27" s="63">
        <v>34.052</v>
      </c>
      <c r="EC27" s="63">
        <v>107.379</v>
      </c>
      <c r="ED27" s="63">
        <v>11.432</v>
      </c>
      <c r="EE27" s="63">
        <v>16.809000000000001</v>
      </c>
      <c r="EF27" s="63">
        <v>24.654</v>
      </c>
      <c r="EG27" s="63">
        <v>52.893999999999998</v>
      </c>
      <c r="EH27" s="63">
        <v>24.942</v>
      </c>
      <c r="EI27" s="63">
        <v>77.835999999999999</v>
      </c>
      <c r="EJ27" s="63">
        <v>9.2669999999999995</v>
      </c>
      <c r="EK27" s="63">
        <v>13.904</v>
      </c>
      <c r="EL27" s="63">
        <v>18.555</v>
      </c>
      <c r="EM27" s="63">
        <v>41.726999999999997</v>
      </c>
      <c r="EN27" s="63">
        <v>22.318999999999999</v>
      </c>
      <c r="EO27" s="63">
        <v>64.045000000000002</v>
      </c>
      <c r="EP27" s="63">
        <v>2.165</v>
      </c>
      <c r="EQ27" s="63">
        <v>2.9049999999999998</v>
      </c>
      <c r="ER27" s="63">
        <v>6.0979999999999999</v>
      </c>
      <c r="ES27" s="63">
        <v>11.167999999999999</v>
      </c>
      <c r="ET27" s="63">
        <v>2.6230000000000002</v>
      </c>
      <c r="EU27" s="63">
        <v>13.791</v>
      </c>
      <c r="EV27" s="63">
        <v>0</v>
      </c>
      <c r="EW27" s="63">
        <v>3.198</v>
      </c>
      <c r="EX27" s="63">
        <v>0.753</v>
      </c>
      <c r="EY27" s="63">
        <v>3.9510000000000001</v>
      </c>
      <c r="EZ27" s="63">
        <v>1.8129999999999999</v>
      </c>
      <c r="FA27" s="63">
        <v>5.7640000000000002</v>
      </c>
      <c r="FB27" s="63">
        <v>0</v>
      </c>
      <c r="FC27" s="63">
        <v>0.74</v>
      </c>
      <c r="FD27" s="63">
        <v>0.11</v>
      </c>
      <c r="FE27" s="63">
        <v>0.85</v>
      </c>
      <c r="FF27" s="63">
        <v>0.72599999999999998</v>
      </c>
      <c r="FG27" s="63">
        <v>1.5760000000000001</v>
      </c>
      <c r="FH27" s="63">
        <v>2.93</v>
      </c>
      <c r="FI27" s="63">
        <v>5.0570000000000004</v>
      </c>
      <c r="FJ27" s="63">
        <v>5.7329999999999997</v>
      </c>
      <c r="FK27" s="63">
        <v>13.721</v>
      </c>
      <c r="FL27" s="63">
        <v>5.5810000000000004</v>
      </c>
      <c r="FM27" s="63">
        <v>19.302</v>
      </c>
      <c r="FN27" s="63">
        <v>160.13999999999999</v>
      </c>
      <c r="FO27" s="63">
        <v>159.4</v>
      </c>
      <c r="FP27" s="63">
        <v>132.68100000000001</v>
      </c>
      <c r="FQ27" s="63">
        <v>452.22</v>
      </c>
      <c r="FR27" s="63">
        <v>107.75</v>
      </c>
      <c r="FS27" s="63">
        <v>559.97</v>
      </c>
      <c r="FT27" s="63">
        <v>73.176000000000002</v>
      </c>
      <c r="FU27" s="63">
        <v>105.121</v>
      </c>
      <c r="FV27" s="63">
        <v>97.212999999999994</v>
      </c>
      <c r="FW27" s="63">
        <v>275.51</v>
      </c>
      <c r="FX27" s="63">
        <v>75.180999999999997</v>
      </c>
      <c r="FY27" s="63">
        <v>350.69099999999997</v>
      </c>
      <c r="FZ27" s="63">
        <v>29.053000000000001</v>
      </c>
      <c r="GA27" s="63">
        <v>49.780999999999999</v>
      </c>
      <c r="GB27" s="63">
        <v>60.195999999999998</v>
      </c>
      <c r="GC27" s="63">
        <v>139.03</v>
      </c>
      <c r="GD27" s="63">
        <v>50.209000000000003</v>
      </c>
      <c r="GE27" s="63">
        <v>189.239</v>
      </c>
      <c r="GF27" s="63">
        <v>44.122999999999998</v>
      </c>
      <c r="GG27" s="63">
        <v>55.341000000000001</v>
      </c>
      <c r="GH27" s="63">
        <v>37.017000000000003</v>
      </c>
      <c r="GI27" s="63">
        <v>136.47999999999999</v>
      </c>
      <c r="GJ27" s="63">
        <v>24.972000000000001</v>
      </c>
      <c r="GK27" s="63">
        <v>161.452</v>
      </c>
      <c r="GL27" s="63">
        <v>7.2629999999999999</v>
      </c>
      <c r="GM27" s="63">
        <v>9.3330000000000002</v>
      </c>
      <c r="GN27" s="63">
        <v>6.734</v>
      </c>
      <c r="GO27" s="63">
        <v>23.33</v>
      </c>
      <c r="GP27" s="63">
        <v>1.794</v>
      </c>
      <c r="GQ27" s="63">
        <v>25.123999999999999</v>
      </c>
      <c r="GR27" s="63">
        <v>1.224</v>
      </c>
      <c r="GS27" s="63">
        <v>2.1419999999999999</v>
      </c>
      <c r="GT27" s="63">
        <v>1.5780000000000001</v>
      </c>
      <c r="GU27" s="63">
        <v>4.9429999999999996</v>
      </c>
      <c r="GV27" s="63">
        <v>1.645</v>
      </c>
      <c r="GW27" s="63">
        <v>6.5880000000000001</v>
      </c>
      <c r="GX27" s="63">
        <v>78.477000000000004</v>
      </c>
      <c r="GY27" s="63">
        <v>42.804000000000002</v>
      </c>
      <c r="GZ27" s="63">
        <v>26.146999999999998</v>
      </c>
      <c r="HA27" s="63">
        <v>147.429</v>
      </c>
      <c r="HB27" s="63">
        <v>25.928999999999998</v>
      </c>
      <c r="HC27" s="63">
        <v>173.358</v>
      </c>
      <c r="HD27" s="63">
        <v>1234.588</v>
      </c>
      <c r="HE27" s="63">
        <v>764.43799999999999</v>
      </c>
      <c r="HF27" s="63">
        <v>670.154</v>
      </c>
      <c r="HG27" s="63">
        <v>2669.181</v>
      </c>
      <c r="HH27" s="63">
        <v>593.053</v>
      </c>
      <c r="HI27" s="63">
        <v>3262.2330000000002</v>
      </c>
    </row>
    <row r="28" spans="1:217">
      <c r="A28" s="9">
        <v>43800</v>
      </c>
      <c r="B28" s="63">
        <v>1045.297</v>
      </c>
      <c r="C28" s="63">
        <v>595.27300000000002</v>
      </c>
      <c r="D28" s="63">
        <v>494.38600000000002</v>
      </c>
      <c r="E28" s="63">
        <v>2134.9569999999999</v>
      </c>
      <c r="F28" s="63">
        <v>440.935</v>
      </c>
      <c r="G28" s="63">
        <v>2575.8919999999998</v>
      </c>
      <c r="H28" s="63">
        <v>627.16200000000003</v>
      </c>
      <c r="I28" s="63">
        <v>428.149</v>
      </c>
      <c r="J28" s="63">
        <v>373.15899999999999</v>
      </c>
      <c r="K28" s="63">
        <v>1428.471</v>
      </c>
      <c r="L28" s="63">
        <v>309.59800000000001</v>
      </c>
      <c r="M28" s="63">
        <v>1738.069</v>
      </c>
      <c r="N28" s="63">
        <v>229.92400000000001</v>
      </c>
      <c r="O28" s="63">
        <v>183.43299999999999</v>
      </c>
      <c r="P28" s="63">
        <v>180.029</v>
      </c>
      <c r="Q28" s="63">
        <v>593.38599999999997</v>
      </c>
      <c r="R28" s="63">
        <v>167.56</v>
      </c>
      <c r="S28" s="63">
        <v>760.94600000000003</v>
      </c>
      <c r="T28" s="63">
        <v>25.713999999999999</v>
      </c>
      <c r="U28" s="63">
        <v>15.032999999999999</v>
      </c>
      <c r="V28" s="63">
        <v>18.454000000000001</v>
      </c>
      <c r="W28" s="63">
        <v>59.201999999999998</v>
      </c>
      <c r="X28" s="63">
        <v>11.606999999999999</v>
      </c>
      <c r="Y28" s="63">
        <v>70.808000000000007</v>
      </c>
      <c r="Z28" s="63">
        <v>371.524</v>
      </c>
      <c r="AA28" s="63">
        <v>229.68299999999999</v>
      </c>
      <c r="AB28" s="63">
        <v>174.67599999999999</v>
      </c>
      <c r="AC28" s="63">
        <v>775.88300000000004</v>
      </c>
      <c r="AD28" s="63">
        <v>130.43100000000001</v>
      </c>
      <c r="AE28" s="63">
        <v>906.31399999999996</v>
      </c>
      <c r="AF28" s="63">
        <v>352.59699999999998</v>
      </c>
      <c r="AG28" s="63">
        <v>131.059</v>
      </c>
      <c r="AH28" s="63">
        <v>88.813999999999993</v>
      </c>
      <c r="AI28" s="63">
        <v>572.47</v>
      </c>
      <c r="AJ28" s="63">
        <v>88.290999999999997</v>
      </c>
      <c r="AK28" s="63">
        <v>660.76099999999997</v>
      </c>
      <c r="AL28" s="63">
        <v>20.655999999999999</v>
      </c>
      <c r="AM28" s="63">
        <v>10.016999999999999</v>
      </c>
      <c r="AN28" s="63">
        <v>3.4350000000000001</v>
      </c>
      <c r="AO28" s="63">
        <v>34.106999999999999</v>
      </c>
      <c r="AP28" s="63">
        <v>3.2639999999999998</v>
      </c>
      <c r="AQ28" s="63">
        <v>37.372</v>
      </c>
      <c r="AR28" s="63">
        <v>2.1259999999999999</v>
      </c>
      <c r="AS28" s="63">
        <v>2.016</v>
      </c>
      <c r="AT28" s="63">
        <v>3.19</v>
      </c>
      <c r="AU28" s="63">
        <v>7.3319999999999999</v>
      </c>
      <c r="AV28" s="63">
        <v>1.986</v>
      </c>
      <c r="AW28" s="63">
        <v>9.3170000000000002</v>
      </c>
      <c r="AX28" s="63">
        <v>297.63299999999998</v>
      </c>
      <c r="AY28" s="63">
        <v>93.292000000000002</v>
      </c>
      <c r="AZ28" s="63">
        <v>61.317</v>
      </c>
      <c r="BA28" s="63">
        <v>452.24299999999999</v>
      </c>
      <c r="BB28" s="63">
        <v>55.715000000000003</v>
      </c>
      <c r="BC28" s="63">
        <v>507.95800000000003</v>
      </c>
      <c r="BD28" s="63">
        <v>10.61</v>
      </c>
      <c r="BE28" s="63">
        <v>6.8070000000000004</v>
      </c>
      <c r="BF28" s="63">
        <v>3.472</v>
      </c>
      <c r="BG28" s="63">
        <v>20.888999999999999</v>
      </c>
      <c r="BH28" s="63">
        <v>5.4909999999999997</v>
      </c>
      <c r="BI28" s="63">
        <v>26.38</v>
      </c>
      <c r="BJ28" s="63">
        <v>2.0139999999999998</v>
      </c>
      <c r="BK28" s="63">
        <v>1.087</v>
      </c>
      <c r="BL28" s="63">
        <v>1.0900000000000001</v>
      </c>
      <c r="BM28" s="63">
        <v>4.1900000000000004</v>
      </c>
      <c r="BN28" s="63">
        <v>1.6559999999999999</v>
      </c>
      <c r="BO28" s="63">
        <v>5.8460000000000001</v>
      </c>
      <c r="BP28" s="63">
        <v>19.559000000000001</v>
      </c>
      <c r="BQ28" s="63">
        <v>17.84</v>
      </c>
      <c r="BR28" s="63">
        <v>16.309999999999999</v>
      </c>
      <c r="BS28" s="63">
        <v>53.709000000000003</v>
      </c>
      <c r="BT28" s="63">
        <v>20.178000000000001</v>
      </c>
      <c r="BU28" s="63">
        <v>73.887</v>
      </c>
      <c r="BV28" s="63">
        <v>47.542000000000002</v>
      </c>
      <c r="BW28" s="63">
        <v>23.738</v>
      </c>
      <c r="BX28" s="63">
        <v>22.94</v>
      </c>
      <c r="BY28" s="63">
        <v>94.221000000000004</v>
      </c>
      <c r="BZ28" s="63">
        <v>32.468000000000004</v>
      </c>
      <c r="CA28" s="63">
        <v>126.688</v>
      </c>
      <c r="CB28" s="63">
        <v>0</v>
      </c>
      <c r="CC28" s="63">
        <v>0</v>
      </c>
      <c r="CD28" s="63">
        <v>0</v>
      </c>
      <c r="CE28" s="63">
        <v>0</v>
      </c>
      <c r="CF28" s="63">
        <v>0</v>
      </c>
      <c r="CG28" s="63">
        <v>0</v>
      </c>
      <c r="CH28" s="63">
        <v>0</v>
      </c>
      <c r="CI28" s="63">
        <v>0</v>
      </c>
      <c r="CJ28" s="63">
        <v>0</v>
      </c>
      <c r="CK28" s="63">
        <v>0</v>
      </c>
      <c r="CL28" s="63">
        <v>0.19</v>
      </c>
      <c r="CM28" s="63">
        <v>0.19</v>
      </c>
      <c r="CN28" s="63">
        <v>2.8239999999999998</v>
      </c>
      <c r="CO28" s="63">
        <v>0.40600000000000003</v>
      </c>
      <c r="CP28" s="63">
        <v>0</v>
      </c>
      <c r="CQ28" s="63">
        <v>3.23</v>
      </c>
      <c r="CR28" s="63">
        <v>0.158</v>
      </c>
      <c r="CS28" s="63">
        <v>3.3879999999999999</v>
      </c>
      <c r="CT28" s="63">
        <v>0.3</v>
      </c>
      <c r="CU28" s="63">
        <v>0.622</v>
      </c>
      <c r="CV28" s="63">
        <v>0</v>
      </c>
      <c r="CW28" s="63">
        <v>0.92200000000000004</v>
      </c>
      <c r="CX28" s="63">
        <v>0</v>
      </c>
      <c r="CY28" s="63">
        <v>0.92200000000000004</v>
      </c>
      <c r="CZ28" s="63">
        <v>11.750999999999999</v>
      </c>
      <c r="DA28" s="63">
        <v>3.4780000000000002</v>
      </c>
      <c r="DB28" s="63">
        <v>2.0910000000000002</v>
      </c>
      <c r="DC28" s="63">
        <v>17.32</v>
      </c>
      <c r="DD28" s="63">
        <v>2.6110000000000002</v>
      </c>
      <c r="DE28" s="63">
        <v>19.931000000000001</v>
      </c>
      <c r="DF28" s="63">
        <v>0.48499999999999999</v>
      </c>
      <c r="DG28" s="63">
        <v>1.4390000000000001</v>
      </c>
      <c r="DH28" s="63">
        <v>0.70399999999999996</v>
      </c>
      <c r="DI28" s="63">
        <v>2.629</v>
      </c>
      <c r="DJ28" s="63">
        <v>2.1230000000000002</v>
      </c>
      <c r="DK28" s="63">
        <v>4.7519999999999998</v>
      </c>
      <c r="DL28" s="63">
        <v>32.182000000000002</v>
      </c>
      <c r="DM28" s="63">
        <v>17.794</v>
      </c>
      <c r="DN28" s="63">
        <v>20.145</v>
      </c>
      <c r="DO28" s="63">
        <v>70.12</v>
      </c>
      <c r="DP28" s="63">
        <v>27.385000000000002</v>
      </c>
      <c r="DQ28" s="63">
        <v>97.506</v>
      </c>
      <c r="DR28" s="63">
        <v>179.245</v>
      </c>
      <c r="DS28" s="63">
        <v>191.74</v>
      </c>
      <c r="DT28" s="63">
        <v>167.06399999999999</v>
      </c>
      <c r="DU28" s="63">
        <v>538.04899999999998</v>
      </c>
      <c r="DV28" s="63">
        <v>143.19900000000001</v>
      </c>
      <c r="DW28" s="63">
        <v>681.24800000000005</v>
      </c>
      <c r="DX28" s="63">
        <v>19.954999999999998</v>
      </c>
      <c r="DY28" s="63">
        <v>25.045000000000002</v>
      </c>
      <c r="DZ28" s="63">
        <v>35.792999999999999</v>
      </c>
      <c r="EA28" s="63">
        <v>80.793000000000006</v>
      </c>
      <c r="EB28" s="63">
        <v>31.760999999999999</v>
      </c>
      <c r="EC28" s="63">
        <v>112.554</v>
      </c>
      <c r="ED28" s="63">
        <v>12.926</v>
      </c>
      <c r="EE28" s="63">
        <v>18.306000000000001</v>
      </c>
      <c r="EF28" s="63">
        <v>26.975999999999999</v>
      </c>
      <c r="EG28" s="63">
        <v>58.209000000000003</v>
      </c>
      <c r="EH28" s="63">
        <v>25.132000000000001</v>
      </c>
      <c r="EI28" s="63">
        <v>83.340999999999994</v>
      </c>
      <c r="EJ28" s="63">
        <v>9.6530000000000005</v>
      </c>
      <c r="EK28" s="63">
        <v>13.97</v>
      </c>
      <c r="EL28" s="63">
        <v>19.027999999999999</v>
      </c>
      <c r="EM28" s="63">
        <v>42.651000000000003</v>
      </c>
      <c r="EN28" s="63">
        <v>21.992999999999999</v>
      </c>
      <c r="EO28" s="63">
        <v>64.644000000000005</v>
      </c>
      <c r="EP28" s="63">
        <v>3.274</v>
      </c>
      <c r="EQ28" s="63">
        <v>4.3360000000000003</v>
      </c>
      <c r="ER28" s="63">
        <v>7.9480000000000004</v>
      </c>
      <c r="ES28" s="63">
        <v>15.558</v>
      </c>
      <c r="ET28" s="63">
        <v>3.1389999999999998</v>
      </c>
      <c r="EU28" s="63">
        <v>18.696999999999999</v>
      </c>
      <c r="EV28" s="63">
        <v>0</v>
      </c>
      <c r="EW28" s="63">
        <v>0.59499999999999997</v>
      </c>
      <c r="EX28" s="63">
        <v>2.1850000000000001</v>
      </c>
      <c r="EY28" s="63">
        <v>2.78</v>
      </c>
      <c r="EZ28" s="63">
        <v>0</v>
      </c>
      <c r="FA28" s="63">
        <v>2.78</v>
      </c>
      <c r="FB28" s="63">
        <v>0</v>
      </c>
      <c r="FC28" s="63">
        <v>0.497</v>
      </c>
      <c r="FD28" s="63">
        <v>0</v>
      </c>
      <c r="FE28" s="63">
        <v>0.497</v>
      </c>
      <c r="FF28" s="63">
        <v>0.71099999999999997</v>
      </c>
      <c r="FG28" s="63">
        <v>1.208</v>
      </c>
      <c r="FH28" s="63">
        <v>6.5410000000000004</v>
      </c>
      <c r="FI28" s="63">
        <v>5.1870000000000003</v>
      </c>
      <c r="FJ28" s="63">
        <v>5.7770000000000001</v>
      </c>
      <c r="FK28" s="63">
        <v>17.504000000000001</v>
      </c>
      <c r="FL28" s="63">
        <v>4.4130000000000003</v>
      </c>
      <c r="FM28" s="63">
        <v>21.917000000000002</v>
      </c>
      <c r="FN28" s="63">
        <v>159.29</v>
      </c>
      <c r="FO28" s="63">
        <v>166.69499999999999</v>
      </c>
      <c r="FP28" s="63">
        <v>131.27099999999999</v>
      </c>
      <c r="FQ28" s="63">
        <v>457.25599999999997</v>
      </c>
      <c r="FR28" s="63">
        <v>111.43899999999999</v>
      </c>
      <c r="FS28" s="63">
        <v>568.69399999999996</v>
      </c>
      <c r="FT28" s="63">
        <v>70.084999999999994</v>
      </c>
      <c r="FU28" s="63">
        <v>105.117</v>
      </c>
      <c r="FV28" s="63">
        <v>100.533</v>
      </c>
      <c r="FW28" s="63">
        <v>275.73599999999999</v>
      </c>
      <c r="FX28" s="63">
        <v>80.248000000000005</v>
      </c>
      <c r="FY28" s="63">
        <v>355.98399999999998</v>
      </c>
      <c r="FZ28" s="63">
        <v>28.79</v>
      </c>
      <c r="GA28" s="63">
        <v>49.094000000000001</v>
      </c>
      <c r="GB28" s="63">
        <v>62.179000000000002</v>
      </c>
      <c r="GC28" s="63">
        <v>140.06200000000001</v>
      </c>
      <c r="GD28" s="63">
        <v>49.93</v>
      </c>
      <c r="GE28" s="63">
        <v>189.99199999999999</v>
      </c>
      <c r="GF28" s="63">
        <v>41.295000000000002</v>
      </c>
      <c r="GG28" s="63">
        <v>56.024000000000001</v>
      </c>
      <c r="GH28" s="63">
        <v>38.354999999999997</v>
      </c>
      <c r="GI28" s="63">
        <v>135.67400000000001</v>
      </c>
      <c r="GJ28" s="63">
        <v>30.318000000000001</v>
      </c>
      <c r="GK28" s="63">
        <v>165.99199999999999</v>
      </c>
      <c r="GL28" s="63">
        <v>4.2699999999999996</v>
      </c>
      <c r="GM28" s="63">
        <v>7.6159999999999997</v>
      </c>
      <c r="GN28" s="63">
        <v>2.0619999999999998</v>
      </c>
      <c r="GO28" s="63">
        <v>13.946999999999999</v>
      </c>
      <c r="GP28" s="63">
        <v>0.81</v>
      </c>
      <c r="GQ28" s="63">
        <v>14.757</v>
      </c>
      <c r="GR28" s="63">
        <v>1.9550000000000001</v>
      </c>
      <c r="GS28" s="63">
        <v>6.12</v>
      </c>
      <c r="GT28" s="63">
        <v>2.4049999999999998</v>
      </c>
      <c r="GU28" s="63">
        <v>10.48</v>
      </c>
      <c r="GV28" s="63">
        <v>1.7170000000000001</v>
      </c>
      <c r="GW28" s="63">
        <v>12.198</v>
      </c>
      <c r="GX28" s="63">
        <v>82.313999999999993</v>
      </c>
      <c r="GY28" s="63">
        <v>45.503999999999998</v>
      </c>
      <c r="GZ28" s="63">
        <v>24.943999999999999</v>
      </c>
      <c r="HA28" s="63">
        <v>152.76300000000001</v>
      </c>
      <c r="HB28" s="63">
        <v>26.17</v>
      </c>
      <c r="HC28" s="63">
        <v>178.93299999999999</v>
      </c>
      <c r="HD28" s="63">
        <v>1224.5429999999999</v>
      </c>
      <c r="HE28" s="63">
        <v>787.01300000000003</v>
      </c>
      <c r="HF28" s="63">
        <v>661.45</v>
      </c>
      <c r="HG28" s="63">
        <v>2673.0059999999999</v>
      </c>
      <c r="HH28" s="63">
        <v>584.13499999999999</v>
      </c>
      <c r="HI28" s="63">
        <v>3257.14</v>
      </c>
    </row>
    <row r="29" spans="1:217">
      <c r="A29" s="9">
        <v>43891</v>
      </c>
      <c r="B29" s="63">
        <v>1048.164</v>
      </c>
      <c r="C29" s="63">
        <v>604.85599999999999</v>
      </c>
      <c r="D29" s="63">
        <v>504.142</v>
      </c>
      <c r="E29" s="63">
        <v>2157.1619999999998</v>
      </c>
      <c r="F29" s="63">
        <v>457.11200000000002</v>
      </c>
      <c r="G29" s="63">
        <v>2614.2739999999999</v>
      </c>
      <c r="H29" s="63">
        <v>653.70699999999999</v>
      </c>
      <c r="I29" s="63">
        <v>438.60899999999998</v>
      </c>
      <c r="J29" s="63">
        <v>368.61</v>
      </c>
      <c r="K29" s="63">
        <v>1460.9259999999999</v>
      </c>
      <c r="L29" s="63">
        <v>322.06700000000001</v>
      </c>
      <c r="M29" s="63">
        <v>1782.9929999999999</v>
      </c>
      <c r="N29" s="63">
        <v>237.10499999999999</v>
      </c>
      <c r="O29" s="63">
        <v>192.71799999999999</v>
      </c>
      <c r="P29" s="63">
        <v>181.369</v>
      </c>
      <c r="Q29" s="63">
        <v>611.19299999999998</v>
      </c>
      <c r="R29" s="63">
        <v>169.291</v>
      </c>
      <c r="S29" s="63">
        <v>780.48400000000004</v>
      </c>
      <c r="T29" s="63">
        <v>23.52</v>
      </c>
      <c r="U29" s="63">
        <v>16.513999999999999</v>
      </c>
      <c r="V29" s="63">
        <v>12.971</v>
      </c>
      <c r="W29" s="63">
        <v>53.006</v>
      </c>
      <c r="X29" s="63">
        <v>15.496</v>
      </c>
      <c r="Y29" s="63">
        <v>68.501000000000005</v>
      </c>
      <c r="Z29" s="63">
        <v>393.08100000000002</v>
      </c>
      <c r="AA29" s="63">
        <v>229.376</v>
      </c>
      <c r="AB29" s="63">
        <v>174.27099999999999</v>
      </c>
      <c r="AC29" s="63">
        <v>796.72799999999995</v>
      </c>
      <c r="AD29" s="63">
        <v>137.28</v>
      </c>
      <c r="AE29" s="63">
        <v>934.00800000000004</v>
      </c>
      <c r="AF29" s="63">
        <v>327.33300000000003</v>
      </c>
      <c r="AG29" s="63">
        <v>136.381</v>
      </c>
      <c r="AH29" s="63">
        <v>98.858999999999995</v>
      </c>
      <c r="AI29" s="63">
        <v>562.57299999999998</v>
      </c>
      <c r="AJ29" s="63">
        <v>102.098</v>
      </c>
      <c r="AK29" s="63">
        <v>664.67</v>
      </c>
      <c r="AL29" s="63">
        <v>21.39</v>
      </c>
      <c r="AM29" s="63">
        <v>14.398999999999999</v>
      </c>
      <c r="AN29" s="63">
        <v>5.8609999999999998</v>
      </c>
      <c r="AO29" s="63">
        <v>41.649000000000001</v>
      </c>
      <c r="AP29" s="63">
        <v>5.8079999999999998</v>
      </c>
      <c r="AQ29" s="63">
        <v>47.457000000000001</v>
      </c>
      <c r="AR29" s="63">
        <v>4.992</v>
      </c>
      <c r="AS29" s="63">
        <v>1.9830000000000001</v>
      </c>
      <c r="AT29" s="63">
        <v>2.6680000000000001</v>
      </c>
      <c r="AU29" s="63">
        <v>9.6430000000000007</v>
      </c>
      <c r="AV29" s="63">
        <v>1.732</v>
      </c>
      <c r="AW29" s="63">
        <v>11.375</v>
      </c>
      <c r="AX29" s="63">
        <v>271.49700000000001</v>
      </c>
      <c r="AY29" s="63">
        <v>99.340999999999994</v>
      </c>
      <c r="AZ29" s="63">
        <v>70.697000000000003</v>
      </c>
      <c r="BA29" s="63">
        <v>441.53500000000003</v>
      </c>
      <c r="BB29" s="63">
        <v>62.109000000000002</v>
      </c>
      <c r="BC29" s="63">
        <v>503.64299999999997</v>
      </c>
      <c r="BD29" s="63">
        <v>7.3040000000000003</v>
      </c>
      <c r="BE29" s="63">
        <v>6.6920000000000002</v>
      </c>
      <c r="BF29" s="63">
        <v>5.55</v>
      </c>
      <c r="BG29" s="63">
        <v>19.545999999999999</v>
      </c>
      <c r="BH29" s="63">
        <v>7.2590000000000003</v>
      </c>
      <c r="BI29" s="63">
        <v>26.805</v>
      </c>
      <c r="BJ29" s="63">
        <v>1.6479999999999999</v>
      </c>
      <c r="BK29" s="63">
        <v>0</v>
      </c>
      <c r="BL29" s="63">
        <v>0.99399999999999999</v>
      </c>
      <c r="BM29" s="63">
        <v>2.6419999999999999</v>
      </c>
      <c r="BN29" s="63">
        <v>1.55</v>
      </c>
      <c r="BO29" s="63">
        <v>4.1920000000000002</v>
      </c>
      <c r="BP29" s="63">
        <v>20.503</v>
      </c>
      <c r="BQ29" s="63">
        <v>13.965999999999999</v>
      </c>
      <c r="BR29" s="63">
        <v>13.09</v>
      </c>
      <c r="BS29" s="63">
        <v>47.558</v>
      </c>
      <c r="BT29" s="63">
        <v>23.64</v>
      </c>
      <c r="BU29" s="63">
        <v>71.197999999999993</v>
      </c>
      <c r="BV29" s="63">
        <v>45.55</v>
      </c>
      <c r="BW29" s="63">
        <v>22.989000000000001</v>
      </c>
      <c r="BX29" s="63">
        <v>26.350999999999999</v>
      </c>
      <c r="BY29" s="63">
        <v>94.888999999999996</v>
      </c>
      <c r="BZ29" s="63">
        <v>25.033000000000001</v>
      </c>
      <c r="CA29" s="63">
        <v>119.922</v>
      </c>
      <c r="CB29" s="63">
        <v>0</v>
      </c>
      <c r="CC29" s="63">
        <v>0.57699999999999996</v>
      </c>
      <c r="CD29" s="63">
        <v>0</v>
      </c>
      <c r="CE29" s="63">
        <v>0.57699999999999996</v>
      </c>
      <c r="CF29" s="63">
        <v>0</v>
      </c>
      <c r="CG29" s="63">
        <v>0.57699999999999996</v>
      </c>
      <c r="CH29" s="63">
        <v>0</v>
      </c>
      <c r="CI29" s="63">
        <v>0</v>
      </c>
      <c r="CJ29" s="63">
        <v>0</v>
      </c>
      <c r="CK29" s="63">
        <v>0</v>
      </c>
      <c r="CL29" s="63">
        <v>0</v>
      </c>
      <c r="CM29" s="63">
        <v>0</v>
      </c>
      <c r="CN29" s="63">
        <v>1.1519999999999999</v>
      </c>
      <c r="CO29" s="63">
        <v>0.217</v>
      </c>
      <c r="CP29" s="63">
        <v>1.089</v>
      </c>
      <c r="CQ29" s="63">
        <v>2.4580000000000002</v>
      </c>
      <c r="CR29" s="63">
        <v>0.51300000000000001</v>
      </c>
      <c r="CS29" s="63">
        <v>2.9710000000000001</v>
      </c>
      <c r="CT29" s="63">
        <v>0</v>
      </c>
      <c r="CU29" s="63">
        <v>0.92200000000000004</v>
      </c>
      <c r="CV29" s="63">
        <v>0</v>
      </c>
      <c r="CW29" s="63">
        <v>0.92200000000000004</v>
      </c>
      <c r="CX29" s="63">
        <v>0.23200000000000001</v>
      </c>
      <c r="CY29" s="63">
        <v>1.1539999999999999</v>
      </c>
      <c r="CZ29" s="63">
        <v>11.935</v>
      </c>
      <c r="DA29" s="63">
        <v>1.853</v>
      </c>
      <c r="DB29" s="63">
        <v>3.0670000000000002</v>
      </c>
      <c r="DC29" s="63">
        <v>16.855</v>
      </c>
      <c r="DD29" s="63">
        <v>1.482</v>
      </c>
      <c r="DE29" s="63">
        <v>18.338000000000001</v>
      </c>
      <c r="DF29" s="63">
        <v>0.50800000000000001</v>
      </c>
      <c r="DG29" s="63">
        <v>2.2200000000000002</v>
      </c>
      <c r="DH29" s="63">
        <v>2.0840000000000001</v>
      </c>
      <c r="DI29" s="63">
        <v>4.8129999999999997</v>
      </c>
      <c r="DJ29" s="63">
        <v>0.41299999999999998</v>
      </c>
      <c r="DK29" s="63">
        <v>5.226</v>
      </c>
      <c r="DL29" s="63">
        <v>31.954999999999998</v>
      </c>
      <c r="DM29" s="63">
        <v>17.199000000000002</v>
      </c>
      <c r="DN29" s="63">
        <v>20.11</v>
      </c>
      <c r="DO29" s="63">
        <v>69.265000000000001</v>
      </c>
      <c r="DP29" s="63">
        <v>22.391999999999999</v>
      </c>
      <c r="DQ29" s="63">
        <v>91.656999999999996</v>
      </c>
      <c r="DR29" s="63">
        <v>179.297</v>
      </c>
      <c r="DS29" s="63">
        <v>183.761</v>
      </c>
      <c r="DT29" s="63">
        <v>162.417</v>
      </c>
      <c r="DU29" s="63">
        <v>525.47500000000002</v>
      </c>
      <c r="DV29" s="63">
        <v>132.363</v>
      </c>
      <c r="DW29" s="63">
        <v>657.83799999999997</v>
      </c>
      <c r="DX29" s="63">
        <v>18.638999999999999</v>
      </c>
      <c r="DY29" s="63">
        <v>28.384</v>
      </c>
      <c r="DZ29" s="63">
        <v>32.375999999999998</v>
      </c>
      <c r="EA29" s="63">
        <v>79.399000000000001</v>
      </c>
      <c r="EB29" s="63">
        <v>30.556000000000001</v>
      </c>
      <c r="EC29" s="63">
        <v>109.95399999999999</v>
      </c>
      <c r="ED29" s="63">
        <v>10.422000000000001</v>
      </c>
      <c r="EE29" s="63">
        <v>21.28</v>
      </c>
      <c r="EF29" s="63">
        <v>25.31</v>
      </c>
      <c r="EG29" s="63">
        <v>57.012</v>
      </c>
      <c r="EH29" s="63">
        <v>24.919</v>
      </c>
      <c r="EI29" s="63">
        <v>81.930999999999997</v>
      </c>
      <c r="EJ29" s="63">
        <v>8.4130000000000003</v>
      </c>
      <c r="EK29" s="63">
        <v>16.762</v>
      </c>
      <c r="EL29" s="63">
        <v>20.791</v>
      </c>
      <c r="EM29" s="63">
        <v>45.966000000000001</v>
      </c>
      <c r="EN29" s="63">
        <v>20.898</v>
      </c>
      <c r="EO29" s="63">
        <v>66.864000000000004</v>
      </c>
      <c r="EP29" s="63">
        <v>2.0089999999999999</v>
      </c>
      <c r="EQ29" s="63">
        <v>4.5179999999999998</v>
      </c>
      <c r="ER29" s="63">
        <v>4.5190000000000001</v>
      </c>
      <c r="ES29" s="63">
        <v>11.045999999999999</v>
      </c>
      <c r="ET29" s="63">
        <v>4.0209999999999999</v>
      </c>
      <c r="EU29" s="63">
        <v>15.067</v>
      </c>
      <c r="EV29" s="63">
        <v>0.94899999999999995</v>
      </c>
      <c r="EW29" s="63">
        <v>1.216</v>
      </c>
      <c r="EX29" s="63">
        <v>1.153</v>
      </c>
      <c r="EY29" s="63">
        <v>3.3180000000000001</v>
      </c>
      <c r="EZ29" s="63">
        <v>0.20200000000000001</v>
      </c>
      <c r="FA29" s="63">
        <v>3.52</v>
      </c>
      <c r="FB29" s="63">
        <v>0.78800000000000003</v>
      </c>
      <c r="FC29" s="63">
        <v>1.5820000000000001</v>
      </c>
      <c r="FD29" s="63">
        <v>1.37</v>
      </c>
      <c r="FE29" s="63">
        <v>3.7389999999999999</v>
      </c>
      <c r="FF29" s="63">
        <v>0.76400000000000001</v>
      </c>
      <c r="FG29" s="63">
        <v>4.5030000000000001</v>
      </c>
      <c r="FH29" s="63">
        <v>6.4260000000000002</v>
      </c>
      <c r="FI29" s="63">
        <v>3.343</v>
      </c>
      <c r="FJ29" s="63">
        <v>3.9780000000000002</v>
      </c>
      <c r="FK29" s="63">
        <v>13.747</v>
      </c>
      <c r="FL29" s="63">
        <v>4.67</v>
      </c>
      <c r="FM29" s="63">
        <v>18.417000000000002</v>
      </c>
      <c r="FN29" s="63">
        <v>160.65799999999999</v>
      </c>
      <c r="FO29" s="63">
        <v>155.37700000000001</v>
      </c>
      <c r="FP29" s="63">
        <v>130.041</v>
      </c>
      <c r="FQ29" s="63">
        <v>446.07600000000002</v>
      </c>
      <c r="FR29" s="63">
        <v>101.807</v>
      </c>
      <c r="FS29" s="63">
        <v>547.88300000000004</v>
      </c>
      <c r="FT29" s="63">
        <v>65.260999999999996</v>
      </c>
      <c r="FU29" s="63">
        <v>95.375</v>
      </c>
      <c r="FV29" s="63">
        <v>98.581000000000003</v>
      </c>
      <c r="FW29" s="63">
        <v>259.21699999999998</v>
      </c>
      <c r="FX29" s="63">
        <v>75.772999999999996</v>
      </c>
      <c r="FY29" s="63">
        <v>334.99</v>
      </c>
      <c r="FZ29" s="63">
        <v>23.914000000000001</v>
      </c>
      <c r="GA29" s="63">
        <v>44.478999999999999</v>
      </c>
      <c r="GB29" s="63">
        <v>60.253</v>
      </c>
      <c r="GC29" s="63">
        <v>128.64599999999999</v>
      </c>
      <c r="GD29" s="63">
        <v>45.488999999999997</v>
      </c>
      <c r="GE29" s="63">
        <v>174.13499999999999</v>
      </c>
      <c r="GF29" s="63">
        <v>41.347000000000001</v>
      </c>
      <c r="GG29" s="63">
        <v>50.896999999999998</v>
      </c>
      <c r="GH29" s="63">
        <v>38.326999999999998</v>
      </c>
      <c r="GI29" s="63">
        <v>130.571</v>
      </c>
      <c r="GJ29" s="63">
        <v>30.283999999999999</v>
      </c>
      <c r="GK29" s="63">
        <v>160.85499999999999</v>
      </c>
      <c r="GL29" s="63">
        <v>7.173</v>
      </c>
      <c r="GM29" s="63">
        <v>9.8000000000000007</v>
      </c>
      <c r="GN29" s="63">
        <v>3.0409999999999999</v>
      </c>
      <c r="GO29" s="63">
        <v>20.013999999999999</v>
      </c>
      <c r="GP29" s="63">
        <v>1.8009999999999999</v>
      </c>
      <c r="GQ29" s="63">
        <v>21.815999999999999</v>
      </c>
      <c r="GR29" s="63">
        <v>1.764</v>
      </c>
      <c r="GS29" s="63">
        <v>3.91</v>
      </c>
      <c r="GT29" s="63">
        <v>2.81</v>
      </c>
      <c r="GU29" s="63">
        <v>8.4830000000000005</v>
      </c>
      <c r="GV29" s="63">
        <v>1.6120000000000001</v>
      </c>
      <c r="GW29" s="63">
        <v>10.095000000000001</v>
      </c>
      <c r="GX29" s="63">
        <v>85.745999999999995</v>
      </c>
      <c r="GY29" s="63">
        <v>45.728000000000002</v>
      </c>
      <c r="GZ29" s="63">
        <v>24.518999999999998</v>
      </c>
      <c r="HA29" s="63">
        <v>155.99299999999999</v>
      </c>
      <c r="HB29" s="63">
        <v>21.815000000000001</v>
      </c>
      <c r="HC29" s="63">
        <v>177.80799999999999</v>
      </c>
      <c r="HD29" s="63">
        <v>1227.461</v>
      </c>
      <c r="HE29" s="63">
        <v>788.61800000000005</v>
      </c>
      <c r="HF29" s="63">
        <v>666.55899999999997</v>
      </c>
      <c r="HG29" s="63">
        <v>2682.6370000000002</v>
      </c>
      <c r="HH29" s="63">
        <v>589.47400000000005</v>
      </c>
      <c r="HI29" s="63">
        <v>3272.1109999999999</v>
      </c>
    </row>
    <row r="30" spans="1:217">
      <c r="A30" s="9">
        <v>43983</v>
      </c>
      <c r="B30" s="63">
        <v>1028.8869999999999</v>
      </c>
      <c r="C30" s="63">
        <v>622.09299999999996</v>
      </c>
      <c r="D30" s="63">
        <v>512.81799999999998</v>
      </c>
      <c r="E30" s="63">
        <v>2163.7979999999998</v>
      </c>
      <c r="F30" s="63">
        <v>477.78399999999999</v>
      </c>
      <c r="G30" s="63">
        <v>2641.5819999999999</v>
      </c>
      <c r="H30" s="63">
        <v>622.65099999999995</v>
      </c>
      <c r="I30" s="63">
        <v>455.85</v>
      </c>
      <c r="J30" s="63">
        <v>357.411</v>
      </c>
      <c r="K30" s="63">
        <v>1435.913</v>
      </c>
      <c r="L30" s="63">
        <v>319.87900000000002</v>
      </c>
      <c r="M30" s="63">
        <v>1755.7919999999999</v>
      </c>
      <c r="N30" s="63">
        <v>218.84</v>
      </c>
      <c r="O30" s="63">
        <v>185.94499999999999</v>
      </c>
      <c r="P30" s="63">
        <v>181.077</v>
      </c>
      <c r="Q30" s="63">
        <v>585.86300000000006</v>
      </c>
      <c r="R30" s="63">
        <v>169.77600000000001</v>
      </c>
      <c r="S30" s="63">
        <v>755.63800000000003</v>
      </c>
      <c r="T30" s="63">
        <v>36.877000000000002</v>
      </c>
      <c r="U30" s="63">
        <v>23.663</v>
      </c>
      <c r="V30" s="63">
        <v>13.06</v>
      </c>
      <c r="W30" s="63">
        <v>73.600999999999999</v>
      </c>
      <c r="X30" s="63">
        <v>12.6</v>
      </c>
      <c r="Y30" s="63">
        <v>86.200999999999993</v>
      </c>
      <c r="Z30" s="63">
        <v>366.93400000000003</v>
      </c>
      <c r="AA30" s="63">
        <v>246.24199999999999</v>
      </c>
      <c r="AB30" s="63">
        <v>163.274</v>
      </c>
      <c r="AC30" s="63">
        <v>776.45</v>
      </c>
      <c r="AD30" s="63">
        <v>137.50299999999999</v>
      </c>
      <c r="AE30" s="63">
        <v>913.95299999999997</v>
      </c>
      <c r="AF30" s="63">
        <v>325.90600000000001</v>
      </c>
      <c r="AG30" s="63">
        <v>126.453</v>
      </c>
      <c r="AH30" s="63">
        <v>116.292</v>
      </c>
      <c r="AI30" s="63">
        <v>568.65200000000004</v>
      </c>
      <c r="AJ30" s="63">
        <v>109.649</v>
      </c>
      <c r="AK30" s="63">
        <v>678.30100000000004</v>
      </c>
      <c r="AL30" s="63">
        <v>22.902999999999999</v>
      </c>
      <c r="AM30" s="63">
        <v>16.164999999999999</v>
      </c>
      <c r="AN30" s="63">
        <v>11.276999999999999</v>
      </c>
      <c r="AO30" s="63">
        <v>50.344000000000001</v>
      </c>
      <c r="AP30" s="63">
        <v>9.2279999999999998</v>
      </c>
      <c r="AQ30" s="63">
        <v>59.572000000000003</v>
      </c>
      <c r="AR30" s="63">
        <v>2.8170000000000002</v>
      </c>
      <c r="AS30" s="63">
        <v>3.03</v>
      </c>
      <c r="AT30" s="63">
        <v>3.38</v>
      </c>
      <c r="AU30" s="63">
        <v>9.2279999999999998</v>
      </c>
      <c r="AV30" s="63">
        <v>2.0840000000000001</v>
      </c>
      <c r="AW30" s="63">
        <v>11.311999999999999</v>
      </c>
      <c r="AX30" s="63">
        <v>271.17700000000002</v>
      </c>
      <c r="AY30" s="63">
        <v>80.796000000000006</v>
      </c>
      <c r="AZ30" s="63">
        <v>78.519000000000005</v>
      </c>
      <c r="BA30" s="63">
        <v>430.49200000000002</v>
      </c>
      <c r="BB30" s="63">
        <v>68.596999999999994</v>
      </c>
      <c r="BC30" s="63">
        <v>499.09</v>
      </c>
      <c r="BD30" s="63">
        <v>11.898999999999999</v>
      </c>
      <c r="BE30" s="63">
        <v>7.3159999999999998</v>
      </c>
      <c r="BF30" s="63">
        <v>9.9269999999999996</v>
      </c>
      <c r="BG30" s="63">
        <v>29.140999999999998</v>
      </c>
      <c r="BH30" s="63">
        <v>10.836</v>
      </c>
      <c r="BI30" s="63">
        <v>39.976999999999997</v>
      </c>
      <c r="BJ30" s="63">
        <v>2.4060000000000001</v>
      </c>
      <c r="BK30" s="63">
        <v>1.881</v>
      </c>
      <c r="BL30" s="63">
        <v>0.44600000000000001</v>
      </c>
      <c r="BM30" s="63">
        <v>4.734</v>
      </c>
      <c r="BN30" s="63">
        <v>0.90700000000000003</v>
      </c>
      <c r="BO30" s="63">
        <v>5.641</v>
      </c>
      <c r="BP30" s="63">
        <v>14.704000000000001</v>
      </c>
      <c r="BQ30" s="63">
        <v>17.265000000000001</v>
      </c>
      <c r="BR30" s="63">
        <v>12.743</v>
      </c>
      <c r="BS30" s="63">
        <v>44.713000000000001</v>
      </c>
      <c r="BT30" s="63">
        <v>17.995999999999999</v>
      </c>
      <c r="BU30" s="63">
        <v>62.709000000000003</v>
      </c>
      <c r="BV30" s="63">
        <v>61.456000000000003</v>
      </c>
      <c r="BW30" s="63">
        <v>30.984999999999999</v>
      </c>
      <c r="BX30" s="63">
        <v>32.287999999999997</v>
      </c>
      <c r="BY30" s="63">
        <v>124.729</v>
      </c>
      <c r="BZ30" s="63">
        <v>37.341000000000001</v>
      </c>
      <c r="CA30" s="63">
        <v>162.07</v>
      </c>
      <c r="CB30" s="63">
        <v>0</v>
      </c>
      <c r="CC30" s="63">
        <v>1.3380000000000001</v>
      </c>
      <c r="CD30" s="63">
        <v>0.16500000000000001</v>
      </c>
      <c r="CE30" s="63">
        <v>1.504</v>
      </c>
      <c r="CF30" s="63">
        <v>0.316</v>
      </c>
      <c r="CG30" s="63">
        <v>1.819</v>
      </c>
      <c r="CH30" s="63">
        <v>8.8999999999999996E-2</v>
      </c>
      <c r="CI30" s="63">
        <v>0</v>
      </c>
      <c r="CJ30" s="63">
        <v>0.39900000000000002</v>
      </c>
      <c r="CK30" s="63">
        <v>0.48899999999999999</v>
      </c>
      <c r="CL30" s="63">
        <v>0.34599999999999997</v>
      </c>
      <c r="CM30" s="63">
        <v>0.83499999999999996</v>
      </c>
      <c r="CN30" s="63">
        <v>4.3609999999999998</v>
      </c>
      <c r="CO30" s="63">
        <v>3.488</v>
      </c>
      <c r="CP30" s="63">
        <v>1.728</v>
      </c>
      <c r="CQ30" s="63">
        <v>9.577</v>
      </c>
      <c r="CR30" s="63">
        <v>1.1180000000000001</v>
      </c>
      <c r="CS30" s="63">
        <v>10.695</v>
      </c>
      <c r="CT30" s="63">
        <v>0</v>
      </c>
      <c r="CU30" s="63">
        <v>1.0149999999999999</v>
      </c>
      <c r="CV30" s="63">
        <v>0</v>
      </c>
      <c r="CW30" s="63">
        <v>1.0149999999999999</v>
      </c>
      <c r="CX30" s="63">
        <v>0.56299999999999994</v>
      </c>
      <c r="CY30" s="63">
        <v>1.5780000000000001</v>
      </c>
      <c r="CZ30" s="63">
        <v>15.27</v>
      </c>
      <c r="DA30" s="63">
        <v>7.335</v>
      </c>
      <c r="DB30" s="63">
        <v>3.2759999999999998</v>
      </c>
      <c r="DC30" s="63">
        <v>25.881</v>
      </c>
      <c r="DD30" s="63">
        <v>3.6509999999999998</v>
      </c>
      <c r="DE30" s="63">
        <v>29.532</v>
      </c>
      <c r="DF30" s="63">
        <v>2.6360000000000001</v>
      </c>
      <c r="DG30" s="63">
        <v>0.998</v>
      </c>
      <c r="DH30" s="63">
        <v>1.7010000000000001</v>
      </c>
      <c r="DI30" s="63">
        <v>5.3339999999999996</v>
      </c>
      <c r="DJ30" s="63">
        <v>2.254</v>
      </c>
      <c r="DK30" s="63">
        <v>7.5880000000000001</v>
      </c>
      <c r="DL30" s="63">
        <v>39.098999999999997</v>
      </c>
      <c r="DM30" s="63">
        <v>16.812000000000001</v>
      </c>
      <c r="DN30" s="63">
        <v>25.018000000000001</v>
      </c>
      <c r="DO30" s="63">
        <v>80.929000000000002</v>
      </c>
      <c r="DP30" s="63">
        <v>29.093</v>
      </c>
      <c r="DQ30" s="63">
        <v>110.02200000000001</v>
      </c>
      <c r="DR30" s="63">
        <v>176.44399999999999</v>
      </c>
      <c r="DS30" s="63">
        <v>176.90799999999999</v>
      </c>
      <c r="DT30" s="63">
        <v>157.33000000000001</v>
      </c>
      <c r="DU30" s="63">
        <v>510.68200000000002</v>
      </c>
      <c r="DV30" s="63">
        <v>144.84399999999999</v>
      </c>
      <c r="DW30" s="63">
        <v>655.52599999999995</v>
      </c>
      <c r="DX30" s="63">
        <v>20.015000000000001</v>
      </c>
      <c r="DY30" s="63">
        <v>32.412999999999997</v>
      </c>
      <c r="DZ30" s="63">
        <v>35.564999999999998</v>
      </c>
      <c r="EA30" s="63">
        <v>87.992999999999995</v>
      </c>
      <c r="EB30" s="63">
        <v>32.545999999999999</v>
      </c>
      <c r="EC30" s="63">
        <v>120.539</v>
      </c>
      <c r="ED30" s="63">
        <v>15.391</v>
      </c>
      <c r="EE30" s="63">
        <v>25.763999999999999</v>
      </c>
      <c r="EF30" s="63">
        <v>26.527999999999999</v>
      </c>
      <c r="EG30" s="63">
        <v>67.683000000000007</v>
      </c>
      <c r="EH30" s="63">
        <v>23.882999999999999</v>
      </c>
      <c r="EI30" s="63">
        <v>91.566000000000003</v>
      </c>
      <c r="EJ30" s="63">
        <v>11.949</v>
      </c>
      <c r="EK30" s="63">
        <v>21.225999999999999</v>
      </c>
      <c r="EL30" s="63">
        <v>20.494</v>
      </c>
      <c r="EM30" s="63">
        <v>53.668999999999997</v>
      </c>
      <c r="EN30" s="63">
        <v>19.062999999999999</v>
      </c>
      <c r="EO30" s="63">
        <v>72.731999999999999</v>
      </c>
      <c r="EP30" s="63">
        <v>3.4420000000000002</v>
      </c>
      <c r="EQ30" s="63">
        <v>4.5380000000000003</v>
      </c>
      <c r="ER30" s="63">
        <v>6.0339999999999998</v>
      </c>
      <c r="ES30" s="63">
        <v>14.013999999999999</v>
      </c>
      <c r="ET30" s="63">
        <v>4.82</v>
      </c>
      <c r="EU30" s="63">
        <v>18.834</v>
      </c>
      <c r="EV30" s="63">
        <v>1.7090000000000001</v>
      </c>
      <c r="EW30" s="63">
        <v>1.2509999999999999</v>
      </c>
      <c r="EX30" s="63">
        <v>2.0939999999999999</v>
      </c>
      <c r="EY30" s="63">
        <v>5.0540000000000003</v>
      </c>
      <c r="EZ30" s="63">
        <v>1.88</v>
      </c>
      <c r="FA30" s="63">
        <v>6.9340000000000002</v>
      </c>
      <c r="FB30" s="63">
        <v>0</v>
      </c>
      <c r="FC30" s="63">
        <v>0</v>
      </c>
      <c r="FD30" s="63">
        <v>0.61799999999999999</v>
      </c>
      <c r="FE30" s="63">
        <v>0.61799999999999999</v>
      </c>
      <c r="FF30" s="63">
        <v>0.16500000000000001</v>
      </c>
      <c r="FG30" s="63">
        <v>0.78300000000000003</v>
      </c>
      <c r="FH30" s="63">
        <v>2.915</v>
      </c>
      <c r="FI30" s="63">
        <v>5.3970000000000002</v>
      </c>
      <c r="FJ30" s="63">
        <v>5.8819999999999997</v>
      </c>
      <c r="FK30" s="63">
        <v>14.195</v>
      </c>
      <c r="FL30" s="63">
        <v>6.0919999999999996</v>
      </c>
      <c r="FM30" s="63">
        <v>20.286999999999999</v>
      </c>
      <c r="FN30" s="63">
        <v>156.429</v>
      </c>
      <c r="FO30" s="63">
        <v>144.495</v>
      </c>
      <c r="FP30" s="63">
        <v>121.765</v>
      </c>
      <c r="FQ30" s="63">
        <v>422.68900000000002</v>
      </c>
      <c r="FR30" s="63">
        <v>112.298</v>
      </c>
      <c r="FS30" s="63">
        <v>534.98699999999997</v>
      </c>
      <c r="FT30" s="63">
        <v>60.015000000000001</v>
      </c>
      <c r="FU30" s="63">
        <v>85.802999999999997</v>
      </c>
      <c r="FV30" s="63">
        <v>86.07</v>
      </c>
      <c r="FW30" s="63">
        <v>231.88800000000001</v>
      </c>
      <c r="FX30" s="63">
        <v>75.808999999999997</v>
      </c>
      <c r="FY30" s="63">
        <v>307.697</v>
      </c>
      <c r="FZ30" s="63">
        <v>24.263000000000002</v>
      </c>
      <c r="GA30" s="63">
        <v>39.393999999999998</v>
      </c>
      <c r="GB30" s="63">
        <v>57.249000000000002</v>
      </c>
      <c r="GC30" s="63">
        <v>120.90600000000001</v>
      </c>
      <c r="GD30" s="63">
        <v>48.286000000000001</v>
      </c>
      <c r="GE30" s="63">
        <v>169.191</v>
      </c>
      <c r="GF30" s="63">
        <v>35.752000000000002</v>
      </c>
      <c r="GG30" s="63">
        <v>46.408999999999999</v>
      </c>
      <c r="GH30" s="63">
        <v>28.821000000000002</v>
      </c>
      <c r="GI30" s="63">
        <v>110.982</v>
      </c>
      <c r="GJ30" s="63">
        <v>27.523</v>
      </c>
      <c r="GK30" s="63">
        <v>138.506</v>
      </c>
      <c r="GL30" s="63">
        <v>6.5289999999999999</v>
      </c>
      <c r="GM30" s="63">
        <v>12.006</v>
      </c>
      <c r="GN30" s="63">
        <v>6.71</v>
      </c>
      <c r="GO30" s="63">
        <v>25.245000000000001</v>
      </c>
      <c r="GP30" s="63">
        <v>5.3140000000000001</v>
      </c>
      <c r="GQ30" s="63">
        <v>30.559000000000001</v>
      </c>
      <c r="GR30" s="63">
        <v>0.47299999999999998</v>
      </c>
      <c r="GS30" s="63">
        <v>0.93799999999999994</v>
      </c>
      <c r="GT30" s="63">
        <v>2.3410000000000002</v>
      </c>
      <c r="GU30" s="63">
        <v>3.7519999999999998</v>
      </c>
      <c r="GV30" s="63">
        <v>2.84</v>
      </c>
      <c r="GW30" s="63">
        <v>6.5919999999999996</v>
      </c>
      <c r="GX30" s="63">
        <v>89.412000000000006</v>
      </c>
      <c r="GY30" s="63">
        <v>45.018999999999998</v>
      </c>
      <c r="GZ30" s="63">
        <v>26.06</v>
      </c>
      <c r="HA30" s="63">
        <v>160.49100000000001</v>
      </c>
      <c r="HB30" s="63">
        <v>27.954000000000001</v>
      </c>
      <c r="HC30" s="63">
        <v>188.44499999999999</v>
      </c>
      <c r="HD30" s="63">
        <v>1205.3309999999999</v>
      </c>
      <c r="HE30" s="63">
        <v>799.00099999999998</v>
      </c>
      <c r="HF30" s="63">
        <v>670.14800000000002</v>
      </c>
      <c r="HG30" s="63">
        <v>2674.4789999999998</v>
      </c>
      <c r="HH30" s="63">
        <v>622.62800000000004</v>
      </c>
      <c r="HI30" s="63">
        <v>3297.1080000000002</v>
      </c>
    </row>
    <row r="31" spans="1:217">
      <c r="A31" s="9">
        <v>44075</v>
      </c>
      <c r="B31" s="63">
        <v>1039.2940000000001</v>
      </c>
      <c r="C31" s="63">
        <v>613.84900000000005</v>
      </c>
      <c r="D31" s="63">
        <v>503.65899999999999</v>
      </c>
      <c r="E31" s="63">
        <v>2156.8009999999999</v>
      </c>
      <c r="F31" s="63">
        <v>483.71899999999999</v>
      </c>
      <c r="G31" s="63">
        <v>2640.52</v>
      </c>
      <c r="H31" s="63">
        <v>634.72699999999998</v>
      </c>
      <c r="I31" s="63">
        <v>434.41</v>
      </c>
      <c r="J31" s="63">
        <v>355.41800000000001</v>
      </c>
      <c r="K31" s="63">
        <v>1424.5550000000001</v>
      </c>
      <c r="L31" s="63">
        <v>337.49</v>
      </c>
      <c r="M31" s="63">
        <v>1762.0450000000001</v>
      </c>
      <c r="N31" s="63">
        <v>240.55799999999999</v>
      </c>
      <c r="O31" s="63">
        <v>197.80500000000001</v>
      </c>
      <c r="P31" s="63">
        <v>172.02799999999999</v>
      </c>
      <c r="Q31" s="63">
        <v>610.39099999999996</v>
      </c>
      <c r="R31" s="63">
        <v>176.56899999999999</v>
      </c>
      <c r="S31" s="63">
        <v>786.96</v>
      </c>
      <c r="T31" s="63">
        <v>34.027000000000001</v>
      </c>
      <c r="U31" s="63">
        <v>21.215</v>
      </c>
      <c r="V31" s="63">
        <v>14.933</v>
      </c>
      <c r="W31" s="63">
        <v>70.174999999999997</v>
      </c>
      <c r="X31" s="63">
        <v>13.901999999999999</v>
      </c>
      <c r="Y31" s="63">
        <v>84.076999999999998</v>
      </c>
      <c r="Z31" s="63">
        <v>360.142</v>
      </c>
      <c r="AA31" s="63">
        <v>215.38900000000001</v>
      </c>
      <c r="AB31" s="63">
        <v>168.45699999999999</v>
      </c>
      <c r="AC31" s="63">
        <v>743.98900000000003</v>
      </c>
      <c r="AD31" s="63">
        <v>147.01900000000001</v>
      </c>
      <c r="AE31" s="63">
        <v>891.00800000000004</v>
      </c>
      <c r="AF31" s="63">
        <v>326.726</v>
      </c>
      <c r="AG31" s="63">
        <v>132.315</v>
      </c>
      <c r="AH31" s="63">
        <v>110.739</v>
      </c>
      <c r="AI31" s="63">
        <v>569.78</v>
      </c>
      <c r="AJ31" s="63">
        <v>103.764</v>
      </c>
      <c r="AK31" s="63">
        <v>673.54499999999996</v>
      </c>
      <c r="AL31" s="63">
        <v>18.792999999999999</v>
      </c>
      <c r="AM31" s="63">
        <v>14.494999999999999</v>
      </c>
      <c r="AN31" s="63">
        <v>8.1929999999999996</v>
      </c>
      <c r="AO31" s="63">
        <v>41.481000000000002</v>
      </c>
      <c r="AP31" s="63">
        <v>7.2670000000000003</v>
      </c>
      <c r="AQ31" s="63">
        <v>48.747999999999998</v>
      </c>
      <c r="AR31" s="63">
        <v>4.7839999999999998</v>
      </c>
      <c r="AS31" s="63">
        <v>2.2120000000000002</v>
      </c>
      <c r="AT31" s="63">
        <v>2.907</v>
      </c>
      <c r="AU31" s="63">
        <v>9.9030000000000005</v>
      </c>
      <c r="AV31" s="63">
        <v>2.488</v>
      </c>
      <c r="AW31" s="63">
        <v>12.391</v>
      </c>
      <c r="AX31" s="63">
        <v>269.65699999999998</v>
      </c>
      <c r="AY31" s="63">
        <v>91.774000000000001</v>
      </c>
      <c r="AZ31" s="63">
        <v>72.727999999999994</v>
      </c>
      <c r="BA31" s="63">
        <v>434.15899999999999</v>
      </c>
      <c r="BB31" s="63">
        <v>64.298000000000002</v>
      </c>
      <c r="BC31" s="63">
        <v>498.45699999999999</v>
      </c>
      <c r="BD31" s="63">
        <v>15.215</v>
      </c>
      <c r="BE31" s="63">
        <v>7.7949999999999999</v>
      </c>
      <c r="BF31" s="63">
        <v>7.9409999999999998</v>
      </c>
      <c r="BG31" s="63">
        <v>30.95</v>
      </c>
      <c r="BH31" s="63">
        <v>8.5809999999999995</v>
      </c>
      <c r="BI31" s="63">
        <v>39.531999999999996</v>
      </c>
      <c r="BJ31" s="63">
        <v>0.84899999999999998</v>
      </c>
      <c r="BK31" s="63">
        <v>1.6659999999999999</v>
      </c>
      <c r="BL31" s="63">
        <v>1.5209999999999999</v>
      </c>
      <c r="BM31" s="63">
        <v>4.0359999999999996</v>
      </c>
      <c r="BN31" s="63">
        <v>1.4730000000000001</v>
      </c>
      <c r="BO31" s="63">
        <v>5.5090000000000003</v>
      </c>
      <c r="BP31" s="63">
        <v>17.428000000000001</v>
      </c>
      <c r="BQ31" s="63">
        <v>14.374000000000001</v>
      </c>
      <c r="BR31" s="63">
        <v>17.45</v>
      </c>
      <c r="BS31" s="63">
        <v>49.252000000000002</v>
      </c>
      <c r="BT31" s="63">
        <v>19.655999999999999</v>
      </c>
      <c r="BU31" s="63">
        <v>68.908000000000001</v>
      </c>
      <c r="BV31" s="63">
        <v>57.026000000000003</v>
      </c>
      <c r="BW31" s="63">
        <v>33.709000000000003</v>
      </c>
      <c r="BX31" s="63">
        <v>29.847000000000001</v>
      </c>
      <c r="BY31" s="63">
        <v>120.58199999999999</v>
      </c>
      <c r="BZ31" s="63">
        <v>31.373999999999999</v>
      </c>
      <c r="CA31" s="63">
        <v>151.95599999999999</v>
      </c>
      <c r="CB31" s="63">
        <v>0</v>
      </c>
      <c r="CC31" s="63">
        <v>1.224</v>
      </c>
      <c r="CD31" s="63">
        <v>0</v>
      </c>
      <c r="CE31" s="63">
        <v>1.224</v>
      </c>
      <c r="CF31" s="63">
        <v>0</v>
      </c>
      <c r="CG31" s="63">
        <v>1.224</v>
      </c>
      <c r="CH31" s="63">
        <v>0</v>
      </c>
      <c r="CI31" s="63">
        <v>0</v>
      </c>
      <c r="CJ31" s="63">
        <v>0.54200000000000004</v>
      </c>
      <c r="CK31" s="63">
        <v>0.54200000000000004</v>
      </c>
      <c r="CL31" s="63">
        <v>0</v>
      </c>
      <c r="CM31" s="63">
        <v>0.54200000000000004</v>
      </c>
      <c r="CN31" s="63">
        <v>2.0049999999999999</v>
      </c>
      <c r="CO31" s="63">
        <v>3.786</v>
      </c>
      <c r="CP31" s="63">
        <v>1.4450000000000001</v>
      </c>
      <c r="CQ31" s="63">
        <v>7.2359999999999998</v>
      </c>
      <c r="CR31" s="63">
        <v>1.6419999999999999</v>
      </c>
      <c r="CS31" s="63">
        <v>8.8770000000000007</v>
      </c>
      <c r="CT31" s="63">
        <v>0.42899999999999999</v>
      </c>
      <c r="CU31" s="63">
        <v>0</v>
      </c>
      <c r="CV31" s="63">
        <v>0</v>
      </c>
      <c r="CW31" s="63">
        <v>0.42899999999999999</v>
      </c>
      <c r="CX31" s="63">
        <v>0.13300000000000001</v>
      </c>
      <c r="CY31" s="63">
        <v>0.56200000000000006</v>
      </c>
      <c r="CZ31" s="63">
        <v>18.140999999999998</v>
      </c>
      <c r="DA31" s="63">
        <v>5.5279999999999996</v>
      </c>
      <c r="DB31" s="63">
        <v>4.9610000000000003</v>
      </c>
      <c r="DC31" s="63">
        <v>28.631</v>
      </c>
      <c r="DD31" s="63">
        <v>1.0920000000000001</v>
      </c>
      <c r="DE31" s="63">
        <v>29.722999999999999</v>
      </c>
      <c r="DF31" s="63">
        <v>1.4319999999999999</v>
      </c>
      <c r="DG31" s="63">
        <v>0</v>
      </c>
      <c r="DH31" s="63">
        <v>1.0089999999999999</v>
      </c>
      <c r="DI31" s="63">
        <v>2.4409999999999998</v>
      </c>
      <c r="DJ31" s="63">
        <v>2.09</v>
      </c>
      <c r="DK31" s="63">
        <v>4.5309999999999997</v>
      </c>
      <c r="DL31" s="63">
        <v>35.018999999999998</v>
      </c>
      <c r="DM31" s="63">
        <v>23.170999999999999</v>
      </c>
      <c r="DN31" s="63">
        <v>21.890999999999998</v>
      </c>
      <c r="DO31" s="63">
        <v>80.081000000000003</v>
      </c>
      <c r="DP31" s="63">
        <v>26.417000000000002</v>
      </c>
      <c r="DQ31" s="63">
        <v>106.498</v>
      </c>
      <c r="DR31" s="63">
        <v>161.97399999999999</v>
      </c>
      <c r="DS31" s="63">
        <v>184.84800000000001</v>
      </c>
      <c r="DT31" s="63">
        <v>165.81100000000001</v>
      </c>
      <c r="DU31" s="63">
        <v>512.63300000000004</v>
      </c>
      <c r="DV31" s="63">
        <v>146.37299999999999</v>
      </c>
      <c r="DW31" s="63">
        <v>659.00699999999995</v>
      </c>
      <c r="DX31" s="63">
        <v>19.791</v>
      </c>
      <c r="DY31" s="63">
        <v>31.039000000000001</v>
      </c>
      <c r="DZ31" s="63">
        <v>37.069000000000003</v>
      </c>
      <c r="EA31" s="63">
        <v>87.9</v>
      </c>
      <c r="EB31" s="63">
        <v>33.470999999999997</v>
      </c>
      <c r="EC31" s="63">
        <v>121.371</v>
      </c>
      <c r="ED31" s="63">
        <v>11.769</v>
      </c>
      <c r="EE31" s="63">
        <v>23.742000000000001</v>
      </c>
      <c r="EF31" s="63">
        <v>24.643000000000001</v>
      </c>
      <c r="EG31" s="63">
        <v>60.154000000000003</v>
      </c>
      <c r="EH31" s="63">
        <v>22.879000000000001</v>
      </c>
      <c r="EI31" s="63">
        <v>83.033000000000001</v>
      </c>
      <c r="EJ31" s="63">
        <v>10.577999999999999</v>
      </c>
      <c r="EK31" s="63">
        <v>20.097000000000001</v>
      </c>
      <c r="EL31" s="63">
        <v>20.408999999999999</v>
      </c>
      <c r="EM31" s="63">
        <v>51.084000000000003</v>
      </c>
      <c r="EN31" s="63">
        <v>19.515000000000001</v>
      </c>
      <c r="EO31" s="63">
        <v>70.597999999999999</v>
      </c>
      <c r="EP31" s="63">
        <v>1.1910000000000001</v>
      </c>
      <c r="EQ31" s="63">
        <v>3.645</v>
      </c>
      <c r="ER31" s="63">
        <v>4.2350000000000003</v>
      </c>
      <c r="ES31" s="63">
        <v>9.0709999999999997</v>
      </c>
      <c r="ET31" s="63">
        <v>3.3639999999999999</v>
      </c>
      <c r="EU31" s="63">
        <v>12.435</v>
      </c>
      <c r="EV31" s="63">
        <v>2.125</v>
      </c>
      <c r="EW31" s="63">
        <v>0.90500000000000003</v>
      </c>
      <c r="EX31" s="63">
        <v>3.4289999999999998</v>
      </c>
      <c r="EY31" s="63">
        <v>6.4589999999999996</v>
      </c>
      <c r="EZ31" s="63">
        <v>0.20300000000000001</v>
      </c>
      <c r="FA31" s="63">
        <v>6.6619999999999999</v>
      </c>
      <c r="FB31" s="63">
        <v>0</v>
      </c>
      <c r="FC31" s="63">
        <v>0.25</v>
      </c>
      <c r="FD31" s="63">
        <v>0.23</v>
      </c>
      <c r="FE31" s="63">
        <v>0.48</v>
      </c>
      <c r="FF31" s="63">
        <v>0.495</v>
      </c>
      <c r="FG31" s="63">
        <v>0.97499999999999998</v>
      </c>
      <c r="FH31" s="63">
        <v>5.8970000000000002</v>
      </c>
      <c r="FI31" s="63">
        <v>5.9969999999999999</v>
      </c>
      <c r="FJ31" s="63">
        <v>8.516</v>
      </c>
      <c r="FK31" s="63">
        <v>20.41</v>
      </c>
      <c r="FL31" s="63">
        <v>9.7309999999999999</v>
      </c>
      <c r="FM31" s="63">
        <v>30.140999999999998</v>
      </c>
      <c r="FN31" s="63">
        <v>142.18299999999999</v>
      </c>
      <c r="FO31" s="63">
        <v>153.809</v>
      </c>
      <c r="FP31" s="63">
        <v>128.74199999999999</v>
      </c>
      <c r="FQ31" s="63">
        <v>424.73399999999998</v>
      </c>
      <c r="FR31" s="63">
        <v>112.902</v>
      </c>
      <c r="FS31" s="63">
        <v>537.63599999999997</v>
      </c>
      <c r="FT31" s="63">
        <v>45.392000000000003</v>
      </c>
      <c r="FU31" s="63">
        <v>91.688999999999993</v>
      </c>
      <c r="FV31" s="63">
        <v>88.388999999999996</v>
      </c>
      <c r="FW31" s="63">
        <v>225.47</v>
      </c>
      <c r="FX31" s="63">
        <v>81.497</v>
      </c>
      <c r="FY31" s="63">
        <v>306.96800000000002</v>
      </c>
      <c r="FZ31" s="63">
        <v>17.780999999999999</v>
      </c>
      <c r="GA31" s="63">
        <v>34.405000000000001</v>
      </c>
      <c r="GB31" s="63">
        <v>52.174999999999997</v>
      </c>
      <c r="GC31" s="63">
        <v>104.361</v>
      </c>
      <c r="GD31" s="63">
        <v>56.328000000000003</v>
      </c>
      <c r="GE31" s="63">
        <v>160.68899999999999</v>
      </c>
      <c r="GF31" s="63">
        <v>27.611000000000001</v>
      </c>
      <c r="GG31" s="63">
        <v>57.284999999999997</v>
      </c>
      <c r="GH31" s="63">
        <v>36.213999999999999</v>
      </c>
      <c r="GI31" s="63">
        <v>121.11</v>
      </c>
      <c r="GJ31" s="63">
        <v>25.169</v>
      </c>
      <c r="GK31" s="63">
        <v>146.279</v>
      </c>
      <c r="GL31" s="63">
        <v>6.1239999999999997</v>
      </c>
      <c r="GM31" s="63">
        <v>8.2769999999999992</v>
      </c>
      <c r="GN31" s="63">
        <v>4.9790000000000001</v>
      </c>
      <c r="GO31" s="63">
        <v>19.38</v>
      </c>
      <c r="GP31" s="63">
        <v>5.3360000000000003</v>
      </c>
      <c r="GQ31" s="63">
        <v>24.716000000000001</v>
      </c>
      <c r="GR31" s="63">
        <v>0.80900000000000005</v>
      </c>
      <c r="GS31" s="63">
        <v>5.1760000000000002</v>
      </c>
      <c r="GT31" s="63">
        <v>3.222</v>
      </c>
      <c r="GU31" s="63">
        <v>9.2080000000000002</v>
      </c>
      <c r="GV31" s="63">
        <v>0.89100000000000001</v>
      </c>
      <c r="GW31" s="63">
        <v>10.099</v>
      </c>
      <c r="GX31" s="63">
        <v>89.525000000000006</v>
      </c>
      <c r="GY31" s="63">
        <v>47.537999999999997</v>
      </c>
      <c r="GZ31" s="63">
        <v>31.48</v>
      </c>
      <c r="HA31" s="63">
        <v>168.54400000000001</v>
      </c>
      <c r="HB31" s="63">
        <v>23.294</v>
      </c>
      <c r="HC31" s="63">
        <v>191.83799999999999</v>
      </c>
      <c r="HD31" s="63">
        <v>1201.268</v>
      </c>
      <c r="HE31" s="63">
        <v>798.697</v>
      </c>
      <c r="HF31" s="63">
        <v>669.47</v>
      </c>
      <c r="HG31" s="63">
        <v>2669.4349999999999</v>
      </c>
      <c r="HH31" s="63">
        <v>630.09199999999998</v>
      </c>
      <c r="HI31" s="63">
        <v>3299.527</v>
      </c>
    </row>
    <row r="32" spans="1:217">
      <c r="A32" s="9">
        <v>44166</v>
      </c>
      <c r="B32" s="63">
        <v>1042.3789999999999</v>
      </c>
      <c r="C32" s="63">
        <v>606.98</v>
      </c>
      <c r="D32" s="63">
        <v>514.452</v>
      </c>
      <c r="E32" s="63">
        <v>2163.8110000000001</v>
      </c>
      <c r="F32" s="63">
        <v>483.77300000000002</v>
      </c>
      <c r="G32" s="63">
        <v>2647.5839999999998</v>
      </c>
      <c r="H32" s="63">
        <v>655.42200000000003</v>
      </c>
      <c r="I32" s="63">
        <v>439.93299999999999</v>
      </c>
      <c r="J32" s="63">
        <v>369.755</v>
      </c>
      <c r="K32" s="63">
        <v>1465.11</v>
      </c>
      <c r="L32" s="63">
        <v>345.22500000000002</v>
      </c>
      <c r="M32" s="63">
        <v>1810.335</v>
      </c>
      <c r="N32" s="63">
        <v>260.37900000000002</v>
      </c>
      <c r="O32" s="63">
        <v>200.56299999999999</v>
      </c>
      <c r="P32" s="63">
        <v>179.05</v>
      </c>
      <c r="Q32" s="63">
        <v>639.99199999999996</v>
      </c>
      <c r="R32" s="63">
        <v>184.904</v>
      </c>
      <c r="S32" s="63">
        <v>824.89599999999996</v>
      </c>
      <c r="T32" s="63">
        <v>35.917000000000002</v>
      </c>
      <c r="U32" s="63">
        <v>20.79</v>
      </c>
      <c r="V32" s="63">
        <v>17.512</v>
      </c>
      <c r="W32" s="63">
        <v>74.218999999999994</v>
      </c>
      <c r="X32" s="63">
        <v>18.344999999999999</v>
      </c>
      <c r="Y32" s="63">
        <v>92.563999999999993</v>
      </c>
      <c r="Z32" s="63">
        <v>359.12599999999998</v>
      </c>
      <c r="AA32" s="63">
        <v>218.58</v>
      </c>
      <c r="AB32" s="63">
        <v>173.19300000000001</v>
      </c>
      <c r="AC32" s="63">
        <v>750.899</v>
      </c>
      <c r="AD32" s="63">
        <v>141.976</v>
      </c>
      <c r="AE32" s="63">
        <v>892.875</v>
      </c>
      <c r="AF32" s="63">
        <v>326.25299999999999</v>
      </c>
      <c r="AG32" s="63">
        <v>133.64699999999999</v>
      </c>
      <c r="AH32" s="63">
        <v>105.267</v>
      </c>
      <c r="AI32" s="63">
        <v>565.16600000000005</v>
      </c>
      <c r="AJ32" s="63">
        <v>96.757999999999996</v>
      </c>
      <c r="AK32" s="63">
        <v>661.92399999999998</v>
      </c>
      <c r="AL32" s="63">
        <v>23.591000000000001</v>
      </c>
      <c r="AM32" s="63">
        <v>11.994999999999999</v>
      </c>
      <c r="AN32" s="63">
        <v>7.8680000000000003</v>
      </c>
      <c r="AO32" s="63">
        <v>43.454999999999998</v>
      </c>
      <c r="AP32" s="63">
        <v>5.7169999999999996</v>
      </c>
      <c r="AQ32" s="63">
        <v>49.171999999999997</v>
      </c>
      <c r="AR32" s="63">
        <v>4.6449999999999996</v>
      </c>
      <c r="AS32" s="63">
        <v>3.2759999999999998</v>
      </c>
      <c r="AT32" s="63">
        <v>2.7810000000000001</v>
      </c>
      <c r="AU32" s="63">
        <v>10.702</v>
      </c>
      <c r="AV32" s="63">
        <v>3.1749999999999998</v>
      </c>
      <c r="AW32" s="63">
        <v>13.877000000000001</v>
      </c>
      <c r="AX32" s="63">
        <v>266.66399999999999</v>
      </c>
      <c r="AY32" s="63">
        <v>96.337999999999994</v>
      </c>
      <c r="AZ32" s="63">
        <v>66.069999999999993</v>
      </c>
      <c r="BA32" s="63">
        <v>429.072</v>
      </c>
      <c r="BB32" s="63">
        <v>55.256</v>
      </c>
      <c r="BC32" s="63">
        <v>484.32799999999997</v>
      </c>
      <c r="BD32" s="63">
        <v>12.007</v>
      </c>
      <c r="BE32" s="63">
        <v>8.7460000000000004</v>
      </c>
      <c r="BF32" s="63">
        <v>7.617</v>
      </c>
      <c r="BG32" s="63">
        <v>28.37</v>
      </c>
      <c r="BH32" s="63">
        <v>10.125</v>
      </c>
      <c r="BI32" s="63">
        <v>38.494999999999997</v>
      </c>
      <c r="BJ32" s="63">
        <v>1.2609999999999999</v>
      </c>
      <c r="BK32" s="63">
        <v>1.927</v>
      </c>
      <c r="BL32" s="63">
        <v>2.4350000000000001</v>
      </c>
      <c r="BM32" s="63">
        <v>5.6230000000000002</v>
      </c>
      <c r="BN32" s="63">
        <v>2.6240000000000001</v>
      </c>
      <c r="BO32" s="63">
        <v>8.2469999999999999</v>
      </c>
      <c r="BP32" s="63">
        <v>18.085999999999999</v>
      </c>
      <c r="BQ32" s="63">
        <v>11.364000000000001</v>
      </c>
      <c r="BR32" s="63">
        <v>18.495000000000001</v>
      </c>
      <c r="BS32" s="63">
        <v>47.944000000000003</v>
      </c>
      <c r="BT32" s="63">
        <v>19.861000000000001</v>
      </c>
      <c r="BU32" s="63">
        <v>67.805000000000007</v>
      </c>
      <c r="BV32" s="63">
        <v>43.567999999999998</v>
      </c>
      <c r="BW32" s="63">
        <v>21.454999999999998</v>
      </c>
      <c r="BX32" s="63">
        <v>30.913</v>
      </c>
      <c r="BY32" s="63">
        <v>95.935000000000002</v>
      </c>
      <c r="BZ32" s="63">
        <v>34.340000000000003</v>
      </c>
      <c r="CA32" s="63">
        <v>130.27600000000001</v>
      </c>
      <c r="CB32" s="63">
        <v>0</v>
      </c>
      <c r="CC32" s="63">
        <v>0</v>
      </c>
      <c r="CD32" s="63">
        <v>0</v>
      </c>
      <c r="CE32" s="63">
        <v>0</v>
      </c>
      <c r="CF32" s="63">
        <v>0.25800000000000001</v>
      </c>
      <c r="CG32" s="63">
        <v>0.25800000000000001</v>
      </c>
      <c r="CH32" s="63">
        <v>0</v>
      </c>
      <c r="CI32" s="63">
        <v>0.20399999999999999</v>
      </c>
      <c r="CJ32" s="63">
        <v>0</v>
      </c>
      <c r="CK32" s="63">
        <v>0.20399999999999999</v>
      </c>
      <c r="CL32" s="63">
        <v>0</v>
      </c>
      <c r="CM32" s="63">
        <v>0.20399999999999999</v>
      </c>
      <c r="CN32" s="63">
        <v>3.2869999999999999</v>
      </c>
      <c r="CO32" s="63">
        <v>2.3530000000000002</v>
      </c>
      <c r="CP32" s="63">
        <v>2.1720000000000002</v>
      </c>
      <c r="CQ32" s="63">
        <v>7.8120000000000003</v>
      </c>
      <c r="CR32" s="63">
        <v>1.9990000000000001</v>
      </c>
      <c r="CS32" s="63">
        <v>9.8109999999999999</v>
      </c>
      <c r="CT32" s="63">
        <v>0.55800000000000005</v>
      </c>
      <c r="CU32" s="63">
        <v>0</v>
      </c>
      <c r="CV32" s="63">
        <v>1.0860000000000001</v>
      </c>
      <c r="CW32" s="63">
        <v>1.6439999999999999</v>
      </c>
      <c r="CX32" s="63">
        <v>0.81100000000000005</v>
      </c>
      <c r="CY32" s="63">
        <v>2.456</v>
      </c>
      <c r="CZ32" s="63">
        <v>12.823</v>
      </c>
      <c r="DA32" s="63">
        <v>4.375</v>
      </c>
      <c r="DB32" s="63">
        <v>0.88600000000000001</v>
      </c>
      <c r="DC32" s="63">
        <v>18.082999999999998</v>
      </c>
      <c r="DD32" s="63">
        <v>0.94199999999999995</v>
      </c>
      <c r="DE32" s="63">
        <v>19.024999999999999</v>
      </c>
      <c r="DF32" s="63">
        <v>1.554</v>
      </c>
      <c r="DG32" s="63">
        <v>0.88</v>
      </c>
      <c r="DH32" s="63">
        <v>1.9079999999999999</v>
      </c>
      <c r="DI32" s="63">
        <v>4.343</v>
      </c>
      <c r="DJ32" s="63">
        <v>2.6440000000000001</v>
      </c>
      <c r="DK32" s="63">
        <v>6.9870000000000001</v>
      </c>
      <c r="DL32" s="63">
        <v>25.346</v>
      </c>
      <c r="DM32" s="63">
        <v>13.641999999999999</v>
      </c>
      <c r="DN32" s="63">
        <v>24.861000000000001</v>
      </c>
      <c r="DO32" s="63">
        <v>63.848999999999997</v>
      </c>
      <c r="DP32" s="63">
        <v>27.686</v>
      </c>
      <c r="DQ32" s="63">
        <v>91.534999999999997</v>
      </c>
      <c r="DR32" s="63">
        <v>161.53399999999999</v>
      </c>
      <c r="DS32" s="63">
        <v>183.59299999999999</v>
      </c>
      <c r="DT32" s="63">
        <v>168.05699999999999</v>
      </c>
      <c r="DU32" s="63">
        <v>513.18399999999997</v>
      </c>
      <c r="DV32" s="63">
        <v>145.916</v>
      </c>
      <c r="DW32" s="63">
        <v>659.1</v>
      </c>
      <c r="DX32" s="63">
        <v>16.504000000000001</v>
      </c>
      <c r="DY32" s="63">
        <v>32.055999999999997</v>
      </c>
      <c r="DZ32" s="63">
        <v>36.423000000000002</v>
      </c>
      <c r="EA32" s="63">
        <v>84.983000000000004</v>
      </c>
      <c r="EB32" s="63">
        <v>32.820999999999998</v>
      </c>
      <c r="EC32" s="63">
        <v>117.804</v>
      </c>
      <c r="ED32" s="63">
        <v>10.82</v>
      </c>
      <c r="EE32" s="63">
        <v>27.469000000000001</v>
      </c>
      <c r="EF32" s="63">
        <v>26.681000000000001</v>
      </c>
      <c r="EG32" s="63">
        <v>64.97</v>
      </c>
      <c r="EH32" s="63">
        <v>23.616</v>
      </c>
      <c r="EI32" s="63">
        <v>88.585999999999999</v>
      </c>
      <c r="EJ32" s="63">
        <v>8.4649999999999999</v>
      </c>
      <c r="EK32" s="63">
        <v>21.311</v>
      </c>
      <c r="EL32" s="63">
        <v>18.085999999999999</v>
      </c>
      <c r="EM32" s="63">
        <v>47.862000000000002</v>
      </c>
      <c r="EN32" s="63">
        <v>20.638999999999999</v>
      </c>
      <c r="EO32" s="63">
        <v>68.501000000000005</v>
      </c>
      <c r="EP32" s="63">
        <v>2.355</v>
      </c>
      <c r="EQ32" s="63">
        <v>6.1580000000000004</v>
      </c>
      <c r="ER32" s="63">
        <v>8.5960000000000001</v>
      </c>
      <c r="ES32" s="63">
        <v>17.108000000000001</v>
      </c>
      <c r="ET32" s="63">
        <v>2.9769999999999999</v>
      </c>
      <c r="EU32" s="63">
        <v>20.085000000000001</v>
      </c>
      <c r="EV32" s="63">
        <v>0.28299999999999997</v>
      </c>
      <c r="EW32" s="63">
        <v>1.0860000000000001</v>
      </c>
      <c r="EX32" s="63">
        <v>2.4119999999999999</v>
      </c>
      <c r="EY32" s="63">
        <v>3.782</v>
      </c>
      <c r="EZ32" s="63">
        <v>0.54300000000000004</v>
      </c>
      <c r="FA32" s="63">
        <v>4.3250000000000002</v>
      </c>
      <c r="FB32" s="63">
        <v>0</v>
      </c>
      <c r="FC32" s="63">
        <v>0</v>
      </c>
      <c r="FD32" s="63">
        <v>0.71199999999999997</v>
      </c>
      <c r="FE32" s="63">
        <v>0.71199999999999997</v>
      </c>
      <c r="FF32" s="63">
        <v>0</v>
      </c>
      <c r="FG32" s="63">
        <v>0.71199999999999997</v>
      </c>
      <c r="FH32" s="63">
        <v>5.125</v>
      </c>
      <c r="FI32" s="63">
        <v>3.4449999999999998</v>
      </c>
      <c r="FJ32" s="63">
        <v>5.4710000000000001</v>
      </c>
      <c r="FK32" s="63">
        <v>14.041</v>
      </c>
      <c r="FL32" s="63">
        <v>8.532</v>
      </c>
      <c r="FM32" s="63">
        <v>22.573</v>
      </c>
      <c r="FN32" s="63">
        <v>145.029</v>
      </c>
      <c r="FO32" s="63">
        <v>151.53800000000001</v>
      </c>
      <c r="FP32" s="63">
        <v>131.63399999999999</v>
      </c>
      <c r="FQ32" s="63">
        <v>428.20100000000002</v>
      </c>
      <c r="FR32" s="63">
        <v>113.096</v>
      </c>
      <c r="FS32" s="63">
        <v>541.29700000000003</v>
      </c>
      <c r="FT32" s="63">
        <v>59.433999999999997</v>
      </c>
      <c r="FU32" s="63">
        <v>104.13</v>
      </c>
      <c r="FV32" s="63">
        <v>90.19</v>
      </c>
      <c r="FW32" s="63">
        <v>253.75399999999999</v>
      </c>
      <c r="FX32" s="63">
        <v>79.933999999999997</v>
      </c>
      <c r="FY32" s="63">
        <v>333.68799999999999</v>
      </c>
      <c r="FZ32" s="63">
        <v>25.053000000000001</v>
      </c>
      <c r="GA32" s="63">
        <v>37.305999999999997</v>
      </c>
      <c r="GB32" s="63">
        <v>54.128999999999998</v>
      </c>
      <c r="GC32" s="63">
        <v>116.489</v>
      </c>
      <c r="GD32" s="63">
        <v>48.84</v>
      </c>
      <c r="GE32" s="63">
        <v>165.32900000000001</v>
      </c>
      <c r="GF32" s="63">
        <v>34.381</v>
      </c>
      <c r="GG32" s="63">
        <v>66.823999999999998</v>
      </c>
      <c r="GH32" s="63">
        <v>36.061</v>
      </c>
      <c r="GI32" s="63">
        <v>137.26599999999999</v>
      </c>
      <c r="GJ32" s="63">
        <v>31.094000000000001</v>
      </c>
      <c r="GK32" s="63">
        <v>168.35900000000001</v>
      </c>
      <c r="GL32" s="63">
        <v>5.0199999999999996</v>
      </c>
      <c r="GM32" s="63">
        <v>7.7480000000000002</v>
      </c>
      <c r="GN32" s="63">
        <v>4.032</v>
      </c>
      <c r="GO32" s="63">
        <v>16.8</v>
      </c>
      <c r="GP32" s="63">
        <v>4.157</v>
      </c>
      <c r="GQ32" s="63">
        <v>20.956</v>
      </c>
      <c r="GR32" s="63">
        <v>1.5620000000000001</v>
      </c>
      <c r="GS32" s="63">
        <v>2.0259999999999998</v>
      </c>
      <c r="GT32" s="63">
        <v>5.0609999999999999</v>
      </c>
      <c r="GU32" s="63">
        <v>8.6489999999999991</v>
      </c>
      <c r="GV32" s="63">
        <v>2.137</v>
      </c>
      <c r="GW32" s="63">
        <v>10.786</v>
      </c>
      <c r="GX32" s="63">
        <v>77.296000000000006</v>
      </c>
      <c r="GY32" s="63">
        <v>37.192999999999998</v>
      </c>
      <c r="GZ32" s="63">
        <v>30.173999999999999</v>
      </c>
      <c r="HA32" s="63">
        <v>144.66300000000001</v>
      </c>
      <c r="HB32" s="63">
        <v>24.736999999999998</v>
      </c>
      <c r="HC32" s="63">
        <v>169.399</v>
      </c>
      <c r="HD32" s="63">
        <v>1203.912</v>
      </c>
      <c r="HE32" s="63">
        <v>790.57299999999998</v>
      </c>
      <c r="HF32" s="63">
        <v>682.50900000000001</v>
      </c>
      <c r="HG32" s="63">
        <v>2676.9949999999999</v>
      </c>
      <c r="HH32" s="63">
        <v>629.68899999999996</v>
      </c>
      <c r="HI32" s="63">
        <v>3306.6840000000002</v>
      </c>
    </row>
    <row r="33" spans="1:217">
      <c r="A33" s="9">
        <v>44256</v>
      </c>
      <c r="B33" s="63">
        <v>1018.7430000000001</v>
      </c>
      <c r="C33" s="63">
        <v>609.82500000000005</v>
      </c>
      <c r="D33" s="63">
        <v>519.14499999999998</v>
      </c>
      <c r="E33" s="63">
        <v>2147.712</v>
      </c>
      <c r="F33" s="63">
        <v>486.04700000000003</v>
      </c>
      <c r="G33" s="63">
        <v>2633.76</v>
      </c>
      <c r="H33" s="63">
        <v>635.11699999999996</v>
      </c>
      <c r="I33" s="63">
        <v>442.27699999999999</v>
      </c>
      <c r="J33" s="63">
        <v>391.209</v>
      </c>
      <c r="K33" s="63">
        <v>1468.6020000000001</v>
      </c>
      <c r="L33" s="63">
        <v>341.83</v>
      </c>
      <c r="M33" s="63">
        <v>1810.432</v>
      </c>
      <c r="N33" s="63">
        <v>244.80099999999999</v>
      </c>
      <c r="O33" s="63">
        <v>199.85499999999999</v>
      </c>
      <c r="P33" s="63">
        <v>195.30799999999999</v>
      </c>
      <c r="Q33" s="63">
        <v>639.96400000000006</v>
      </c>
      <c r="R33" s="63">
        <v>177.11</v>
      </c>
      <c r="S33" s="63">
        <v>817.07399999999996</v>
      </c>
      <c r="T33" s="63">
        <v>38.17</v>
      </c>
      <c r="U33" s="63">
        <v>18.846</v>
      </c>
      <c r="V33" s="63">
        <v>22.213000000000001</v>
      </c>
      <c r="W33" s="63">
        <v>79.228999999999999</v>
      </c>
      <c r="X33" s="63">
        <v>18.789000000000001</v>
      </c>
      <c r="Y33" s="63">
        <v>98.018000000000001</v>
      </c>
      <c r="Z33" s="63">
        <v>352.14600000000002</v>
      </c>
      <c r="AA33" s="63">
        <v>223.57599999999999</v>
      </c>
      <c r="AB33" s="63">
        <v>173.68700000000001</v>
      </c>
      <c r="AC33" s="63">
        <v>749.40899999999999</v>
      </c>
      <c r="AD33" s="63">
        <v>145.93100000000001</v>
      </c>
      <c r="AE33" s="63">
        <v>895.34</v>
      </c>
      <c r="AF33" s="63">
        <v>312.06799999999998</v>
      </c>
      <c r="AG33" s="63">
        <v>136.55000000000001</v>
      </c>
      <c r="AH33" s="63">
        <v>96.581000000000003</v>
      </c>
      <c r="AI33" s="63">
        <v>545.19899999999996</v>
      </c>
      <c r="AJ33" s="63">
        <v>102.38500000000001</v>
      </c>
      <c r="AK33" s="63">
        <v>647.58399999999995</v>
      </c>
      <c r="AL33" s="63">
        <v>21.731999999999999</v>
      </c>
      <c r="AM33" s="63">
        <v>20.109000000000002</v>
      </c>
      <c r="AN33" s="63">
        <v>7.1970000000000001</v>
      </c>
      <c r="AO33" s="63">
        <v>49.037999999999997</v>
      </c>
      <c r="AP33" s="63">
        <v>8.1259999999999994</v>
      </c>
      <c r="AQ33" s="63">
        <v>57.164000000000001</v>
      </c>
      <c r="AR33" s="63">
        <v>5.1219999999999999</v>
      </c>
      <c r="AS33" s="63">
        <v>3.6779999999999999</v>
      </c>
      <c r="AT33" s="63">
        <v>4.2930000000000001</v>
      </c>
      <c r="AU33" s="63">
        <v>13.093</v>
      </c>
      <c r="AV33" s="63">
        <v>3.3530000000000002</v>
      </c>
      <c r="AW33" s="63">
        <v>16.446000000000002</v>
      </c>
      <c r="AX33" s="63">
        <v>257.49900000000002</v>
      </c>
      <c r="AY33" s="63">
        <v>90.174999999999997</v>
      </c>
      <c r="AZ33" s="63">
        <v>57.844999999999999</v>
      </c>
      <c r="BA33" s="63">
        <v>405.52</v>
      </c>
      <c r="BB33" s="63">
        <v>55.106999999999999</v>
      </c>
      <c r="BC33" s="63">
        <v>460.62599999999998</v>
      </c>
      <c r="BD33" s="63">
        <v>8.35</v>
      </c>
      <c r="BE33" s="63">
        <v>8.1020000000000003</v>
      </c>
      <c r="BF33" s="63">
        <v>5.593</v>
      </c>
      <c r="BG33" s="63">
        <v>22.045000000000002</v>
      </c>
      <c r="BH33" s="63">
        <v>7.4530000000000003</v>
      </c>
      <c r="BI33" s="63">
        <v>29.498000000000001</v>
      </c>
      <c r="BJ33" s="63">
        <v>1.123</v>
      </c>
      <c r="BK33" s="63">
        <v>1.4319999999999999</v>
      </c>
      <c r="BL33" s="63">
        <v>1.5029999999999999</v>
      </c>
      <c r="BM33" s="63">
        <v>4.0570000000000004</v>
      </c>
      <c r="BN33" s="63">
        <v>1.028</v>
      </c>
      <c r="BO33" s="63">
        <v>5.085</v>
      </c>
      <c r="BP33" s="63">
        <v>18.241</v>
      </c>
      <c r="BQ33" s="63">
        <v>13.054</v>
      </c>
      <c r="BR33" s="63">
        <v>20.151</v>
      </c>
      <c r="BS33" s="63">
        <v>51.445999999999998</v>
      </c>
      <c r="BT33" s="63">
        <v>27.318000000000001</v>
      </c>
      <c r="BU33" s="63">
        <v>78.765000000000001</v>
      </c>
      <c r="BV33" s="63">
        <v>54.012999999999998</v>
      </c>
      <c r="BW33" s="63">
        <v>22.361999999999998</v>
      </c>
      <c r="BX33" s="63">
        <v>22.082000000000001</v>
      </c>
      <c r="BY33" s="63">
        <v>98.456999999999994</v>
      </c>
      <c r="BZ33" s="63">
        <v>32.893999999999998</v>
      </c>
      <c r="CA33" s="63">
        <v>131.351</v>
      </c>
      <c r="CB33" s="63">
        <v>1.5309999999999999</v>
      </c>
      <c r="CC33" s="63">
        <v>0.51500000000000001</v>
      </c>
      <c r="CD33" s="63">
        <v>0</v>
      </c>
      <c r="CE33" s="63">
        <v>2.0459999999999998</v>
      </c>
      <c r="CF33" s="63">
        <v>0</v>
      </c>
      <c r="CG33" s="63">
        <v>2.0459999999999998</v>
      </c>
      <c r="CH33" s="63">
        <v>0.64800000000000002</v>
      </c>
      <c r="CI33" s="63">
        <v>0.443</v>
      </c>
      <c r="CJ33" s="63">
        <v>0.248</v>
      </c>
      <c r="CK33" s="63">
        <v>1.3380000000000001</v>
      </c>
      <c r="CL33" s="63">
        <v>0.40899999999999997</v>
      </c>
      <c r="CM33" s="63">
        <v>1.7470000000000001</v>
      </c>
      <c r="CN33" s="63">
        <v>2.4580000000000002</v>
      </c>
      <c r="CO33" s="63">
        <v>2.0099999999999998</v>
      </c>
      <c r="CP33" s="63">
        <v>0.46700000000000003</v>
      </c>
      <c r="CQ33" s="63">
        <v>4.9349999999999996</v>
      </c>
      <c r="CR33" s="63">
        <v>1.083</v>
      </c>
      <c r="CS33" s="63">
        <v>6.0170000000000003</v>
      </c>
      <c r="CT33" s="63">
        <v>0</v>
      </c>
      <c r="CU33" s="63">
        <v>0.497</v>
      </c>
      <c r="CV33" s="63">
        <v>0.93400000000000005</v>
      </c>
      <c r="CW33" s="63">
        <v>1.431</v>
      </c>
      <c r="CX33" s="63">
        <v>0</v>
      </c>
      <c r="CY33" s="63">
        <v>1.431</v>
      </c>
      <c r="CZ33" s="63">
        <v>17.279</v>
      </c>
      <c r="DA33" s="63">
        <v>3.2890000000000001</v>
      </c>
      <c r="DB33" s="63">
        <v>4.3810000000000002</v>
      </c>
      <c r="DC33" s="63">
        <v>24.949000000000002</v>
      </c>
      <c r="DD33" s="63">
        <v>1.4359999999999999</v>
      </c>
      <c r="DE33" s="63">
        <v>26.385000000000002</v>
      </c>
      <c r="DF33" s="63">
        <v>1.782</v>
      </c>
      <c r="DG33" s="63">
        <v>0.84699999999999998</v>
      </c>
      <c r="DH33" s="63">
        <v>1.609</v>
      </c>
      <c r="DI33" s="63">
        <v>4.2380000000000004</v>
      </c>
      <c r="DJ33" s="63">
        <v>2.7320000000000002</v>
      </c>
      <c r="DK33" s="63">
        <v>6.9710000000000001</v>
      </c>
      <c r="DL33" s="63">
        <v>30.315999999999999</v>
      </c>
      <c r="DM33" s="63">
        <v>14.760999999999999</v>
      </c>
      <c r="DN33" s="63">
        <v>14.443</v>
      </c>
      <c r="DO33" s="63">
        <v>59.52</v>
      </c>
      <c r="DP33" s="63">
        <v>27.234999999999999</v>
      </c>
      <c r="DQ33" s="63">
        <v>86.754000000000005</v>
      </c>
      <c r="DR33" s="63">
        <v>173.74</v>
      </c>
      <c r="DS33" s="63">
        <v>198.36600000000001</v>
      </c>
      <c r="DT33" s="63">
        <v>162.346</v>
      </c>
      <c r="DU33" s="63">
        <v>534.452</v>
      </c>
      <c r="DV33" s="63">
        <v>140.60599999999999</v>
      </c>
      <c r="DW33" s="63">
        <v>675.05799999999999</v>
      </c>
      <c r="DX33" s="63">
        <v>18.457999999999998</v>
      </c>
      <c r="DY33" s="63">
        <v>32.06</v>
      </c>
      <c r="DZ33" s="63">
        <v>27.585999999999999</v>
      </c>
      <c r="EA33" s="63">
        <v>78.103999999999999</v>
      </c>
      <c r="EB33" s="63">
        <v>30.550999999999998</v>
      </c>
      <c r="EC33" s="63">
        <v>108.655</v>
      </c>
      <c r="ED33" s="63">
        <v>12.951000000000001</v>
      </c>
      <c r="EE33" s="63">
        <v>24.556999999999999</v>
      </c>
      <c r="EF33" s="63">
        <v>21.303999999999998</v>
      </c>
      <c r="EG33" s="63">
        <v>58.811999999999998</v>
      </c>
      <c r="EH33" s="63">
        <v>23.571999999999999</v>
      </c>
      <c r="EI33" s="63">
        <v>82.384</v>
      </c>
      <c r="EJ33" s="63">
        <v>10.198</v>
      </c>
      <c r="EK33" s="63">
        <v>19.611000000000001</v>
      </c>
      <c r="EL33" s="63">
        <v>15.388</v>
      </c>
      <c r="EM33" s="63">
        <v>45.197000000000003</v>
      </c>
      <c r="EN33" s="63">
        <v>20.896000000000001</v>
      </c>
      <c r="EO33" s="63">
        <v>66.093000000000004</v>
      </c>
      <c r="EP33" s="63">
        <v>2.7530000000000001</v>
      </c>
      <c r="EQ33" s="63">
        <v>4.9450000000000003</v>
      </c>
      <c r="ER33" s="63">
        <v>5.9160000000000004</v>
      </c>
      <c r="ES33" s="63">
        <v>13.615</v>
      </c>
      <c r="ET33" s="63">
        <v>2.6760000000000002</v>
      </c>
      <c r="EU33" s="63">
        <v>16.291</v>
      </c>
      <c r="EV33" s="63">
        <v>1.22</v>
      </c>
      <c r="EW33" s="63">
        <v>2.6539999999999999</v>
      </c>
      <c r="EX33" s="63">
        <v>1.042</v>
      </c>
      <c r="EY33" s="63">
        <v>4.915</v>
      </c>
      <c r="EZ33" s="63">
        <v>0.71</v>
      </c>
      <c r="FA33" s="63">
        <v>5.6260000000000003</v>
      </c>
      <c r="FB33" s="63">
        <v>0.61599999999999999</v>
      </c>
      <c r="FC33" s="63">
        <v>0</v>
      </c>
      <c r="FD33" s="63">
        <v>0.379</v>
      </c>
      <c r="FE33" s="63">
        <v>0.995</v>
      </c>
      <c r="FF33" s="63">
        <v>3.1E-2</v>
      </c>
      <c r="FG33" s="63">
        <v>1.026</v>
      </c>
      <c r="FH33" s="63">
        <v>3.411</v>
      </c>
      <c r="FI33" s="63">
        <v>4.4169999999999998</v>
      </c>
      <c r="FJ33" s="63">
        <v>4.0449999999999999</v>
      </c>
      <c r="FK33" s="63">
        <v>11.872999999999999</v>
      </c>
      <c r="FL33" s="63">
        <v>6.2370000000000001</v>
      </c>
      <c r="FM33" s="63">
        <v>18.11</v>
      </c>
      <c r="FN33" s="63">
        <v>155.28200000000001</v>
      </c>
      <c r="FO33" s="63">
        <v>166.30699999999999</v>
      </c>
      <c r="FP33" s="63">
        <v>134.76</v>
      </c>
      <c r="FQ33" s="63">
        <v>456.34899999999999</v>
      </c>
      <c r="FR33" s="63">
        <v>110.05500000000001</v>
      </c>
      <c r="FS33" s="63">
        <v>566.404</v>
      </c>
      <c r="FT33" s="63">
        <v>71.167000000000002</v>
      </c>
      <c r="FU33" s="63">
        <v>109.497</v>
      </c>
      <c r="FV33" s="63">
        <v>89.149000000000001</v>
      </c>
      <c r="FW33" s="63">
        <v>269.81200000000001</v>
      </c>
      <c r="FX33" s="63">
        <v>79.057000000000002</v>
      </c>
      <c r="FY33" s="63">
        <v>348.86900000000003</v>
      </c>
      <c r="FZ33" s="63">
        <v>29.561</v>
      </c>
      <c r="GA33" s="63">
        <v>48.142000000000003</v>
      </c>
      <c r="GB33" s="63">
        <v>51.084000000000003</v>
      </c>
      <c r="GC33" s="63">
        <v>128.78700000000001</v>
      </c>
      <c r="GD33" s="63">
        <v>48.662999999999997</v>
      </c>
      <c r="GE33" s="63">
        <v>177.45</v>
      </c>
      <c r="GF33" s="63">
        <v>41.606000000000002</v>
      </c>
      <c r="GG33" s="63">
        <v>61.353999999999999</v>
      </c>
      <c r="GH33" s="63">
        <v>38.064</v>
      </c>
      <c r="GI33" s="63">
        <v>141.02500000000001</v>
      </c>
      <c r="GJ33" s="63">
        <v>30.393999999999998</v>
      </c>
      <c r="GK33" s="63">
        <v>171.41900000000001</v>
      </c>
      <c r="GL33" s="63">
        <v>4.492</v>
      </c>
      <c r="GM33" s="63">
        <v>8.2370000000000001</v>
      </c>
      <c r="GN33" s="63">
        <v>5.09</v>
      </c>
      <c r="GO33" s="63">
        <v>17.818999999999999</v>
      </c>
      <c r="GP33" s="63">
        <v>2.008</v>
      </c>
      <c r="GQ33" s="63">
        <v>19.827000000000002</v>
      </c>
      <c r="GR33" s="63">
        <v>2.1339999999999999</v>
      </c>
      <c r="GS33" s="63">
        <v>4.0190000000000001</v>
      </c>
      <c r="GT33" s="63">
        <v>4.97</v>
      </c>
      <c r="GU33" s="63">
        <v>11.122999999999999</v>
      </c>
      <c r="GV33" s="63">
        <v>3.41</v>
      </c>
      <c r="GW33" s="63">
        <v>14.532999999999999</v>
      </c>
      <c r="GX33" s="63">
        <v>76.903999999999996</v>
      </c>
      <c r="GY33" s="63">
        <v>44.554000000000002</v>
      </c>
      <c r="GZ33" s="63">
        <v>34.405999999999999</v>
      </c>
      <c r="HA33" s="63">
        <v>155.864</v>
      </c>
      <c r="HB33" s="63">
        <v>24.766999999999999</v>
      </c>
      <c r="HC33" s="63">
        <v>180.63</v>
      </c>
      <c r="HD33" s="63">
        <v>1192.4829999999999</v>
      </c>
      <c r="HE33" s="63">
        <v>808.19100000000003</v>
      </c>
      <c r="HF33" s="63">
        <v>681.49099999999999</v>
      </c>
      <c r="HG33" s="63">
        <v>2682.165</v>
      </c>
      <c r="HH33" s="63">
        <v>626.65300000000002</v>
      </c>
      <c r="HI33" s="63">
        <v>3308.8180000000002</v>
      </c>
    </row>
    <row r="34" spans="1:217">
      <c r="A34" s="9">
        <v>44348</v>
      </c>
      <c r="B34" s="63">
        <v>1030.491</v>
      </c>
      <c r="C34" s="63">
        <v>616.79200000000003</v>
      </c>
      <c r="D34" s="63">
        <v>518.34</v>
      </c>
      <c r="E34" s="63">
        <v>2165.623</v>
      </c>
      <c r="F34" s="63">
        <v>492.96199999999999</v>
      </c>
      <c r="G34" s="63">
        <v>2658.585</v>
      </c>
      <c r="H34" s="63">
        <v>648.15800000000002</v>
      </c>
      <c r="I34" s="63">
        <v>460.846</v>
      </c>
      <c r="J34" s="63">
        <v>395.625</v>
      </c>
      <c r="K34" s="63">
        <v>1504.6289999999999</v>
      </c>
      <c r="L34" s="63">
        <v>354.09899999999999</v>
      </c>
      <c r="M34" s="63">
        <v>1858.7280000000001</v>
      </c>
      <c r="N34" s="63">
        <v>251.21100000000001</v>
      </c>
      <c r="O34" s="63">
        <v>209.447</v>
      </c>
      <c r="P34" s="63">
        <v>194.845</v>
      </c>
      <c r="Q34" s="63">
        <v>655.50300000000004</v>
      </c>
      <c r="R34" s="63">
        <v>188.661</v>
      </c>
      <c r="S34" s="63">
        <v>844.16499999999996</v>
      </c>
      <c r="T34" s="63">
        <v>32.658000000000001</v>
      </c>
      <c r="U34" s="63">
        <v>15.817</v>
      </c>
      <c r="V34" s="63">
        <v>19.036999999999999</v>
      </c>
      <c r="W34" s="63">
        <v>67.513000000000005</v>
      </c>
      <c r="X34" s="63">
        <v>12.951000000000001</v>
      </c>
      <c r="Y34" s="63">
        <v>80.463999999999999</v>
      </c>
      <c r="Z34" s="63">
        <v>364.28899999999999</v>
      </c>
      <c r="AA34" s="63">
        <v>235.58099999999999</v>
      </c>
      <c r="AB34" s="63">
        <v>181.74299999999999</v>
      </c>
      <c r="AC34" s="63">
        <v>781.61300000000006</v>
      </c>
      <c r="AD34" s="63">
        <v>152.48699999999999</v>
      </c>
      <c r="AE34" s="63">
        <v>934.09900000000005</v>
      </c>
      <c r="AF34" s="63">
        <v>321.97699999999998</v>
      </c>
      <c r="AG34" s="63">
        <v>117.798</v>
      </c>
      <c r="AH34" s="63">
        <v>91.421999999999997</v>
      </c>
      <c r="AI34" s="63">
        <v>531.197</v>
      </c>
      <c r="AJ34" s="63">
        <v>101.812</v>
      </c>
      <c r="AK34" s="63">
        <v>633.00900000000001</v>
      </c>
      <c r="AL34" s="63">
        <v>23.108000000000001</v>
      </c>
      <c r="AM34" s="63">
        <v>12.73</v>
      </c>
      <c r="AN34" s="63">
        <v>6.069</v>
      </c>
      <c r="AO34" s="63">
        <v>41.906999999999996</v>
      </c>
      <c r="AP34" s="63">
        <v>3.238</v>
      </c>
      <c r="AQ34" s="63">
        <v>45.143999999999998</v>
      </c>
      <c r="AR34" s="63">
        <v>5.1609999999999996</v>
      </c>
      <c r="AS34" s="63">
        <v>4.7990000000000004</v>
      </c>
      <c r="AT34" s="63">
        <v>3.0019999999999998</v>
      </c>
      <c r="AU34" s="63">
        <v>12.962999999999999</v>
      </c>
      <c r="AV34" s="63">
        <v>6.0750000000000002</v>
      </c>
      <c r="AW34" s="63">
        <v>19.038</v>
      </c>
      <c r="AX34" s="63">
        <v>259.38499999999999</v>
      </c>
      <c r="AY34" s="63">
        <v>78.775000000000006</v>
      </c>
      <c r="AZ34" s="63">
        <v>59.195999999999998</v>
      </c>
      <c r="BA34" s="63">
        <v>397.35599999999999</v>
      </c>
      <c r="BB34" s="63">
        <v>58.286999999999999</v>
      </c>
      <c r="BC34" s="63">
        <v>455.64299999999997</v>
      </c>
      <c r="BD34" s="63">
        <v>9.5860000000000003</v>
      </c>
      <c r="BE34" s="63">
        <v>5.8289999999999997</v>
      </c>
      <c r="BF34" s="63">
        <v>3.72</v>
      </c>
      <c r="BG34" s="63">
        <v>19.135000000000002</v>
      </c>
      <c r="BH34" s="63">
        <v>3.5230000000000001</v>
      </c>
      <c r="BI34" s="63">
        <v>22.658000000000001</v>
      </c>
      <c r="BJ34" s="63">
        <v>0.48899999999999999</v>
      </c>
      <c r="BK34" s="63">
        <v>1.238</v>
      </c>
      <c r="BL34" s="63">
        <v>1.1479999999999999</v>
      </c>
      <c r="BM34" s="63">
        <v>2.875</v>
      </c>
      <c r="BN34" s="63">
        <v>2.121</v>
      </c>
      <c r="BO34" s="63">
        <v>4.9950000000000001</v>
      </c>
      <c r="BP34" s="63">
        <v>24.248000000000001</v>
      </c>
      <c r="BQ34" s="63">
        <v>14.427</v>
      </c>
      <c r="BR34" s="63">
        <v>18.288</v>
      </c>
      <c r="BS34" s="63">
        <v>56.962000000000003</v>
      </c>
      <c r="BT34" s="63">
        <v>28.568999999999999</v>
      </c>
      <c r="BU34" s="63">
        <v>85.531000000000006</v>
      </c>
      <c r="BV34" s="63">
        <v>44.38</v>
      </c>
      <c r="BW34" s="63">
        <v>26.009</v>
      </c>
      <c r="BX34" s="63">
        <v>23.02</v>
      </c>
      <c r="BY34" s="63">
        <v>93.409000000000006</v>
      </c>
      <c r="BZ34" s="63">
        <v>29.016999999999999</v>
      </c>
      <c r="CA34" s="63">
        <v>122.426</v>
      </c>
      <c r="CB34" s="63">
        <v>0.83499999999999996</v>
      </c>
      <c r="CC34" s="63">
        <v>0.72899999999999998</v>
      </c>
      <c r="CD34" s="63">
        <v>0</v>
      </c>
      <c r="CE34" s="63">
        <v>1.5640000000000001</v>
      </c>
      <c r="CF34" s="63">
        <v>0.97499999999999998</v>
      </c>
      <c r="CG34" s="63">
        <v>2.5390000000000001</v>
      </c>
      <c r="CH34" s="63">
        <v>0.318</v>
      </c>
      <c r="CI34" s="63">
        <v>0</v>
      </c>
      <c r="CJ34" s="63">
        <v>0</v>
      </c>
      <c r="CK34" s="63">
        <v>0.318</v>
      </c>
      <c r="CL34" s="63">
        <v>0</v>
      </c>
      <c r="CM34" s="63">
        <v>0.318</v>
      </c>
      <c r="CN34" s="63">
        <v>1.929</v>
      </c>
      <c r="CO34" s="63">
        <v>1.996</v>
      </c>
      <c r="CP34" s="63">
        <v>0</v>
      </c>
      <c r="CQ34" s="63">
        <v>3.9249999999999998</v>
      </c>
      <c r="CR34" s="63">
        <v>0.88100000000000001</v>
      </c>
      <c r="CS34" s="63">
        <v>4.806</v>
      </c>
      <c r="CT34" s="63">
        <v>0</v>
      </c>
      <c r="CU34" s="63">
        <v>0.66600000000000004</v>
      </c>
      <c r="CV34" s="63">
        <v>0</v>
      </c>
      <c r="CW34" s="63">
        <v>0.66600000000000004</v>
      </c>
      <c r="CX34" s="63">
        <v>1.0109999999999999</v>
      </c>
      <c r="CY34" s="63">
        <v>1.677</v>
      </c>
      <c r="CZ34" s="63">
        <v>8.1210000000000004</v>
      </c>
      <c r="DA34" s="63">
        <v>3.105</v>
      </c>
      <c r="DB34" s="63">
        <v>0.88500000000000001</v>
      </c>
      <c r="DC34" s="63">
        <v>12.112</v>
      </c>
      <c r="DD34" s="63">
        <v>3.0190000000000001</v>
      </c>
      <c r="DE34" s="63">
        <v>15.131</v>
      </c>
      <c r="DF34" s="63">
        <v>1.393</v>
      </c>
      <c r="DG34" s="63">
        <v>2.0369999999999999</v>
      </c>
      <c r="DH34" s="63">
        <v>1.605</v>
      </c>
      <c r="DI34" s="63">
        <v>5.0350000000000001</v>
      </c>
      <c r="DJ34" s="63">
        <v>0.97499999999999998</v>
      </c>
      <c r="DK34" s="63">
        <v>6.01</v>
      </c>
      <c r="DL34" s="63">
        <v>31.783999999999999</v>
      </c>
      <c r="DM34" s="63">
        <v>17.475999999999999</v>
      </c>
      <c r="DN34" s="63">
        <v>20.529</v>
      </c>
      <c r="DO34" s="63">
        <v>69.789000000000001</v>
      </c>
      <c r="DP34" s="63">
        <v>22.155999999999999</v>
      </c>
      <c r="DQ34" s="63">
        <v>91.944999999999993</v>
      </c>
      <c r="DR34" s="63">
        <v>156.267</v>
      </c>
      <c r="DS34" s="63">
        <v>186.70099999999999</v>
      </c>
      <c r="DT34" s="63">
        <v>174.01599999999999</v>
      </c>
      <c r="DU34" s="63">
        <v>516.98400000000004</v>
      </c>
      <c r="DV34" s="63">
        <v>133.898</v>
      </c>
      <c r="DW34" s="63">
        <v>650.88199999999995</v>
      </c>
      <c r="DX34" s="63">
        <v>11.701000000000001</v>
      </c>
      <c r="DY34" s="63">
        <v>35.292999999999999</v>
      </c>
      <c r="DZ34" s="63">
        <v>35.340000000000003</v>
      </c>
      <c r="EA34" s="63">
        <v>82.334000000000003</v>
      </c>
      <c r="EB34" s="63">
        <v>36.822000000000003</v>
      </c>
      <c r="EC34" s="63">
        <v>119.15600000000001</v>
      </c>
      <c r="ED34" s="63">
        <v>8.0340000000000007</v>
      </c>
      <c r="EE34" s="63">
        <v>27.361000000000001</v>
      </c>
      <c r="EF34" s="63">
        <v>26.777999999999999</v>
      </c>
      <c r="EG34" s="63">
        <v>62.173000000000002</v>
      </c>
      <c r="EH34" s="63">
        <v>28.443999999999999</v>
      </c>
      <c r="EI34" s="63">
        <v>90.616</v>
      </c>
      <c r="EJ34" s="63">
        <v>6.3079999999999998</v>
      </c>
      <c r="EK34" s="63">
        <v>22.338999999999999</v>
      </c>
      <c r="EL34" s="63">
        <v>22.74</v>
      </c>
      <c r="EM34" s="63">
        <v>51.387</v>
      </c>
      <c r="EN34" s="63">
        <v>23.954999999999998</v>
      </c>
      <c r="EO34" s="63">
        <v>75.341999999999999</v>
      </c>
      <c r="EP34" s="63">
        <v>1.726</v>
      </c>
      <c r="EQ34" s="63">
        <v>5.0229999999999997</v>
      </c>
      <c r="ER34" s="63">
        <v>4.0380000000000003</v>
      </c>
      <c r="ES34" s="63">
        <v>10.786</v>
      </c>
      <c r="ET34" s="63">
        <v>4.4880000000000004</v>
      </c>
      <c r="EU34" s="63">
        <v>15.275</v>
      </c>
      <c r="EV34" s="63">
        <v>0.47699999999999998</v>
      </c>
      <c r="EW34" s="63">
        <v>2.2149999999999999</v>
      </c>
      <c r="EX34" s="63">
        <v>0.44900000000000001</v>
      </c>
      <c r="EY34" s="63">
        <v>3.141</v>
      </c>
      <c r="EZ34" s="63">
        <v>2.2679999999999998</v>
      </c>
      <c r="FA34" s="63">
        <v>5.4089999999999998</v>
      </c>
      <c r="FB34" s="63">
        <v>1.222</v>
      </c>
      <c r="FC34" s="63">
        <v>0.189</v>
      </c>
      <c r="FD34" s="63">
        <v>1.2629999999999999</v>
      </c>
      <c r="FE34" s="63">
        <v>2.673</v>
      </c>
      <c r="FF34" s="63">
        <v>1.8740000000000001</v>
      </c>
      <c r="FG34" s="63">
        <v>4.548</v>
      </c>
      <c r="FH34" s="63">
        <v>1.536</v>
      </c>
      <c r="FI34" s="63">
        <v>5.5279999999999996</v>
      </c>
      <c r="FJ34" s="63">
        <v>6.7279999999999998</v>
      </c>
      <c r="FK34" s="63">
        <v>13.792999999999999</v>
      </c>
      <c r="FL34" s="63">
        <v>4.2359999999999998</v>
      </c>
      <c r="FM34" s="63">
        <v>18.027999999999999</v>
      </c>
      <c r="FN34" s="63">
        <v>144.566</v>
      </c>
      <c r="FO34" s="63">
        <v>151.40799999999999</v>
      </c>
      <c r="FP34" s="63">
        <v>138.67599999999999</v>
      </c>
      <c r="FQ34" s="63">
        <v>434.65</v>
      </c>
      <c r="FR34" s="63">
        <v>97.076999999999998</v>
      </c>
      <c r="FS34" s="63">
        <v>531.726</v>
      </c>
      <c r="FT34" s="63">
        <v>62.628999999999998</v>
      </c>
      <c r="FU34" s="63">
        <v>95.843999999999994</v>
      </c>
      <c r="FV34" s="63">
        <v>98.697000000000003</v>
      </c>
      <c r="FW34" s="63">
        <v>257.17</v>
      </c>
      <c r="FX34" s="63">
        <v>68.457999999999998</v>
      </c>
      <c r="FY34" s="63">
        <v>325.62799999999999</v>
      </c>
      <c r="FZ34" s="63">
        <v>22.68</v>
      </c>
      <c r="GA34" s="63">
        <v>46.067</v>
      </c>
      <c r="GB34" s="63">
        <v>59.773000000000003</v>
      </c>
      <c r="GC34" s="63">
        <v>128.52099999999999</v>
      </c>
      <c r="GD34" s="63">
        <v>41.567999999999998</v>
      </c>
      <c r="GE34" s="63">
        <v>170.089</v>
      </c>
      <c r="GF34" s="63">
        <v>39.948999999999998</v>
      </c>
      <c r="GG34" s="63">
        <v>49.776000000000003</v>
      </c>
      <c r="GH34" s="63">
        <v>38.923999999999999</v>
      </c>
      <c r="GI34" s="63">
        <v>128.649</v>
      </c>
      <c r="GJ34" s="63">
        <v>26.89</v>
      </c>
      <c r="GK34" s="63">
        <v>155.54</v>
      </c>
      <c r="GL34" s="63">
        <v>5.8170000000000002</v>
      </c>
      <c r="GM34" s="63">
        <v>7.6589999999999998</v>
      </c>
      <c r="GN34" s="63">
        <v>3.5329999999999999</v>
      </c>
      <c r="GO34" s="63">
        <v>17.009</v>
      </c>
      <c r="GP34" s="63">
        <v>1.4410000000000001</v>
      </c>
      <c r="GQ34" s="63">
        <v>18.45</v>
      </c>
      <c r="GR34" s="63">
        <v>0</v>
      </c>
      <c r="GS34" s="63">
        <v>4.3230000000000004</v>
      </c>
      <c r="GT34" s="63">
        <v>5.0659999999999998</v>
      </c>
      <c r="GU34" s="63">
        <v>9.3889999999999993</v>
      </c>
      <c r="GV34" s="63">
        <v>1.8680000000000001</v>
      </c>
      <c r="GW34" s="63">
        <v>11.257</v>
      </c>
      <c r="GX34" s="63">
        <v>75.03</v>
      </c>
      <c r="GY34" s="63">
        <v>43.155999999999999</v>
      </c>
      <c r="GZ34" s="63">
        <v>29.981999999999999</v>
      </c>
      <c r="HA34" s="63">
        <v>148.16900000000001</v>
      </c>
      <c r="HB34" s="63">
        <v>24.891999999999999</v>
      </c>
      <c r="HC34" s="63">
        <v>173.06100000000001</v>
      </c>
      <c r="HD34" s="63">
        <v>1186.758</v>
      </c>
      <c r="HE34" s="63">
        <v>803.49300000000005</v>
      </c>
      <c r="HF34" s="63">
        <v>692.35500000000002</v>
      </c>
      <c r="HG34" s="63">
        <v>2682.607</v>
      </c>
      <c r="HH34" s="63">
        <v>626.86</v>
      </c>
      <c r="HI34" s="63">
        <v>3309.4670000000001</v>
      </c>
    </row>
    <row r="35" spans="1:217">
      <c r="A35" s="9">
        <v>44440</v>
      </c>
      <c r="B35" s="63">
        <v>1043.3989999999999</v>
      </c>
      <c r="C35" s="63">
        <v>626.08299999999997</v>
      </c>
      <c r="D35" s="63">
        <v>497.798</v>
      </c>
      <c r="E35" s="63">
        <v>2167.2800000000002</v>
      </c>
      <c r="F35" s="63">
        <v>483.04300000000001</v>
      </c>
      <c r="G35" s="63">
        <v>2650.3229999999999</v>
      </c>
      <c r="H35" s="63">
        <v>666.16300000000001</v>
      </c>
      <c r="I35" s="63">
        <v>450.41500000000002</v>
      </c>
      <c r="J35" s="63">
        <v>365.75700000000001</v>
      </c>
      <c r="K35" s="63">
        <v>1482.336</v>
      </c>
      <c r="L35" s="63">
        <v>342.55</v>
      </c>
      <c r="M35" s="63">
        <v>1824.886</v>
      </c>
      <c r="N35" s="63">
        <v>263.786</v>
      </c>
      <c r="O35" s="63">
        <v>213.084</v>
      </c>
      <c r="P35" s="63">
        <v>189.50200000000001</v>
      </c>
      <c r="Q35" s="63">
        <v>666.37199999999996</v>
      </c>
      <c r="R35" s="63">
        <v>181.255</v>
      </c>
      <c r="S35" s="63">
        <v>847.62699999999995</v>
      </c>
      <c r="T35" s="63">
        <v>38.463999999999999</v>
      </c>
      <c r="U35" s="63">
        <v>21.632999999999999</v>
      </c>
      <c r="V35" s="63">
        <v>14.428000000000001</v>
      </c>
      <c r="W35" s="63">
        <v>74.525000000000006</v>
      </c>
      <c r="X35" s="63">
        <v>13.461</v>
      </c>
      <c r="Y35" s="63">
        <v>87.986999999999995</v>
      </c>
      <c r="Z35" s="63">
        <v>363.91300000000001</v>
      </c>
      <c r="AA35" s="63">
        <v>215.69800000000001</v>
      </c>
      <c r="AB35" s="63">
        <v>161.827</v>
      </c>
      <c r="AC35" s="63">
        <v>741.43799999999999</v>
      </c>
      <c r="AD35" s="63">
        <v>147.833</v>
      </c>
      <c r="AE35" s="63">
        <v>889.27200000000005</v>
      </c>
      <c r="AF35" s="63">
        <v>309.142</v>
      </c>
      <c r="AG35" s="63">
        <v>138.84399999999999</v>
      </c>
      <c r="AH35" s="63">
        <v>90.286000000000001</v>
      </c>
      <c r="AI35" s="63">
        <v>538.27200000000005</v>
      </c>
      <c r="AJ35" s="63">
        <v>105.22499999999999</v>
      </c>
      <c r="AK35" s="63">
        <v>643.49699999999996</v>
      </c>
      <c r="AL35" s="63">
        <v>15.196999999999999</v>
      </c>
      <c r="AM35" s="63">
        <v>11.738</v>
      </c>
      <c r="AN35" s="63">
        <v>4.5999999999999996</v>
      </c>
      <c r="AO35" s="63">
        <v>31.535</v>
      </c>
      <c r="AP35" s="63">
        <v>8.9689999999999994</v>
      </c>
      <c r="AQ35" s="63">
        <v>40.503999999999998</v>
      </c>
      <c r="AR35" s="63">
        <v>3.4460000000000002</v>
      </c>
      <c r="AS35" s="63">
        <v>1.851</v>
      </c>
      <c r="AT35" s="63">
        <v>3.7970000000000002</v>
      </c>
      <c r="AU35" s="63">
        <v>9.0939999999999994</v>
      </c>
      <c r="AV35" s="63">
        <v>2.097</v>
      </c>
      <c r="AW35" s="63">
        <v>11.191000000000001</v>
      </c>
      <c r="AX35" s="63">
        <v>260.45699999999999</v>
      </c>
      <c r="AY35" s="63">
        <v>103.917</v>
      </c>
      <c r="AZ35" s="63">
        <v>56.808</v>
      </c>
      <c r="BA35" s="63">
        <v>421.18200000000002</v>
      </c>
      <c r="BB35" s="63">
        <v>60.805</v>
      </c>
      <c r="BC35" s="63">
        <v>481.988</v>
      </c>
      <c r="BD35" s="63">
        <v>10.09</v>
      </c>
      <c r="BE35" s="63">
        <v>3.3759999999999999</v>
      </c>
      <c r="BF35" s="63">
        <v>3.8519999999999999</v>
      </c>
      <c r="BG35" s="63">
        <v>17.318000000000001</v>
      </c>
      <c r="BH35" s="63">
        <v>2.79</v>
      </c>
      <c r="BI35" s="63">
        <v>20.108000000000001</v>
      </c>
      <c r="BJ35" s="63">
        <v>0.873</v>
      </c>
      <c r="BK35" s="63">
        <v>1.3180000000000001</v>
      </c>
      <c r="BL35" s="63">
        <v>0.79800000000000004</v>
      </c>
      <c r="BM35" s="63">
        <v>2.9889999999999999</v>
      </c>
      <c r="BN35" s="63">
        <v>0.40600000000000003</v>
      </c>
      <c r="BO35" s="63">
        <v>3.395</v>
      </c>
      <c r="BP35" s="63">
        <v>19.079000000000001</v>
      </c>
      <c r="BQ35" s="63">
        <v>16.643999999999998</v>
      </c>
      <c r="BR35" s="63">
        <v>20.43</v>
      </c>
      <c r="BS35" s="63">
        <v>56.154000000000003</v>
      </c>
      <c r="BT35" s="63">
        <v>30.158000000000001</v>
      </c>
      <c r="BU35" s="63">
        <v>86.311999999999998</v>
      </c>
      <c r="BV35" s="63">
        <v>51.307000000000002</v>
      </c>
      <c r="BW35" s="63">
        <v>24.356000000000002</v>
      </c>
      <c r="BX35" s="63">
        <v>25.934000000000001</v>
      </c>
      <c r="BY35" s="63">
        <v>101.59699999999999</v>
      </c>
      <c r="BZ35" s="63">
        <v>25.821000000000002</v>
      </c>
      <c r="CA35" s="63">
        <v>127.41800000000001</v>
      </c>
      <c r="CB35" s="63">
        <v>0</v>
      </c>
      <c r="CC35" s="63">
        <v>0.22600000000000001</v>
      </c>
      <c r="CD35" s="63">
        <v>0.108</v>
      </c>
      <c r="CE35" s="63">
        <v>0.33400000000000002</v>
      </c>
      <c r="CF35" s="63">
        <v>0</v>
      </c>
      <c r="CG35" s="63">
        <v>0.33400000000000002</v>
      </c>
      <c r="CH35" s="63">
        <v>0</v>
      </c>
      <c r="CI35" s="63">
        <v>0.625</v>
      </c>
      <c r="CJ35" s="63">
        <v>0</v>
      </c>
      <c r="CK35" s="63">
        <v>0.625</v>
      </c>
      <c r="CL35" s="63">
        <v>0</v>
      </c>
      <c r="CM35" s="63">
        <v>0.625</v>
      </c>
      <c r="CN35" s="63">
        <v>1.429</v>
      </c>
      <c r="CO35" s="63">
        <v>0.96499999999999997</v>
      </c>
      <c r="CP35" s="63">
        <v>0</v>
      </c>
      <c r="CQ35" s="63">
        <v>2.3940000000000001</v>
      </c>
      <c r="CR35" s="63">
        <v>0.28599999999999998</v>
      </c>
      <c r="CS35" s="63">
        <v>2.681</v>
      </c>
      <c r="CT35" s="63">
        <v>0.32300000000000001</v>
      </c>
      <c r="CU35" s="63">
        <v>0</v>
      </c>
      <c r="CV35" s="63">
        <v>0</v>
      </c>
      <c r="CW35" s="63">
        <v>0.32300000000000001</v>
      </c>
      <c r="CX35" s="63">
        <v>1.093</v>
      </c>
      <c r="CY35" s="63">
        <v>1.4159999999999999</v>
      </c>
      <c r="CZ35" s="63">
        <v>8.1010000000000009</v>
      </c>
      <c r="DA35" s="63">
        <v>2.9969999999999999</v>
      </c>
      <c r="DB35" s="63">
        <v>3.2509999999999999</v>
      </c>
      <c r="DC35" s="63">
        <v>14.348000000000001</v>
      </c>
      <c r="DD35" s="63">
        <v>1.103</v>
      </c>
      <c r="DE35" s="63">
        <v>15.451000000000001</v>
      </c>
      <c r="DF35" s="63">
        <v>1.393</v>
      </c>
      <c r="DG35" s="63">
        <v>1.417</v>
      </c>
      <c r="DH35" s="63">
        <v>0.61399999999999999</v>
      </c>
      <c r="DI35" s="63">
        <v>3.4249999999999998</v>
      </c>
      <c r="DJ35" s="63">
        <v>0.51100000000000001</v>
      </c>
      <c r="DK35" s="63">
        <v>3.9359999999999999</v>
      </c>
      <c r="DL35" s="63">
        <v>40.061</v>
      </c>
      <c r="DM35" s="63">
        <v>18.125</v>
      </c>
      <c r="DN35" s="63">
        <v>21.96</v>
      </c>
      <c r="DO35" s="63">
        <v>80.147000000000006</v>
      </c>
      <c r="DP35" s="63">
        <v>22.827000000000002</v>
      </c>
      <c r="DQ35" s="63">
        <v>102.974</v>
      </c>
      <c r="DR35" s="63">
        <v>155.852</v>
      </c>
      <c r="DS35" s="63">
        <v>189.92</v>
      </c>
      <c r="DT35" s="63">
        <v>167.43100000000001</v>
      </c>
      <c r="DU35" s="63">
        <v>513.20299999999997</v>
      </c>
      <c r="DV35" s="63">
        <v>152.20500000000001</v>
      </c>
      <c r="DW35" s="63">
        <v>665.40700000000004</v>
      </c>
      <c r="DX35" s="63">
        <v>19.079999999999998</v>
      </c>
      <c r="DY35" s="63">
        <v>35.311</v>
      </c>
      <c r="DZ35" s="63">
        <v>32.307000000000002</v>
      </c>
      <c r="EA35" s="63">
        <v>86.697000000000003</v>
      </c>
      <c r="EB35" s="63">
        <v>42.999000000000002</v>
      </c>
      <c r="EC35" s="63">
        <v>129.696</v>
      </c>
      <c r="ED35" s="63">
        <v>15.744</v>
      </c>
      <c r="EE35" s="63">
        <v>26.149000000000001</v>
      </c>
      <c r="EF35" s="63">
        <v>23.681999999999999</v>
      </c>
      <c r="EG35" s="63">
        <v>65.573999999999998</v>
      </c>
      <c r="EH35" s="63">
        <v>33.662999999999997</v>
      </c>
      <c r="EI35" s="63">
        <v>99.236999999999995</v>
      </c>
      <c r="EJ35" s="63">
        <v>12.377000000000001</v>
      </c>
      <c r="EK35" s="63">
        <v>21.023</v>
      </c>
      <c r="EL35" s="63">
        <v>18.876999999999999</v>
      </c>
      <c r="EM35" s="63">
        <v>52.277000000000001</v>
      </c>
      <c r="EN35" s="63">
        <v>27.902000000000001</v>
      </c>
      <c r="EO35" s="63">
        <v>80.179000000000002</v>
      </c>
      <c r="EP35" s="63">
        <v>3.367</v>
      </c>
      <c r="EQ35" s="63">
        <v>5.125</v>
      </c>
      <c r="ER35" s="63">
        <v>4.8040000000000003</v>
      </c>
      <c r="ES35" s="63">
        <v>13.297000000000001</v>
      </c>
      <c r="ET35" s="63">
        <v>5.7619999999999996</v>
      </c>
      <c r="EU35" s="63">
        <v>19.058</v>
      </c>
      <c r="EV35" s="63">
        <v>0.754</v>
      </c>
      <c r="EW35" s="63">
        <v>0.76800000000000002</v>
      </c>
      <c r="EX35" s="63">
        <v>2.15</v>
      </c>
      <c r="EY35" s="63">
        <v>3.6720000000000002</v>
      </c>
      <c r="EZ35" s="63">
        <v>1.772</v>
      </c>
      <c r="FA35" s="63">
        <v>5.444</v>
      </c>
      <c r="FB35" s="63">
        <v>0</v>
      </c>
      <c r="FC35" s="63">
        <v>0.42499999999999999</v>
      </c>
      <c r="FD35" s="63">
        <v>0.78100000000000003</v>
      </c>
      <c r="FE35" s="63">
        <v>1.206</v>
      </c>
      <c r="FF35" s="63">
        <v>1.1060000000000001</v>
      </c>
      <c r="FG35" s="63">
        <v>2.3119999999999998</v>
      </c>
      <c r="FH35" s="63">
        <v>2.5819999999999999</v>
      </c>
      <c r="FI35" s="63">
        <v>7.9690000000000003</v>
      </c>
      <c r="FJ35" s="63">
        <v>5.0179999999999998</v>
      </c>
      <c r="FK35" s="63">
        <v>15.569000000000001</v>
      </c>
      <c r="FL35" s="63">
        <v>6.4580000000000002</v>
      </c>
      <c r="FM35" s="63">
        <v>22.027000000000001</v>
      </c>
      <c r="FN35" s="63">
        <v>136.77199999999999</v>
      </c>
      <c r="FO35" s="63">
        <v>154.61000000000001</v>
      </c>
      <c r="FP35" s="63">
        <v>135.124</v>
      </c>
      <c r="FQ35" s="63">
        <v>426.50599999999997</v>
      </c>
      <c r="FR35" s="63">
        <v>109.206</v>
      </c>
      <c r="FS35" s="63">
        <v>535.71100000000001</v>
      </c>
      <c r="FT35" s="63">
        <v>62.040999999999997</v>
      </c>
      <c r="FU35" s="63">
        <v>91.141000000000005</v>
      </c>
      <c r="FV35" s="63">
        <v>100.027</v>
      </c>
      <c r="FW35" s="63">
        <v>253.209</v>
      </c>
      <c r="FX35" s="63">
        <v>76.171999999999997</v>
      </c>
      <c r="FY35" s="63">
        <v>329.38099999999997</v>
      </c>
      <c r="FZ35" s="63">
        <v>25.956</v>
      </c>
      <c r="GA35" s="63">
        <v>46.39</v>
      </c>
      <c r="GB35" s="63">
        <v>59.808</v>
      </c>
      <c r="GC35" s="63">
        <v>132.154</v>
      </c>
      <c r="GD35" s="63">
        <v>51.305999999999997</v>
      </c>
      <c r="GE35" s="63">
        <v>183.46100000000001</v>
      </c>
      <c r="GF35" s="63">
        <v>36.085000000000001</v>
      </c>
      <c r="GG35" s="63">
        <v>44.750999999999998</v>
      </c>
      <c r="GH35" s="63">
        <v>40.219000000000001</v>
      </c>
      <c r="GI35" s="63">
        <v>121.054</v>
      </c>
      <c r="GJ35" s="63">
        <v>24.866</v>
      </c>
      <c r="GK35" s="63">
        <v>145.91999999999999</v>
      </c>
      <c r="GL35" s="63">
        <v>2.52</v>
      </c>
      <c r="GM35" s="63">
        <v>5.12</v>
      </c>
      <c r="GN35" s="63">
        <v>2.3410000000000002</v>
      </c>
      <c r="GO35" s="63">
        <v>9.9809999999999999</v>
      </c>
      <c r="GP35" s="63">
        <v>1.2649999999999999</v>
      </c>
      <c r="GQ35" s="63">
        <v>11.246</v>
      </c>
      <c r="GR35" s="63">
        <v>0.99099999999999999</v>
      </c>
      <c r="GS35" s="63">
        <v>2.4889999999999999</v>
      </c>
      <c r="GT35" s="63">
        <v>2.2690000000000001</v>
      </c>
      <c r="GU35" s="63">
        <v>5.75</v>
      </c>
      <c r="GV35" s="63">
        <v>1.276</v>
      </c>
      <c r="GW35" s="63">
        <v>7.0259999999999998</v>
      </c>
      <c r="GX35" s="63">
        <v>71.221000000000004</v>
      </c>
      <c r="GY35" s="63">
        <v>53.912999999999997</v>
      </c>
      <c r="GZ35" s="63">
        <v>29.42</v>
      </c>
      <c r="HA35" s="63">
        <v>154.554</v>
      </c>
      <c r="HB35" s="63">
        <v>29.651</v>
      </c>
      <c r="HC35" s="63">
        <v>184.20500000000001</v>
      </c>
      <c r="HD35" s="63">
        <v>1199.251</v>
      </c>
      <c r="HE35" s="63">
        <v>816.00300000000004</v>
      </c>
      <c r="HF35" s="63">
        <v>665.22799999999995</v>
      </c>
      <c r="HG35" s="63">
        <v>2680.4830000000002</v>
      </c>
      <c r="HH35" s="63">
        <v>635.24800000000005</v>
      </c>
      <c r="HI35" s="63">
        <v>3315.7310000000002</v>
      </c>
    </row>
    <row r="36" spans="1:217">
      <c r="A36" s="9">
        <v>44531</v>
      </c>
      <c r="B36" s="63">
        <v>1036.69</v>
      </c>
      <c r="C36" s="63">
        <v>617.64200000000005</v>
      </c>
      <c r="D36" s="63">
        <v>507.89600000000002</v>
      </c>
      <c r="E36" s="63">
        <v>2162.2280000000001</v>
      </c>
      <c r="F36" s="63">
        <v>461.19499999999999</v>
      </c>
      <c r="G36" s="63">
        <v>2623.4229999999998</v>
      </c>
      <c r="H36" s="63">
        <v>672.62300000000005</v>
      </c>
      <c r="I36" s="63">
        <v>459.46</v>
      </c>
      <c r="J36" s="63">
        <v>377.447</v>
      </c>
      <c r="K36" s="63">
        <v>1509.53</v>
      </c>
      <c r="L36" s="63">
        <v>333.79599999999999</v>
      </c>
      <c r="M36" s="63">
        <v>1843.327</v>
      </c>
      <c r="N36" s="63">
        <v>266.81099999999998</v>
      </c>
      <c r="O36" s="63">
        <v>218.56299999999999</v>
      </c>
      <c r="P36" s="63">
        <v>200.98699999999999</v>
      </c>
      <c r="Q36" s="63">
        <v>686.36099999999999</v>
      </c>
      <c r="R36" s="63">
        <v>163.93299999999999</v>
      </c>
      <c r="S36" s="63">
        <v>850.29399999999998</v>
      </c>
      <c r="T36" s="63">
        <v>37.691000000000003</v>
      </c>
      <c r="U36" s="63">
        <v>23.286999999999999</v>
      </c>
      <c r="V36" s="63">
        <v>17.989999999999998</v>
      </c>
      <c r="W36" s="63">
        <v>78.966999999999999</v>
      </c>
      <c r="X36" s="63">
        <v>15.757999999999999</v>
      </c>
      <c r="Y36" s="63">
        <v>94.724999999999994</v>
      </c>
      <c r="Z36" s="63">
        <v>368.12200000000001</v>
      </c>
      <c r="AA36" s="63">
        <v>217.61</v>
      </c>
      <c r="AB36" s="63">
        <v>158.471</v>
      </c>
      <c r="AC36" s="63">
        <v>744.202</v>
      </c>
      <c r="AD36" s="63">
        <v>154.10499999999999</v>
      </c>
      <c r="AE36" s="63">
        <v>898.30700000000002</v>
      </c>
      <c r="AF36" s="63">
        <v>318.995</v>
      </c>
      <c r="AG36" s="63">
        <v>121.49</v>
      </c>
      <c r="AH36" s="63">
        <v>92.094999999999999</v>
      </c>
      <c r="AI36" s="63">
        <v>532.58000000000004</v>
      </c>
      <c r="AJ36" s="63">
        <v>99.528000000000006</v>
      </c>
      <c r="AK36" s="63">
        <v>632.10799999999995</v>
      </c>
      <c r="AL36" s="63">
        <v>11.648999999999999</v>
      </c>
      <c r="AM36" s="63">
        <v>7.1280000000000001</v>
      </c>
      <c r="AN36" s="63">
        <v>6.1420000000000003</v>
      </c>
      <c r="AO36" s="63">
        <v>24.917999999999999</v>
      </c>
      <c r="AP36" s="63">
        <v>4.4169999999999998</v>
      </c>
      <c r="AQ36" s="63">
        <v>29.335000000000001</v>
      </c>
      <c r="AR36" s="63">
        <v>2.48</v>
      </c>
      <c r="AS36" s="63">
        <v>3.5270000000000001</v>
      </c>
      <c r="AT36" s="63">
        <v>1.5109999999999999</v>
      </c>
      <c r="AU36" s="63">
        <v>7.5179999999999998</v>
      </c>
      <c r="AV36" s="63">
        <v>2.12</v>
      </c>
      <c r="AW36" s="63">
        <v>9.6370000000000005</v>
      </c>
      <c r="AX36" s="63">
        <v>274.66300000000001</v>
      </c>
      <c r="AY36" s="63">
        <v>89.14</v>
      </c>
      <c r="AZ36" s="63">
        <v>57.093000000000004</v>
      </c>
      <c r="BA36" s="63">
        <v>420.89699999999999</v>
      </c>
      <c r="BB36" s="63">
        <v>57.994</v>
      </c>
      <c r="BC36" s="63">
        <v>478.89100000000002</v>
      </c>
      <c r="BD36" s="63">
        <v>5.5490000000000004</v>
      </c>
      <c r="BE36" s="63">
        <v>3.4809999999999999</v>
      </c>
      <c r="BF36" s="63">
        <v>5.0039999999999996</v>
      </c>
      <c r="BG36" s="63">
        <v>14.035</v>
      </c>
      <c r="BH36" s="63">
        <v>2.5680000000000001</v>
      </c>
      <c r="BI36" s="63">
        <v>16.602</v>
      </c>
      <c r="BJ36" s="63">
        <v>0.93300000000000005</v>
      </c>
      <c r="BK36" s="63">
        <v>2.0659999999999998</v>
      </c>
      <c r="BL36" s="63">
        <v>1.3149999999999999</v>
      </c>
      <c r="BM36" s="63">
        <v>4.3150000000000004</v>
      </c>
      <c r="BN36" s="63">
        <v>0.27200000000000002</v>
      </c>
      <c r="BO36" s="63">
        <v>4.5869999999999997</v>
      </c>
      <c r="BP36" s="63">
        <v>23.721</v>
      </c>
      <c r="BQ36" s="63">
        <v>16.146999999999998</v>
      </c>
      <c r="BR36" s="63">
        <v>21.03</v>
      </c>
      <c r="BS36" s="63">
        <v>60.898000000000003</v>
      </c>
      <c r="BT36" s="63">
        <v>32.156999999999996</v>
      </c>
      <c r="BU36" s="63">
        <v>93.055000000000007</v>
      </c>
      <c r="BV36" s="63">
        <v>31.762</v>
      </c>
      <c r="BW36" s="63">
        <v>24.077000000000002</v>
      </c>
      <c r="BX36" s="63">
        <v>26.149000000000001</v>
      </c>
      <c r="BY36" s="63">
        <v>81.988</v>
      </c>
      <c r="BZ36" s="63">
        <v>19.335000000000001</v>
      </c>
      <c r="CA36" s="63">
        <v>101.32299999999999</v>
      </c>
      <c r="CB36" s="63">
        <v>0</v>
      </c>
      <c r="CC36" s="63">
        <v>0</v>
      </c>
      <c r="CD36" s="63">
        <v>0</v>
      </c>
      <c r="CE36" s="63">
        <v>0</v>
      </c>
      <c r="CF36" s="63">
        <v>0</v>
      </c>
      <c r="CG36" s="63">
        <v>0</v>
      </c>
      <c r="CH36" s="63">
        <v>0</v>
      </c>
      <c r="CI36" s="63">
        <v>0</v>
      </c>
      <c r="CJ36" s="63">
        <v>0</v>
      </c>
      <c r="CK36" s="63">
        <v>0</v>
      </c>
      <c r="CL36" s="63">
        <v>0</v>
      </c>
      <c r="CM36" s="63">
        <v>0</v>
      </c>
      <c r="CN36" s="63">
        <v>1.052</v>
      </c>
      <c r="CO36" s="63">
        <v>3.008</v>
      </c>
      <c r="CP36" s="63">
        <v>0</v>
      </c>
      <c r="CQ36" s="63">
        <v>4.0599999999999996</v>
      </c>
      <c r="CR36" s="63">
        <v>0</v>
      </c>
      <c r="CS36" s="63">
        <v>4.0599999999999996</v>
      </c>
      <c r="CT36" s="63">
        <v>0</v>
      </c>
      <c r="CU36" s="63">
        <v>0</v>
      </c>
      <c r="CV36" s="63">
        <v>0</v>
      </c>
      <c r="CW36" s="63">
        <v>0</v>
      </c>
      <c r="CX36" s="63">
        <v>0.45100000000000001</v>
      </c>
      <c r="CY36" s="63">
        <v>0.45100000000000001</v>
      </c>
      <c r="CZ36" s="63">
        <v>5.157</v>
      </c>
      <c r="DA36" s="63">
        <v>2.74</v>
      </c>
      <c r="DB36" s="63">
        <v>2.46</v>
      </c>
      <c r="DC36" s="63">
        <v>10.358000000000001</v>
      </c>
      <c r="DD36" s="63">
        <v>0.73799999999999999</v>
      </c>
      <c r="DE36" s="63">
        <v>11.096</v>
      </c>
      <c r="DF36" s="63">
        <v>0.53100000000000003</v>
      </c>
      <c r="DG36" s="63">
        <v>2.319</v>
      </c>
      <c r="DH36" s="63">
        <v>1.8859999999999999</v>
      </c>
      <c r="DI36" s="63">
        <v>4.7370000000000001</v>
      </c>
      <c r="DJ36" s="63">
        <v>0.81899999999999995</v>
      </c>
      <c r="DK36" s="63">
        <v>5.556</v>
      </c>
      <c r="DL36" s="63">
        <v>25.021000000000001</v>
      </c>
      <c r="DM36" s="63">
        <v>16.010000000000002</v>
      </c>
      <c r="DN36" s="63">
        <v>21.802</v>
      </c>
      <c r="DO36" s="63">
        <v>62.832999999999998</v>
      </c>
      <c r="DP36" s="63">
        <v>17.327999999999999</v>
      </c>
      <c r="DQ36" s="63">
        <v>80.161000000000001</v>
      </c>
      <c r="DR36" s="63">
        <v>159.94999999999999</v>
      </c>
      <c r="DS36" s="63">
        <v>188.13200000000001</v>
      </c>
      <c r="DT36" s="63">
        <v>172.34700000000001</v>
      </c>
      <c r="DU36" s="63">
        <v>520.42899999999997</v>
      </c>
      <c r="DV36" s="63">
        <v>142.48099999999999</v>
      </c>
      <c r="DW36" s="63">
        <v>662.91099999999994</v>
      </c>
      <c r="DX36" s="63">
        <v>15.832000000000001</v>
      </c>
      <c r="DY36" s="63">
        <v>36.959000000000003</v>
      </c>
      <c r="DZ36" s="63">
        <v>33.832000000000001</v>
      </c>
      <c r="EA36" s="63">
        <v>86.622</v>
      </c>
      <c r="EB36" s="63">
        <v>40.262999999999998</v>
      </c>
      <c r="EC36" s="63">
        <v>126.88500000000001</v>
      </c>
      <c r="ED36" s="63">
        <v>13.178000000000001</v>
      </c>
      <c r="EE36" s="63">
        <v>27.734000000000002</v>
      </c>
      <c r="EF36" s="63">
        <v>28.872</v>
      </c>
      <c r="EG36" s="63">
        <v>69.784000000000006</v>
      </c>
      <c r="EH36" s="63">
        <v>31.802</v>
      </c>
      <c r="EI36" s="63">
        <v>101.587</v>
      </c>
      <c r="EJ36" s="63">
        <v>12.106999999999999</v>
      </c>
      <c r="EK36" s="63">
        <v>23.356999999999999</v>
      </c>
      <c r="EL36" s="63">
        <v>24.446000000000002</v>
      </c>
      <c r="EM36" s="63">
        <v>59.908999999999999</v>
      </c>
      <c r="EN36" s="63">
        <v>26.594000000000001</v>
      </c>
      <c r="EO36" s="63">
        <v>86.503</v>
      </c>
      <c r="EP36" s="63">
        <v>1.0720000000000001</v>
      </c>
      <c r="EQ36" s="63">
        <v>4.3769999999999998</v>
      </c>
      <c r="ER36" s="63">
        <v>4.4260000000000002</v>
      </c>
      <c r="ES36" s="63">
        <v>9.875</v>
      </c>
      <c r="ET36" s="63">
        <v>5.2089999999999996</v>
      </c>
      <c r="EU36" s="63">
        <v>15.084</v>
      </c>
      <c r="EV36" s="63">
        <v>0</v>
      </c>
      <c r="EW36" s="63">
        <v>1.1599999999999999</v>
      </c>
      <c r="EX36" s="63">
        <v>0</v>
      </c>
      <c r="EY36" s="63">
        <v>1.1599999999999999</v>
      </c>
      <c r="EZ36" s="63">
        <v>0.53800000000000003</v>
      </c>
      <c r="FA36" s="63">
        <v>1.698</v>
      </c>
      <c r="FB36" s="63">
        <v>0.59699999999999998</v>
      </c>
      <c r="FC36" s="63">
        <v>0</v>
      </c>
      <c r="FD36" s="63">
        <v>0.36</v>
      </c>
      <c r="FE36" s="63">
        <v>0.95699999999999996</v>
      </c>
      <c r="FF36" s="63">
        <v>1.3879999999999999</v>
      </c>
      <c r="FG36" s="63">
        <v>2.3450000000000002</v>
      </c>
      <c r="FH36" s="63">
        <v>2.056</v>
      </c>
      <c r="FI36" s="63">
        <v>8.0649999999999995</v>
      </c>
      <c r="FJ36" s="63">
        <v>4.5999999999999996</v>
      </c>
      <c r="FK36" s="63">
        <v>14.721</v>
      </c>
      <c r="FL36" s="63">
        <v>6.2080000000000002</v>
      </c>
      <c r="FM36" s="63">
        <v>20.928999999999998</v>
      </c>
      <c r="FN36" s="63">
        <v>144.11799999999999</v>
      </c>
      <c r="FO36" s="63">
        <v>151.17400000000001</v>
      </c>
      <c r="FP36" s="63">
        <v>138.51599999999999</v>
      </c>
      <c r="FQ36" s="63">
        <v>433.80700000000002</v>
      </c>
      <c r="FR36" s="63">
        <v>102.21899999999999</v>
      </c>
      <c r="FS36" s="63">
        <v>536.02599999999995</v>
      </c>
      <c r="FT36" s="63">
        <v>74.319000000000003</v>
      </c>
      <c r="FU36" s="63">
        <v>102.27200000000001</v>
      </c>
      <c r="FV36" s="63">
        <v>102.694</v>
      </c>
      <c r="FW36" s="63">
        <v>279.286</v>
      </c>
      <c r="FX36" s="63">
        <v>77.100999999999999</v>
      </c>
      <c r="FY36" s="63">
        <v>356.387</v>
      </c>
      <c r="FZ36" s="63">
        <v>28.565999999999999</v>
      </c>
      <c r="GA36" s="63">
        <v>47.424999999999997</v>
      </c>
      <c r="GB36" s="63">
        <v>60.695</v>
      </c>
      <c r="GC36" s="63">
        <v>136.68600000000001</v>
      </c>
      <c r="GD36" s="63">
        <v>48.656999999999996</v>
      </c>
      <c r="GE36" s="63">
        <v>185.34299999999999</v>
      </c>
      <c r="GF36" s="63">
        <v>45.752000000000002</v>
      </c>
      <c r="GG36" s="63">
        <v>54.847999999999999</v>
      </c>
      <c r="GH36" s="63">
        <v>41.999000000000002</v>
      </c>
      <c r="GI36" s="63">
        <v>142.59899999999999</v>
      </c>
      <c r="GJ36" s="63">
        <v>28.443999999999999</v>
      </c>
      <c r="GK36" s="63">
        <v>171.04400000000001</v>
      </c>
      <c r="GL36" s="63">
        <v>5.42</v>
      </c>
      <c r="GM36" s="63">
        <v>6.585</v>
      </c>
      <c r="GN36" s="63">
        <v>2.9740000000000002</v>
      </c>
      <c r="GO36" s="63">
        <v>14.98</v>
      </c>
      <c r="GP36" s="63">
        <v>0.99099999999999999</v>
      </c>
      <c r="GQ36" s="63">
        <v>15.97</v>
      </c>
      <c r="GR36" s="63">
        <v>1.492</v>
      </c>
      <c r="GS36" s="63">
        <v>1.732</v>
      </c>
      <c r="GT36" s="63">
        <v>0.59699999999999998</v>
      </c>
      <c r="GU36" s="63">
        <v>3.8210000000000002</v>
      </c>
      <c r="GV36" s="63">
        <v>2.2250000000000001</v>
      </c>
      <c r="GW36" s="63">
        <v>6.0460000000000003</v>
      </c>
      <c r="GX36" s="63">
        <v>62.680999999999997</v>
      </c>
      <c r="GY36" s="63">
        <v>40.067</v>
      </c>
      <c r="GZ36" s="63">
        <v>32.249000000000002</v>
      </c>
      <c r="HA36" s="63">
        <v>134.99700000000001</v>
      </c>
      <c r="HB36" s="63">
        <v>20.66</v>
      </c>
      <c r="HC36" s="63">
        <v>155.65700000000001</v>
      </c>
      <c r="HD36" s="63">
        <v>1196.6400000000001</v>
      </c>
      <c r="HE36" s="63">
        <v>805.774</v>
      </c>
      <c r="HF36" s="63">
        <v>680.24300000000005</v>
      </c>
      <c r="HG36" s="63">
        <v>2682.6570000000002</v>
      </c>
      <c r="HH36" s="63">
        <v>603.67600000000004</v>
      </c>
      <c r="HI36" s="63">
        <v>3286.3339999999998</v>
      </c>
    </row>
    <row r="37" spans="1:217">
      <c r="A37" s="9">
        <v>44621</v>
      </c>
      <c r="B37" s="63">
        <v>1042.1279999999999</v>
      </c>
      <c r="C37" s="63">
        <v>607.85400000000004</v>
      </c>
      <c r="D37" s="63">
        <v>517.84199999999998</v>
      </c>
      <c r="E37" s="63">
        <v>2167.8240000000001</v>
      </c>
      <c r="F37" s="63">
        <v>479.27600000000001</v>
      </c>
      <c r="G37" s="63">
        <v>2703.4839999999999</v>
      </c>
      <c r="H37" s="63">
        <v>675.27800000000002</v>
      </c>
      <c r="I37" s="63">
        <v>448.77100000000002</v>
      </c>
      <c r="J37" s="63">
        <v>377.57799999999997</v>
      </c>
      <c r="K37" s="63">
        <v>1501.627</v>
      </c>
      <c r="L37" s="63">
        <v>349.74200000000002</v>
      </c>
      <c r="M37" s="63">
        <v>1889.828</v>
      </c>
      <c r="N37" s="63">
        <v>275.84199999999998</v>
      </c>
      <c r="O37" s="63">
        <v>213.21899999999999</v>
      </c>
      <c r="P37" s="63">
        <v>206.678</v>
      </c>
      <c r="Q37" s="63">
        <v>695.73800000000006</v>
      </c>
      <c r="R37" s="63">
        <v>172.47200000000001</v>
      </c>
      <c r="S37" s="63">
        <v>882.13900000000001</v>
      </c>
      <c r="T37" s="63">
        <v>43.011000000000003</v>
      </c>
      <c r="U37" s="63">
        <v>20.565999999999999</v>
      </c>
      <c r="V37" s="63">
        <v>15.426</v>
      </c>
      <c r="W37" s="63">
        <v>79.001999999999995</v>
      </c>
      <c r="X37" s="63">
        <v>17.507000000000001</v>
      </c>
      <c r="Y37" s="63">
        <v>98.233000000000004</v>
      </c>
      <c r="Z37" s="63">
        <v>356.42599999999999</v>
      </c>
      <c r="AA37" s="63">
        <v>214.98599999999999</v>
      </c>
      <c r="AB37" s="63">
        <v>155.47499999999999</v>
      </c>
      <c r="AC37" s="63">
        <v>726.88599999999997</v>
      </c>
      <c r="AD37" s="63">
        <v>159.76300000000001</v>
      </c>
      <c r="AE37" s="63">
        <v>909.45600000000002</v>
      </c>
      <c r="AF37" s="63">
        <v>309.34300000000002</v>
      </c>
      <c r="AG37" s="63">
        <v>128.316</v>
      </c>
      <c r="AH37" s="63">
        <v>104.8</v>
      </c>
      <c r="AI37" s="63">
        <v>542.45899999999995</v>
      </c>
      <c r="AJ37" s="63">
        <v>103.76600000000001</v>
      </c>
      <c r="AK37" s="63">
        <v>660.89</v>
      </c>
      <c r="AL37" s="63">
        <v>17.584</v>
      </c>
      <c r="AM37" s="63">
        <v>7.1239999999999997</v>
      </c>
      <c r="AN37" s="63">
        <v>7.1379999999999999</v>
      </c>
      <c r="AO37" s="63">
        <v>31.846</v>
      </c>
      <c r="AP37" s="63">
        <v>5.1319999999999997</v>
      </c>
      <c r="AQ37" s="63">
        <v>38.381</v>
      </c>
      <c r="AR37" s="63">
        <v>1.37</v>
      </c>
      <c r="AS37" s="63">
        <v>1.9019999999999999</v>
      </c>
      <c r="AT37" s="63">
        <v>3.4390000000000001</v>
      </c>
      <c r="AU37" s="63">
        <v>6.7110000000000003</v>
      </c>
      <c r="AV37" s="63">
        <v>3.3620000000000001</v>
      </c>
      <c r="AW37" s="63">
        <v>10.496</v>
      </c>
      <c r="AX37" s="63">
        <v>258.76100000000002</v>
      </c>
      <c r="AY37" s="63">
        <v>88.772999999999996</v>
      </c>
      <c r="AZ37" s="63">
        <v>64.010000000000005</v>
      </c>
      <c r="BA37" s="63">
        <v>411.54399999999998</v>
      </c>
      <c r="BB37" s="63">
        <v>54.843000000000004</v>
      </c>
      <c r="BC37" s="63">
        <v>477.79</v>
      </c>
      <c r="BD37" s="63">
        <v>9.4649999999999999</v>
      </c>
      <c r="BE37" s="63">
        <v>6.0869999999999997</v>
      </c>
      <c r="BF37" s="63">
        <v>4.9329999999999998</v>
      </c>
      <c r="BG37" s="63">
        <v>20.484999999999999</v>
      </c>
      <c r="BH37" s="63">
        <v>5.2469999999999999</v>
      </c>
      <c r="BI37" s="63">
        <v>25.731999999999999</v>
      </c>
      <c r="BJ37" s="63">
        <v>0.81799999999999995</v>
      </c>
      <c r="BK37" s="63">
        <v>2.7</v>
      </c>
      <c r="BL37" s="63">
        <v>2.15</v>
      </c>
      <c r="BM37" s="63">
        <v>5.6680000000000001</v>
      </c>
      <c r="BN37" s="63">
        <v>1.1919999999999999</v>
      </c>
      <c r="BO37" s="63">
        <v>6.86</v>
      </c>
      <c r="BP37" s="63">
        <v>21.346</v>
      </c>
      <c r="BQ37" s="63">
        <v>21.73</v>
      </c>
      <c r="BR37" s="63">
        <v>23.13</v>
      </c>
      <c r="BS37" s="63">
        <v>66.206000000000003</v>
      </c>
      <c r="BT37" s="63">
        <v>33.991</v>
      </c>
      <c r="BU37" s="63">
        <v>101.63</v>
      </c>
      <c r="BV37" s="63">
        <v>45.078000000000003</v>
      </c>
      <c r="BW37" s="63">
        <v>18.187999999999999</v>
      </c>
      <c r="BX37" s="63">
        <v>25.349</v>
      </c>
      <c r="BY37" s="63">
        <v>88.614999999999995</v>
      </c>
      <c r="BZ37" s="63">
        <v>16.28</v>
      </c>
      <c r="CA37" s="63">
        <v>105.84399999999999</v>
      </c>
      <c r="CB37" s="63">
        <v>0</v>
      </c>
      <c r="CC37" s="63">
        <v>0</v>
      </c>
      <c r="CD37" s="63">
        <v>0.39</v>
      </c>
      <c r="CE37" s="63">
        <v>0.39</v>
      </c>
      <c r="CF37" s="63">
        <v>0</v>
      </c>
      <c r="CG37" s="63">
        <v>0.39</v>
      </c>
      <c r="CH37" s="63">
        <v>0.19400000000000001</v>
      </c>
      <c r="CI37" s="63">
        <v>0.81699999999999995</v>
      </c>
      <c r="CJ37" s="63">
        <v>0</v>
      </c>
      <c r="CK37" s="63">
        <v>1.0109999999999999</v>
      </c>
      <c r="CL37" s="63">
        <v>0</v>
      </c>
      <c r="CM37" s="63">
        <v>1.0109999999999999</v>
      </c>
      <c r="CN37" s="63">
        <v>3.2970000000000002</v>
      </c>
      <c r="CO37" s="63">
        <v>0.76800000000000002</v>
      </c>
      <c r="CP37" s="63">
        <v>0.92700000000000005</v>
      </c>
      <c r="CQ37" s="63">
        <v>4.992</v>
      </c>
      <c r="CR37" s="63">
        <v>0.29599999999999999</v>
      </c>
      <c r="CS37" s="63">
        <v>5.2880000000000003</v>
      </c>
      <c r="CT37" s="63">
        <v>0</v>
      </c>
      <c r="CU37" s="63">
        <v>0</v>
      </c>
      <c r="CV37" s="63">
        <v>0</v>
      </c>
      <c r="CW37" s="63">
        <v>0</v>
      </c>
      <c r="CX37" s="63">
        <v>0</v>
      </c>
      <c r="CY37" s="63">
        <v>0</v>
      </c>
      <c r="CZ37" s="63">
        <v>8.4760000000000009</v>
      </c>
      <c r="DA37" s="63">
        <v>2.9889999999999999</v>
      </c>
      <c r="DB37" s="63">
        <v>2.976</v>
      </c>
      <c r="DC37" s="63">
        <v>14.441000000000001</v>
      </c>
      <c r="DD37" s="63">
        <v>0.53200000000000003</v>
      </c>
      <c r="DE37" s="63">
        <v>15.567</v>
      </c>
      <c r="DF37" s="63">
        <v>0.98499999999999999</v>
      </c>
      <c r="DG37" s="63">
        <v>1.415</v>
      </c>
      <c r="DH37" s="63">
        <v>0</v>
      </c>
      <c r="DI37" s="63">
        <v>2.4009999999999998</v>
      </c>
      <c r="DJ37" s="63">
        <v>0</v>
      </c>
      <c r="DK37" s="63">
        <v>2.4009999999999998</v>
      </c>
      <c r="DL37" s="63">
        <v>32.125</v>
      </c>
      <c r="DM37" s="63">
        <v>12.199</v>
      </c>
      <c r="DN37" s="63">
        <v>21.056000000000001</v>
      </c>
      <c r="DO37" s="63">
        <v>65.38</v>
      </c>
      <c r="DP37" s="63">
        <v>15.451000000000001</v>
      </c>
      <c r="DQ37" s="63">
        <v>81.186999999999998</v>
      </c>
      <c r="DR37" s="63">
        <v>159.489</v>
      </c>
      <c r="DS37" s="63">
        <v>190.98400000000001</v>
      </c>
      <c r="DT37" s="63">
        <v>169.678</v>
      </c>
      <c r="DU37" s="63">
        <v>520.15</v>
      </c>
      <c r="DV37" s="63">
        <v>138.69300000000001</v>
      </c>
      <c r="DW37" s="63">
        <v>662.70500000000004</v>
      </c>
      <c r="DX37" s="63">
        <v>19.713999999999999</v>
      </c>
      <c r="DY37" s="63">
        <v>31.463999999999999</v>
      </c>
      <c r="DZ37" s="63">
        <v>32.381</v>
      </c>
      <c r="EA37" s="63">
        <v>83.558999999999997</v>
      </c>
      <c r="EB37" s="63">
        <v>32.01</v>
      </c>
      <c r="EC37" s="63">
        <v>116.28</v>
      </c>
      <c r="ED37" s="63">
        <v>14.33</v>
      </c>
      <c r="EE37" s="63">
        <v>21.486999999999998</v>
      </c>
      <c r="EF37" s="63">
        <v>25.373000000000001</v>
      </c>
      <c r="EG37" s="63">
        <v>61.191000000000003</v>
      </c>
      <c r="EH37" s="63">
        <v>24.574999999999999</v>
      </c>
      <c r="EI37" s="63">
        <v>86.477000000000004</v>
      </c>
      <c r="EJ37" s="63">
        <v>13.531000000000001</v>
      </c>
      <c r="EK37" s="63">
        <v>15.717000000000001</v>
      </c>
      <c r="EL37" s="63">
        <v>23.841999999999999</v>
      </c>
      <c r="EM37" s="63">
        <v>53.09</v>
      </c>
      <c r="EN37" s="63">
        <v>21.677</v>
      </c>
      <c r="EO37" s="63">
        <v>75.319999999999993</v>
      </c>
      <c r="EP37" s="63">
        <v>0.8</v>
      </c>
      <c r="EQ37" s="63">
        <v>5.77</v>
      </c>
      <c r="ER37" s="63">
        <v>1.532</v>
      </c>
      <c r="ES37" s="63">
        <v>8.1010000000000009</v>
      </c>
      <c r="ET37" s="63">
        <v>2.8980000000000001</v>
      </c>
      <c r="EU37" s="63">
        <v>11.157</v>
      </c>
      <c r="EV37" s="63">
        <v>0.36399999999999999</v>
      </c>
      <c r="EW37" s="63">
        <v>1.7330000000000001</v>
      </c>
      <c r="EX37" s="63">
        <v>0.89300000000000002</v>
      </c>
      <c r="EY37" s="63">
        <v>2.99</v>
      </c>
      <c r="EZ37" s="63">
        <v>0.35799999999999998</v>
      </c>
      <c r="FA37" s="63">
        <v>3.3479999999999999</v>
      </c>
      <c r="FB37" s="63">
        <v>0</v>
      </c>
      <c r="FC37" s="63">
        <v>0.68600000000000005</v>
      </c>
      <c r="FD37" s="63">
        <v>0.44400000000000001</v>
      </c>
      <c r="FE37" s="63">
        <v>1.129</v>
      </c>
      <c r="FF37" s="63">
        <v>1.7470000000000001</v>
      </c>
      <c r="FG37" s="63">
        <v>2.8759999999999999</v>
      </c>
      <c r="FH37" s="63">
        <v>5.0199999999999996</v>
      </c>
      <c r="FI37" s="63">
        <v>7.5579999999999998</v>
      </c>
      <c r="FJ37" s="63">
        <v>5.6710000000000003</v>
      </c>
      <c r="FK37" s="63">
        <v>18.248999999999999</v>
      </c>
      <c r="FL37" s="63">
        <v>4.9290000000000003</v>
      </c>
      <c r="FM37" s="63">
        <v>23.178000000000001</v>
      </c>
      <c r="FN37" s="63">
        <v>139.774</v>
      </c>
      <c r="FO37" s="63">
        <v>159.52000000000001</v>
      </c>
      <c r="FP37" s="63">
        <v>137.297</v>
      </c>
      <c r="FQ37" s="63">
        <v>436.59100000000001</v>
      </c>
      <c r="FR37" s="63">
        <v>106.68300000000001</v>
      </c>
      <c r="FS37" s="63">
        <v>546.42600000000004</v>
      </c>
      <c r="FT37" s="63">
        <v>69.119</v>
      </c>
      <c r="FU37" s="63">
        <v>110.241</v>
      </c>
      <c r="FV37" s="63">
        <v>97.975999999999999</v>
      </c>
      <c r="FW37" s="63">
        <v>277.33699999999999</v>
      </c>
      <c r="FX37" s="63">
        <v>80.212999999999994</v>
      </c>
      <c r="FY37" s="63">
        <v>359.51299999999998</v>
      </c>
      <c r="FZ37" s="63">
        <v>23.454000000000001</v>
      </c>
      <c r="GA37" s="63">
        <v>46.613</v>
      </c>
      <c r="GB37" s="63">
        <v>53.390999999999998</v>
      </c>
      <c r="GC37" s="63">
        <v>123.458</v>
      </c>
      <c r="GD37" s="63">
        <v>52.475999999999999</v>
      </c>
      <c r="GE37" s="63">
        <v>176.82300000000001</v>
      </c>
      <c r="GF37" s="63">
        <v>45.664999999999999</v>
      </c>
      <c r="GG37" s="63">
        <v>63.628</v>
      </c>
      <c r="GH37" s="63">
        <v>44.585000000000001</v>
      </c>
      <c r="GI37" s="63">
        <v>153.87799999999999</v>
      </c>
      <c r="GJ37" s="63">
        <v>27.736999999999998</v>
      </c>
      <c r="GK37" s="63">
        <v>182.68899999999999</v>
      </c>
      <c r="GL37" s="63">
        <v>5.8609999999999998</v>
      </c>
      <c r="GM37" s="63">
        <v>7.91</v>
      </c>
      <c r="GN37" s="63">
        <v>3.3340000000000001</v>
      </c>
      <c r="GO37" s="63">
        <v>17.105</v>
      </c>
      <c r="GP37" s="63">
        <v>1.3740000000000001</v>
      </c>
      <c r="GQ37" s="63">
        <v>19.161999999999999</v>
      </c>
      <c r="GR37" s="63">
        <v>1.726</v>
      </c>
      <c r="GS37" s="63">
        <v>0.81</v>
      </c>
      <c r="GT37" s="63">
        <v>2.2530000000000001</v>
      </c>
      <c r="GU37" s="63">
        <v>4.7889999999999997</v>
      </c>
      <c r="GV37" s="63">
        <v>1.375</v>
      </c>
      <c r="GW37" s="63">
        <v>6.5590000000000002</v>
      </c>
      <c r="GX37" s="63">
        <v>60.884999999999998</v>
      </c>
      <c r="GY37" s="63">
        <v>40.03</v>
      </c>
      <c r="GZ37" s="63">
        <v>33.390999999999998</v>
      </c>
      <c r="HA37" s="63">
        <v>134.30600000000001</v>
      </c>
      <c r="HB37" s="63">
        <v>23.321999999999999</v>
      </c>
      <c r="HC37" s="63">
        <v>157.74</v>
      </c>
      <c r="HD37" s="63">
        <v>1201.617</v>
      </c>
      <c r="HE37" s="63">
        <v>798.83799999999997</v>
      </c>
      <c r="HF37" s="63">
        <v>687.51900000000001</v>
      </c>
      <c r="HG37" s="63">
        <v>2687.9740000000002</v>
      </c>
      <c r="HH37" s="63">
        <v>617.96900000000005</v>
      </c>
      <c r="HI37" s="63">
        <v>3366.19</v>
      </c>
    </row>
    <row r="38" spans="1:217">
      <c r="A38" s="9">
        <v>44713</v>
      </c>
      <c r="B38" s="63">
        <v>1053.7719999999999</v>
      </c>
      <c r="C38" s="63">
        <v>611.62300000000005</v>
      </c>
      <c r="D38" s="63">
        <v>520.57899999999995</v>
      </c>
      <c r="E38" s="63">
        <v>2185.9740000000002</v>
      </c>
      <c r="F38" s="63">
        <v>479.48200000000003</v>
      </c>
      <c r="G38" s="63">
        <v>2665.4560000000001</v>
      </c>
      <c r="H38" s="63">
        <v>679.01</v>
      </c>
      <c r="I38" s="63">
        <v>479.06799999999998</v>
      </c>
      <c r="J38" s="63">
        <v>390.69099999999997</v>
      </c>
      <c r="K38" s="63">
        <v>1548.768</v>
      </c>
      <c r="L38" s="63">
        <v>355.63</v>
      </c>
      <c r="M38" s="63">
        <v>1904.3979999999999</v>
      </c>
      <c r="N38" s="63">
        <v>268.125</v>
      </c>
      <c r="O38" s="63">
        <v>223.97</v>
      </c>
      <c r="P38" s="63">
        <v>219.00899999999999</v>
      </c>
      <c r="Q38" s="63">
        <v>711.10299999999995</v>
      </c>
      <c r="R38" s="63">
        <v>186.22200000000001</v>
      </c>
      <c r="S38" s="63">
        <v>897.32600000000002</v>
      </c>
      <c r="T38" s="63">
        <v>27.765999999999998</v>
      </c>
      <c r="U38" s="63">
        <v>16.582000000000001</v>
      </c>
      <c r="V38" s="63">
        <v>14.023999999999999</v>
      </c>
      <c r="W38" s="63">
        <v>58.372</v>
      </c>
      <c r="X38" s="63">
        <v>20.312999999999999</v>
      </c>
      <c r="Y38" s="63">
        <v>78.685000000000002</v>
      </c>
      <c r="Z38" s="63">
        <v>383.11900000000003</v>
      </c>
      <c r="AA38" s="63">
        <v>238.51599999999999</v>
      </c>
      <c r="AB38" s="63">
        <v>157.65899999999999</v>
      </c>
      <c r="AC38" s="63">
        <v>779.29300000000001</v>
      </c>
      <c r="AD38" s="63">
        <v>149.095</v>
      </c>
      <c r="AE38" s="63">
        <v>928.38800000000003</v>
      </c>
      <c r="AF38" s="63">
        <v>310.73</v>
      </c>
      <c r="AG38" s="63">
        <v>113.67100000000001</v>
      </c>
      <c r="AH38" s="63">
        <v>99.537999999999997</v>
      </c>
      <c r="AI38" s="63">
        <v>523.94000000000005</v>
      </c>
      <c r="AJ38" s="63">
        <v>91.525000000000006</v>
      </c>
      <c r="AK38" s="63">
        <v>615.46500000000003</v>
      </c>
      <c r="AL38" s="63">
        <v>14.464</v>
      </c>
      <c r="AM38" s="63">
        <v>9.3680000000000003</v>
      </c>
      <c r="AN38" s="63">
        <v>8.19</v>
      </c>
      <c r="AO38" s="63">
        <v>32.023000000000003</v>
      </c>
      <c r="AP38" s="63">
        <v>5.41</v>
      </c>
      <c r="AQ38" s="63">
        <v>37.433</v>
      </c>
      <c r="AR38" s="63">
        <v>0.504</v>
      </c>
      <c r="AS38" s="63">
        <v>1.5069999999999999</v>
      </c>
      <c r="AT38" s="63">
        <v>2.6440000000000001</v>
      </c>
      <c r="AU38" s="63">
        <v>4.6539999999999999</v>
      </c>
      <c r="AV38" s="63">
        <v>1.542</v>
      </c>
      <c r="AW38" s="63">
        <v>6.1959999999999997</v>
      </c>
      <c r="AX38" s="63">
        <v>263.81</v>
      </c>
      <c r="AY38" s="63">
        <v>77.671000000000006</v>
      </c>
      <c r="AZ38" s="63">
        <v>61.86</v>
      </c>
      <c r="BA38" s="63">
        <v>403.34100000000001</v>
      </c>
      <c r="BB38" s="63">
        <v>58.174999999999997</v>
      </c>
      <c r="BC38" s="63">
        <v>461.51499999999999</v>
      </c>
      <c r="BD38" s="63">
        <v>5.0250000000000004</v>
      </c>
      <c r="BE38" s="63">
        <v>3.5680000000000001</v>
      </c>
      <c r="BF38" s="63">
        <v>5.34</v>
      </c>
      <c r="BG38" s="63">
        <v>13.933</v>
      </c>
      <c r="BH38" s="63">
        <v>3.1920000000000002</v>
      </c>
      <c r="BI38" s="63">
        <v>17.125</v>
      </c>
      <c r="BJ38" s="63">
        <v>1.1519999999999999</v>
      </c>
      <c r="BK38" s="63">
        <v>0.72499999999999998</v>
      </c>
      <c r="BL38" s="63">
        <v>3.323</v>
      </c>
      <c r="BM38" s="63">
        <v>5.2</v>
      </c>
      <c r="BN38" s="63">
        <v>0.27400000000000002</v>
      </c>
      <c r="BO38" s="63">
        <v>5.4729999999999999</v>
      </c>
      <c r="BP38" s="63">
        <v>25.776</v>
      </c>
      <c r="BQ38" s="63">
        <v>20.832000000000001</v>
      </c>
      <c r="BR38" s="63">
        <v>18.181999999999999</v>
      </c>
      <c r="BS38" s="63">
        <v>64.790000000000006</v>
      </c>
      <c r="BT38" s="63">
        <v>22.931999999999999</v>
      </c>
      <c r="BU38" s="63">
        <v>87.721999999999994</v>
      </c>
      <c r="BV38" s="63">
        <v>40.140999999999998</v>
      </c>
      <c r="BW38" s="63">
        <v>13.077999999999999</v>
      </c>
      <c r="BX38" s="63">
        <v>20.613</v>
      </c>
      <c r="BY38" s="63">
        <v>73.831999999999994</v>
      </c>
      <c r="BZ38" s="63">
        <v>20.946000000000002</v>
      </c>
      <c r="CA38" s="63">
        <v>94.778000000000006</v>
      </c>
      <c r="CB38" s="63">
        <v>0</v>
      </c>
      <c r="CC38" s="63">
        <v>0.16600000000000001</v>
      </c>
      <c r="CD38" s="63">
        <v>0.45400000000000001</v>
      </c>
      <c r="CE38" s="63">
        <v>0.62</v>
      </c>
      <c r="CF38" s="63">
        <v>0</v>
      </c>
      <c r="CG38" s="63">
        <v>0.62</v>
      </c>
      <c r="CH38" s="63">
        <v>0.13800000000000001</v>
      </c>
      <c r="CI38" s="63">
        <v>0</v>
      </c>
      <c r="CJ38" s="63">
        <v>0</v>
      </c>
      <c r="CK38" s="63">
        <v>0.13800000000000001</v>
      </c>
      <c r="CL38" s="63">
        <v>0</v>
      </c>
      <c r="CM38" s="63">
        <v>0.13800000000000001</v>
      </c>
      <c r="CN38" s="63">
        <v>0</v>
      </c>
      <c r="CO38" s="63">
        <v>0</v>
      </c>
      <c r="CP38" s="63">
        <v>0.36699999999999999</v>
      </c>
      <c r="CQ38" s="63">
        <v>0.36699999999999999</v>
      </c>
      <c r="CR38" s="63">
        <v>0</v>
      </c>
      <c r="CS38" s="63">
        <v>0.36699999999999999</v>
      </c>
      <c r="CT38" s="63">
        <v>0</v>
      </c>
      <c r="CU38" s="63">
        <v>0</v>
      </c>
      <c r="CV38" s="63">
        <v>0</v>
      </c>
      <c r="CW38" s="63">
        <v>0</v>
      </c>
      <c r="CX38" s="63">
        <v>0</v>
      </c>
      <c r="CY38" s="63">
        <v>0</v>
      </c>
      <c r="CZ38" s="63">
        <v>8.7110000000000003</v>
      </c>
      <c r="DA38" s="63">
        <v>2.06</v>
      </c>
      <c r="DB38" s="63">
        <v>2.7589999999999999</v>
      </c>
      <c r="DC38" s="63">
        <v>13.53</v>
      </c>
      <c r="DD38" s="63">
        <v>0.30199999999999999</v>
      </c>
      <c r="DE38" s="63">
        <v>13.831</v>
      </c>
      <c r="DF38" s="63">
        <v>0.29299999999999998</v>
      </c>
      <c r="DG38" s="63">
        <v>0.97399999999999998</v>
      </c>
      <c r="DH38" s="63">
        <v>1.304</v>
      </c>
      <c r="DI38" s="63">
        <v>2.5710000000000002</v>
      </c>
      <c r="DJ38" s="63">
        <v>1.38</v>
      </c>
      <c r="DK38" s="63">
        <v>3.952</v>
      </c>
      <c r="DL38" s="63">
        <v>30.998999999999999</v>
      </c>
      <c r="DM38" s="63">
        <v>9.8780000000000001</v>
      </c>
      <c r="DN38" s="63">
        <v>15.728999999999999</v>
      </c>
      <c r="DO38" s="63">
        <v>56.606000000000002</v>
      </c>
      <c r="DP38" s="63">
        <v>19.263999999999999</v>
      </c>
      <c r="DQ38" s="63">
        <v>75.87</v>
      </c>
      <c r="DR38" s="63">
        <v>149.88999999999999</v>
      </c>
      <c r="DS38" s="63">
        <v>186.02799999999999</v>
      </c>
      <c r="DT38" s="63">
        <v>176.83500000000001</v>
      </c>
      <c r="DU38" s="63">
        <v>512.75300000000004</v>
      </c>
      <c r="DV38" s="63">
        <v>139.55799999999999</v>
      </c>
      <c r="DW38" s="63">
        <v>652.31200000000001</v>
      </c>
      <c r="DX38" s="63">
        <v>16.114999999999998</v>
      </c>
      <c r="DY38" s="63">
        <v>28.210999999999999</v>
      </c>
      <c r="DZ38" s="63">
        <v>33.624000000000002</v>
      </c>
      <c r="EA38" s="63">
        <v>77.95</v>
      </c>
      <c r="EB38" s="63">
        <v>34.359000000000002</v>
      </c>
      <c r="EC38" s="63">
        <v>112.309</v>
      </c>
      <c r="ED38" s="63">
        <v>13.206</v>
      </c>
      <c r="EE38" s="63">
        <v>20.097000000000001</v>
      </c>
      <c r="EF38" s="63">
        <v>26.219000000000001</v>
      </c>
      <c r="EG38" s="63">
        <v>59.521000000000001</v>
      </c>
      <c r="EH38" s="63">
        <v>25.288</v>
      </c>
      <c r="EI38" s="63">
        <v>84.81</v>
      </c>
      <c r="EJ38" s="63">
        <v>10.691000000000001</v>
      </c>
      <c r="EK38" s="63">
        <v>16.856999999999999</v>
      </c>
      <c r="EL38" s="63">
        <v>23.167000000000002</v>
      </c>
      <c r="EM38" s="63">
        <v>50.715000000000003</v>
      </c>
      <c r="EN38" s="63">
        <v>21.722999999999999</v>
      </c>
      <c r="EO38" s="63">
        <v>72.438999999999993</v>
      </c>
      <c r="EP38" s="63">
        <v>2.5150000000000001</v>
      </c>
      <c r="EQ38" s="63">
        <v>3.24</v>
      </c>
      <c r="ER38" s="63">
        <v>3.0510000000000002</v>
      </c>
      <c r="ES38" s="63">
        <v>8.8059999999999992</v>
      </c>
      <c r="ET38" s="63">
        <v>3.5649999999999999</v>
      </c>
      <c r="EU38" s="63">
        <v>12.371</v>
      </c>
      <c r="EV38" s="63">
        <v>0</v>
      </c>
      <c r="EW38" s="63">
        <v>4.3999999999999997E-2</v>
      </c>
      <c r="EX38" s="63">
        <v>0.433</v>
      </c>
      <c r="EY38" s="63">
        <v>0.47699999999999998</v>
      </c>
      <c r="EZ38" s="63">
        <v>0.69599999999999995</v>
      </c>
      <c r="FA38" s="63">
        <v>1.173</v>
      </c>
      <c r="FB38" s="63">
        <v>0</v>
      </c>
      <c r="FC38" s="63">
        <v>0.77900000000000003</v>
      </c>
      <c r="FD38" s="63">
        <v>0.61699999999999999</v>
      </c>
      <c r="FE38" s="63">
        <v>1.395</v>
      </c>
      <c r="FF38" s="63">
        <v>1.1120000000000001</v>
      </c>
      <c r="FG38" s="63">
        <v>2.5070000000000001</v>
      </c>
      <c r="FH38" s="63">
        <v>2.8119999999999998</v>
      </c>
      <c r="FI38" s="63">
        <v>7.141</v>
      </c>
      <c r="FJ38" s="63">
        <v>5.7939999999999996</v>
      </c>
      <c r="FK38" s="63">
        <v>15.747</v>
      </c>
      <c r="FL38" s="63">
        <v>6.8639999999999999</v>
      </c>
      <c r="FM38" s="63">
        <v>22.611999999999998</v>
      </c>
      <c r="FN38" s="63">
        <v>133.77500000000001</v>
      </c>
      <c r="FO38" s="63">
        <v>157.81700000000001</v>
      </c>
      <c r="FP38" s="63">
        <v>143.21100000000001</v>
      </c>
      <c r="FQ38" s="63">
        <v>434.803</v>
      </c>
      <c r="FR38" s="63">
        <v>105.199</v>
      </c>
      <c r="FS38" s="63">
        <v>540.00300000000004</v>
      </c>
      <c r="FT38" s="63">
        <v>64.290000000000006</v>
      </c>
      <c r="FU38" s="63">
        <v>113.373</v>
      </c>
      <c r="FV38" s="63">
        <v>106.392</v>
      </c>
      <c r="FW38" s="63">
        <v>284.05399999999997</v>
      </c>
      <c r="FX38" s="63">
        <v>79.599999999999994</v>
      </c>
      <c r="FY38" s="63">
        <v>363.654</v>
      </c>
      <c r="FZ38" s="63">
        <v>30.635000000000002</v>
      </c>
      <c r="GA38" s="63">
        <v>54.619</v>
      </c>
      <c r="GB38" s="63">
        <v>63.274999999999999</v>
      </c>
      <c r="GC38" s="63">
        <v>148.52799999999999</v>
      </c>
      <c r="GD38" s="63">
        <v>53.600999999999999</v>
      </c>
      <c r="GE38" s="63">
        <v>202.12899999999999</v>
      </c>
      <c r="GF38" s="63">
        <v>33.654000000000003</v>
      </c>
      <c r="GG38" s="63">
        <v>58.753999999999998</v>
      </c>
      <c r="GH38" s="63">
        <v>43.116999999999997</v>
      </c>
      <c r="GI38" s="63">
        <v>135.52500000000001</v>
      </c>
      <c r="GJ38" s="63">
        <v>25.998999999999999</v>
      </c>
      <c r="GK38" s="63">
        <v>161.52500000000001</v>
      </c>
      <c r="GL38" s="63">
        <v>3.7149999999999999</v>
      </c>
      <c r="GM38" s="63">
        <v>7.444</v>
      </c>
      <c r="GN38" s="63">
        <v>5.5410000000000004</v>
      </c>
      <c r="GO38" s="63">
        <v>16.7</v>
      </c>
      <c r="GP38" s="63">
        <v>0.877</v>
      </c>
      <c r="GQ38" s="63">
        <v>17.577000000000002</v>
      </c>
      <c r="GR38" s="63">
        <v>1.169</v>
      </c>
      <c r="GS38" s="63">
        <v>2.0449999999999999</v>
      </c>
      <c r="GT38" s="63">
        <v>1.2909999999999999</v>
      </c>
      <c r="GU38" s="63">
        <v>4.5049999999999999</v>
      </c>
      <c r="GV38" s="63">
        <v>1.2589999999999999</v>
      </c>
      <c r="GW38" s="63">
        <v>5.7629999999999999</v>
      </c>
      <c r="GX38" s="63">
        <v>63.667999999999999</v>
      </c>
      <c r="GY38" s="63">
        <v>34.54</v>
      </c>
      <c r="GZ38" s="63">
        <v>28.986000000000001</v>
      </c>
      <c r="HA38" s="63">
        <v>127.194</v>
      </c>
      <c r="HB38" s="63">
        <v>22.859000000000002</v>
      </c>
      <c r="HC38" s="63">
        <v>150.053</v>
      </c>
      <c r="HD38" s="63">
        <v>1203.662</v>
      </c>
      <c r="HE38" s="63">
        <v>797.65099999999995</v>
      </c>
      <c r="HF38" s="63">
        <v>697.41399999999999</v>
      </c>
      <c r="HG38" s="63">
        <v>2698.7280000000001</v>
      </c>
      <c r="HH38" s="63">
        <v>619.04</v>
      </c>
      <c r="HI38" s="63">
        <v>3317.768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650</vt:i4>
      </vt:variant>
    </vt:vector>
  </HeadingPairs>
  <TitlesOfParts>
    <vt:vector size="655" baseType="lpstr">
      <vt:lpstr>Contents</vt:lpstr>
      <vt:lpstr>Table 9.1</vt:lpstr>
      <vt:lpstr>Table 9.2</vt:lpstr>
      <vt:lpstr>Index</vt:lpstr>
      <vt:lpstr>Data1</vt:lpstr>
      <vt:lpstr>A124859682V</vt:lpstr>
      <vt:lpstr>A124859682V_Data</vt:lpstr>
      <vt:lpstr>A124859682V_Latest</vt:lpstr>
      <vt:lpstr>A124859686C</vt:lpstr>
      <vt:lpstr>A124859686C_Data</vt:lpstr>
      <vt:lpstr>A124859686C_Latest</vt:lpstr>
      <vt:lpstr>A124859690V</vt:lpstr>
      <vt:lpstr>A124859690V_Data</vt:lpstr>
      <vt:lpstr>A124859690V_Latest</vt:lpstr>
      <vt:lpstr>A124859694C</vt:lpstr>
      <vt:lpstr>A124859694C_Data</vt:lpstr>
      <vt:lpstr>A124859694C_Latest</vt:lpstr>
      <vt:lpstr>A124859698L</vt:lpstr>
      <vt:lpstr>A124859698L_Data</vt:lpstr>
      <vt:lpstr>A124859698L_Latest</vt:lpstr>
      <vt:lpstr>A124859702T</vt:lpstr>
      <vt:lpstr>A124859702T_Data</vt:lpstr>
      <vt:lpstr>A124859702T_Latest</vt:lpstr>
      <vt:lpstr>A124859706A</vt:lpstr>
      <vt:lpstr>A124859706A_Data</vt:lpstr>
      <vt:lpstr>A124859706A_Latest</vt:lpstr>
      <vt:lpstr>A124859710T</vt:lpstr>
      <vt:lpstr>A124859710T_Data</vt:lpstr>
      <vt:lpstr>A124859710T_Latest</vt:lpstr>
      <vt:lpstr>A124859714A</vt:lpstr>
      <vt:lpstr>A124859714A_Data</vt:lpstr>
      <vt:lpstr>A124859714A_Latest</vt:lpstr>
      <vt:lpstr>A124859718K</vt:lpstr>
      <vt:lpstr>A124859718K_Data</vt:lpstr>
      <vt:lpstr>A124859718K_Latest</vt:lpstr>
      <vt:lpstr>A124859722A</vt:lpstr>
      <vt:lpstr>A124859722A_Data</vt:lpstr>
      <vt:lpstr>A124859722A_Latest</vt:lpstr>
      <vt:lpstr>A124859726K</vt:lpstr>
      <vt:lpstr>A124859726K_Data</vt:lpstr>
      <vt:lpstr>A124859726K_Latest</vt:lpstr>
      <vt:lpstr>A124859730A</vt:lpstr>
      <vt:lpstr>A124859730A_Data</vt:lpstr>
      <vt:lpstr>A124859730A_Latest</vt:lpstr>
      <vt:lpstr>A124859734K</vt:lpstr>
      <vt:lpstr>A124859734K_Data</vt:lpstr>
      <vt:lpstr>A124859734K_Latest</vt:lpstr>
      <vt:lpstr>A124859738V</vt:lpstr>
      <vt:lpstr>A124859738V_Data</vt:lpstr>
      <vt:lpstr>A124859738V_Latest</vt:lpstr>
      <vt:lpstr>A124859742K</vt:lpstr>
      <vt:lpstr>A124859742K_Data</vt:lpstr>
      <vt:lpstr>A124859742K_Latest</vt:lpstr>
      <vt:lpstr>A124859746V</vt:lpstr>
      <vt:lpstr>A124859746V_Data</vt:lpstr>
      <vt:lpstr>A124859746V_Latest</vt:lpstr>
      <vt:lpstr>A124859750K</vt:lpstr>
      <vt:lpstr>A124859750K_Data</vt:lpstr>
      <vt:lpstr>A124859750K_Latest</vt:lpstr>
      <vt:lpstr>A124859754V</vt:lpstr>
      <vt:lpstr>A124859754V_Data</vt:lpstr>
      <vt:lpstr>A124859754V_Latest</vt:lpstr>
      <vt:lpstr>A124859758C</vt:lpstr>
      <vt:lpstr>A124859758C_Data</vt:lpstr>
      <vt:lpstr>A124859758C_Latest</vt:lpstr>
      <vt:lpstr>A124859762V</vt:lpstr>
      <vt:lpstr>A124859762V_Data</vt:lpstr>
      <vt:lpstr>A124859762V_Latest</vt:lpstr>
      <vt:lpstr>A124859766C</vt:lpstr>
      <vt:lpstr>A124859766C_Data</vt:lpstr>
      <vt:lpstr>A124859766C_Latest</vt:lpstr>
      <vt:lpstr>A124859770V</vt:lpstr>
      <vt:lpstr>A124859770V_Data</vt:lpstr>
      <vt:lpstr>A124859770V_Latest</vt:lpstr>
      <vt:lpstr>A124859774C</vt:lpstr>
      <vt:lpstr>A124859774C_Data</vt:lpstr>
      <vt:lpstr>A124859774C_Latest</vt:lpstr>
      <vt:lpstr>A124859778L</vt:lpstr>
      <vt:lpstr>A124859778L_Data</vt:lpstr>
      <vt:lpstr>A124859778L_Latest</vt:lpstr>
      <vt:lpstr>A124859782C</vt:lpstr>
      <vt:lpstr>A124859782C_Data</vt:lpstr>
      <vt:lpstr>A124859782C_Latest</vt:lpstr>
      <vt:lpstr>A124859786L</vt:lpstr>
      <vt:lpstr>A124859786L_Data</vt:lpstr>
      <vt:lpstr>A124859786L_Latest</vt:lpstr>
      <vt:lpstr>A124859790C</vt:lpstr>
      <vt:lpstr>A124859790C_Data</vt:lpstr>
      <vt:lpstr>A124859790C_Latest</vt:lpstr>
      <vt:lpstr>A124859794L</vt:lpstr>
      <vt:lpstr>A124859794L_Data</vt:lpstr>
      <vt:lpstr>A124859794L_Latest</vt:lpstr>
      <vt:lpstr>A124859798W</vt:lpstr>
      <vt:lpstr>A124859798W_Data</vt:lpstr>
      <vt:lpstr>A124859798W_Latest</vt:lpstr>
      <vt:lpstr>A124859802A</vt:lpstr>
      <vt:lpstr>A124859802A_Data</vt:lpstr>
      <vt:lpstr>A124859802A_Latest</vt:lpstr>
      <vt:lpstr>A124859806K</vt:lpstr>
      <vt:lpstr>A124859806K_Data</vt:lpstr>
      <vt:lpstr>A124859806K_Latest</vt:lpstr>
      <vt:lpstr>A124859810A</vt:lpstr>
      <vt:lpstr>A124859810A_Data</vt:lpstr>
      <vt:lpstr>A124859810A_Latest</vt:lpstr>
      <vt:lpstr>A124859814K</vt:lpstr>
      <vt:lpstr>A124859814K_Data</vt:lpstr>
      <vt:lpstr>A124859814K_Latest</vt:lpstr>
      <vt:lpstr>A124859818V</vt:lpstr>
      <vt:lpstr>A124859818V_Data</vt:lpstr>
      <vt:lpstr>A124859818V_Latest</vt:lpstr>
      <vt:lpstr>A124859822K</vt:lpstr>
      <vt:lpstr>A124859822K_Data</vt:lpstr>
      <vt:lpstr>A124859822K_Latest</vt:lpstr>
      <vt:lpstr>A124859826V</vt:lpstr>
      <vt:lpstr>A124859826V_Data</vt:lpstr>
      <vt:lpstr>A124859826V_Latest</vt:lpstr>
      <vt:lpstr>A124859830K</vt:lpstr>
      <vt:lpstr>A124859830K_Data</vt:lpstr>
      <vt:lpstr>A124859830K_Latest</vt:lpstr>
      <vt:lpstr>A124859834V</vt:lpstr>
      <vt:lpstr>A124859834V_Data</vt:lpstr>
      <vt:lpstr>A124859834V_Latest</vt:lpstr>
      <vt:lpstr>A124859838C</vt:lpstr>
      <vt:lpstr>A124859838C_Data</vt:lpstr>
      <vt:lpstr>A124859838C_Latest</vt:lpstr>
      <vt:lpstr>A124859842V</vt:lpstr>
      <vt:lpstr>A124859842V_Data</vt:lpstr>
      <vt:lpstr>A124859842V_Latest</vt:lpstr>
      <vt:lpstr>A124859846C</vt:lpstr>
      <vt:lpstr>A124859846C_Data</vt:lpstr>
      <vt:lpstr>A124859846C_Latest</vt:lpstr>
      <vt:lpstr>A124859850V</vt:lpstr>
      <vt:lpstr>A124859850V_Data</vt:lpstr>
      <vt:lpstr>A124859850V_Latest</vt:lpstr>
      <vt:lpstr>A124859854C</vt:lpstr>
      <vt:lpstr>A124859854C_Data</vt:lpstr>
      <vt:lpstr>A124859854C_Latest</vt:lpstr>
      <vt:lpstr>A124859858L</vt:lpstr>
      <vt:lpstr>A124859858L_Data</vt:lpstr>
      <vt:lpstr>A124859858L_Latest</vt:lpstr>
      <vt:lpstr>A124859862C</vt:lpstr>
      <vt:lpstr>A124859862C_Data</vt:lpstr>
      <vt:lpstr>A124859862C_Latest</vt:lpstr>
      <vt:lpstr>A124859866L</vt:lpstr>
      <vt:lpstr>A124859866L_Data</vt:lpstr>
      <vt:lpstr>A124859866L_Latest</vt:lpstr>
      <vt:lpstr>A124859870C</vt:lpstr>
      <vt:lpstr>A124859870C_Data</vt:lpstr>
      <vt:lpstr>A124859870C_Latest</vt:lpstr>
      <vt:lpstr>A124859874L</vt:lpstr>
      <vt:lpstr>A124859874L_Data</vt:lpstr>
      <vt:lpstr>A124859874L_Latest</vt:lpstr>
      <vt:lpstr>A124859878W</vt:lpstr>
      <vt:lpstr>A124859878W_Data</vt:lpstr>
      <vt:lpstr>A124859878W_Latest</vt:lpstr>
      <vt:lpstr>A124859882L</vt:lpstr>
      <vt:lpstr>A124859882L_Data</vt:lpstr>
      <vt:lpstr>A124859882L_Latest</vt:lpstr>
      <vt:lpstr>A124859886W</vt:lpstr>
      <vt:lpstr>A124859886W_Data</vt:lpstr>
      <vt:lpstr>A124859886W_Latest</vt:lpstr>
      <vt:lpstr>A124859890L</vt:lpstr>
      <vt:lpstr>A124859890L_Data</vt:lpstr>
      <vt:lpstr>A124859890L_Latest</vt:lpstr>
      <vt:lpstr>A124859894W</vt:lpstr>
      <vt:lpstr>A124859894W_Data</vt:lpstr>
      <vt:lpstr>A124859894W_Latest</vt:lpstr>
      <vt:lpstr>A124859898F</vt:lpstr>
      <vt:lpstr>A124859898F_Data</vt:lpstr>
      <vt:lpstr>A124859898F_Latest</vt:lpstr>
      <vt:lpstr>A124859902K</vt:lpstr>
      <vt:lpstr>A124859902K_Data</vt:lpstr>
      <vt:lpstr>A124859902K_Latest</vt:lpstr>
      <vt:lpstr>A124859906V</vt:lpstr>
      <vt:lpstr>A124859906V_Data</vt:lpstr>
      <vt:lpstr>A124859906V_Latest</vt:lpstr>
      <vt:lpstr>A124859910K</vt:lpstr>
      <vt:lpstr>A124859910K_Data</vt:lpstr>
      <vt:lpstr>A124859910K_Latest</vt:lpstr>
      <vt:lpstr>A124859914V</vt:lpstr>
      <vt:lpstr>A124859914V_Data</vt:lpstr>
      <vt:lpstr>A124859914V_Latest</vt:lpstr>
      <vt:lpstr>A124859918C</vt:lpstr>
      <vt:lpstr>A124859918C_Data</vt:lpstr>
      <vt:lpstr>A124859918C_Latest</vt:lpstr>
      <vt:lpstr>A124859922V</vt:lpstr>
      <vt:lpstr>A124859922V_Data</vt:lpstr>
      <vt:lpstr>A124859922V_Latest</vt:lpstr>
      <vt:lpstr>A124859926C</vt:lpstr>
      <vt:lpstr>A124859926C_Data</vt:lpstr>
      <vt:lpstr>A124859926C_Latest</vt:lpstr>
      <vt:lpstr>A124859930V</vt:lpstr>
      <vt:lpstr>A124859930V_Data</vt:lpstr>
      <vt:lpstr>A124859930V_Latest</vt:lpstr>
      <vt:lpstr>A124859934C</vt:lpstr>
      <vt:lpstr>A124859934C_Data</vt:lpstr>
      <vt:lpstr>A124859934C_Latest</vt:lpstr>
      <vt:lpstr>A124859938L</vt:lpstr>
      <vt:lpstr>A124859938L_Data</vt:lpstr>
      <vt:lpstr>A124859938L_Latest</vt:lpstr>
      <vt:lpstr>A124859942C</vt:lpstr>
      <vt:lpstr>A124859942C_Data</vt:lpstr>
      <vt:lpstr>A124859942C_Latest</vt:lpstr>
      <vt:lpstr>A124859946L</vt:lpstr>
      <vt:lpstr>A124859946L_Data</vt:lpstr>
      <vt:lpstr>A124859946L_Latest</vt:lpstr>
      <vt:lpstr>A124859950C</vt:lpstr>
      <vt:lpstr>A124859950C_Data</vt:lpstr>
      <vt:lpstr>A124859950C_Latest</vt:lpstr>
      <vt:lpstr>A124859954L</vt:lpstr>
      <vt:lpstr>A124859954L_Data</vt:lpstr>
      <vt:lpstr>A124859954L_Latest</vt:lpstr>
      <vt:lpstr>A124859958W</vt:lpstr>
      <vt:lpstr>A124859958W_Data</vt:lpstr>
      <vt:lpstr>A124859958W_Latest</vt:lpstr>
      <vt:lpstr>A124859962L</vt:lpstr>
      <vt:lpstr>A124859962L_Data</vt:lpstr>
      <vt:lpstr>A124859962L_Latest</vt:lpstr>
      <vt:lpstr>A124859966W</vt:lpstr>
      <vt:lpstr>A124859966W_Data</vt:lpstr>
      <vt:lpstr>A124859966W_Latest</vt:lpstr>
      <vt:lpstr>A124859970L</vt:lpstr>
      <vt:lpstr>A124859970L_Data</vt:lpstr>
      <vt:lpstr>A124859970L_Latest</vt:lpstr>
      <vt:lpstr>A124859974W</vt:lpstr>
      <vt:lpstr>A124859974W_Data</vt:lpstr>
      <vt:lpstr>A124859974W_Latest</vt:lpstr>
      <vt:lpstr>A124859978F</vt:lpstr>
      <vt:lpstr>A124859978F_Data</vt:lpstr>
      <vt:lpstr>A124859978F_Latest</vt:lpstr>
      <vt:lpstr>A124859982W</vt:lpstr>
      <vt:lpstr>A124859982W_Data</vt:lpstr>
      <vt:lpstr>A124859982W_Latest</vt:lpstr>
      <vt:lpstr>A124859986F</vt:lpstr>
      <vt:lpstr>A124859986F_Data</vt:lpstr>
      <vt:lpstr>A124859986F_Latest</vt:lpstr>
      <vt:lpstr>A124859990W</vt:lpstr>
      <vt:lpstr>A124859990W_Data</vt:lpstr>
      <vt:lpstr>A124859990W_Latest</vt:lpstr>
      <vt:lpstr>A124859994F</vt:lpstr>
      <vt:lpstr>A124859994F_Data</vt:lpstr>
      <vt:lpstr>A124859994F_Latest</vt:lpstr>
      <vt:lpstr>A124859998R</vt:lpstr>
      <vt:lpstr>A124859998R_Data</vt:lpstr>
      <vt:lpstr>A124859998R_Latest</vt:lpstr>
      <vt:lpstr>A124860002A</vt:lpstr>
      <vt:lpstr>A124860002A_Data</vt:lpstr>
      <vt:lpstr>A124860002A_Latest</vt:lpstr>
      <vt:lpstr>A124860006K</vt:lpstr>
      <vt:lpstr>A124860006K_Data</vt:lpstr>
      <vt:lpstr>A124860006K_Latest</vt:lpstr>
      <vt:lpstr>A124860010A</vt:lpstr>
      <vt:lpstr>A124860010A_Data</vt:lpstr>
      <vt:lpstr>A124860010A_Latest</vt:lpstr>
      <vt:lpstr>A124860014K</vt:lpstr>
      <vt:lpstr>A124860014K_Data</vt:lpstr>
      <vt:lpstr>A124860014K_Latest</vt:lpstr>
      <vt:lpstr>A124860018V</vt:lpstr>
      <vt:lpstr>A124860018V_Data</vt:lpstr>
      <vt:lpstr>A124860018V_Latest</vt:lpstr>
      <vt:lpstr>A124860022K</vt:lpstr>
      <vt:lpstr>A124860022K_Data</vt:lpstr>
      <vt:lpstr>A124860022K_Latest</vt:lpstr>
      <vt:lpstr>A124860026V</vt:lpstr>
      <vt:lpstr>A124860026V_Data</vt:lpstr>
      <vt:lpstr>A124860026V_Latest</vt:lpstr>
      <vt:lpstr>A124860030K</vt:lpstr>
      <vt:lpstr>A124860030K_Data</vt:lpstr>
      <vt:lpstr>A124860030K_Latest</vt:lpstr>
      <vt:lpstr>A124860034V</vt:lpstr>
      <vt:lpstr>A124860034V_Data</vt:lpstr>
      <vt:lpstr>A124860034V_Latest</vt:lpstr>
      <vt:lpstr>A124860038C</vt:lpstr>
      <vt:lpstr>A124860038C_Data</vt:lpstr>
      <vt:lpstr>A124860038C_Latest</vt:lpstr>
      <vt:lpstr>A124860042V</vt:lpstr>
      <vt:lpstr>A124860042V_Data</vt:lpstr>
      <vt:lpstr>A124860042V_Latest</vt:lpstr>
      <vt:lpstr>A124860046C</vt:lpstr>
      <vt:lpstr>A124860046C_Data</vt:lpstr>
      <vt:lpstr>A124860046C_Latest</vt:lpstr>
      <vt:lpstr>A124860050V</vt:lpstr>
      <vt:lpstr>A124860050V_Data</vt:lpstr>
      <vt:lpstr>A124860050V_Latest</vt:lpstr>
      <vt:lpstr>A124860054C</vt:lpstr>
      <vt:lpstr>A124860054C_Data</vt:lpstr>
      <vt:lpstr>A124860054C_Latest</vt:lpstr>
      <vt:lpstr>A124860058L</vt:lpstr>
      <vt:lpstr>A124860058L_Data</vt:lpstr>
      <vt:lpstr>A124860058L_Latest</vt:lpstr>
      <vt:lpstr>A124860062C</vt:lpstr>
      <vt:lpstr>A124860062C_Data</vt:lpstr>
      <vt:lpstr>A124860062C_Latest</vt:lpstr>
      <vt:lpstr>A124860066L</vt:lpstr>
      <vt:lpstr>A124860066L_Data</vt:lpstr>
      <vt:lpstr>A124860066L_Latest</vt:lpstr>
      <vt:lpstr>A124860070C</vt:lpstr>
      <vt:lpstr>A124860070C_Data</vt:lpstr>
      <vt:lpstr>A124860070C_Latest</vt:lpstr>
      <vt:lpstr>A124860074L</vt:lpstr>
      <vt:lpstr>A124860074L_Data</vt:lpstr>
      <vt:lpstr>A124860074L_Latest</vt:lpstr>
      <vt:lpstr>A124860078W</vt:lpstr>
      <vt:lpstr>A124860078W_Data</vt:lpstr>
      <vt:lpstr>A124860078W_Latest</vt:lpstr>
      <vt:lpstr>A124860082L</vt:lpstr>
      <vt:lpstr>A124860082L_Data</vt:lpstr>
      <vt:lpstr>A124860082L_Latest</vt:lpstr>
      <vt:lpstr>A124860086W</vt:lpstr>
      <vt:lpstr>A124860086W_Data</vt:lpstr>
      <vt:lpstr>A124860086W_Latest</vt:lpstr>
      <vt:lpstr>A124860090L</vt:lpstr>
      <vt:lpstr>A124860090L_Data</vt:lpstr>
      <vt:lpstr>A124860090L_Latest</vt:lpstr>
      <vt:lpstr>A124860094W</vt:lpstr>
      <vt:lpstr>A124860094W_Data</vt:lpstr>
      <vt:lpstr>A124860094W_Latest</vt:lpstr>
      <vt:lpstr>A124860098F</vt:lpstr>
      <vt:lpstr>A124860098F_Data</vt:lpstr>
      <vt:lpstr>A124860098F_Latest</vt:lpstr>
      <vt:lpstr>A124860102K</vt:lpstr>
      <vt:lpstr>A124860102K_Data</vt:lpstr>
      <vt:lpstr>A124860102K_Latest</vt:lpstr>
      <vt:lpstr>A124860106V</vt:lpstr>
      <vt:lpstr>A124860106V_Data</vt:lpstr>
      <vt:lpstr>A124860106V_Latest</vt:lpstr>
      <vt:lpstr>A124860110K</vt:lpstr>
      <vt:lpstr>A124860110K_Data</vt:lpstr>
      <vt:lpstr>A124860110K_Latest</vt:lpstr>
      <vt:lpstr>A124860114V</vt:lpstr>
      <vt:lpstr>A124860114V_Data</vt:lpstr>
      <vt:lpstr>A124860114V_Latest</vt:lpstr>
      <vt:lpstr>A124860118C</vt:lpstr>
      <vt:lpstr>A124860118C_Data</vt:lpstr>
      <vt:lpstr>A124860118C_Latest</vt:lpstr>
      <vt:lpstr>A124860122V</vt:lpstr>
      <vt:lpstr>A124860122V_Data</vt:lpstr>
      <vt:lpstr>A124860122V_Latest</vt:lpstr>
      <vt:lpstr>A124860126C</vt:lpstr>
      <vt:lpstr>A124860126C_Data</vt:lpstr>
      <vt:lpstr>A124860126C_Latest</vt:lpstr>
      <vt:lpstr>A124860130V</vt:lpstr>
      <vt:lpstr>A124860130V_Data</vt:lpstr>
      <vt:lpstr>A124860130V_Latest</vt:lpstr>
      <vt:lpstr>A124860134C</vt:lpstr>
      <vt:lpstr>A124860134C_Data</vt:lpstr>
      <vt:lpstr>A124860134C_Latest</vt:lpstr>
      <vt:lpstr>A124860138L</vt:lpstr>
      <vt:lpstr>A124860138L_Data</vt:lpstr>
      <vt:lpstr>A124860138L_Latest</vt:lpstr>
      <vt:lpstr>A124860142C</vt:lpstr>
      <vt:lpstr>A124860142C_Data</vt:lpstr>
      <vt:lpstr>A124860142C_Latest</vt:lpstr>
      <vt:lpstr>A124860146L</vt:lpstr>
      <vt:lpstr>A124860146L_Data</vt:lpstr>
      <vt:lpstr>A124860146L_Latest</vt:lpstr>
      <vt:lpstr>A124860150C</vt:lpstr>
      <vt:lpstr>A124860150C_Data</vt:lpstr>
      <vt:lpstr>A124860150C_Latest</vt:lpstr>
      <vt:lpstr>A124860154L</vt:lpstr>
      <vt:lpstr>A124860154L_Data</vt:lpstr>
      <vt:lpstr>A124860154L_Latest</vt:lpstr>
      <vt:lpstr>A124860158W</vt:lpstr>
      <vt:lpstr>A124860158W_Data</vt:lpstr>
      <vt:lpstr>A124860158W_Latest</vt:lpstr>
      <vt:lpstr>A124860162L</vt:lpstr>
      <vt:lpstr>A124860162L_Data</vt:lpstr>
      <vt:lpstr>A124860162L_Latest</vt:lpstr>
      <vt:lpstr>A124860166W</vt:lpstr>
      <vt:lpstr>A124860166W_Data</vt:lpstr>
      <vt:lpstr>A124860166W_Latest</vt:lpstr>
      <vt:lpstr>A124860170L</vt:lpstr>
      <vt:lpstr>A124860170L_Data</vt:lpstr>
      <vt:lpstr>A124860170L_Latest</vt:lpstr>
      <vt:lpstr>A124860174W</vt:lpstr>
      <vt:lpstr>A124860174W_Data</vt:lpstr>
      <vt:lpstr>A124860174W_Latest</vt:lpstr>
      <vt:lpstr>A124860178F</vt:lpstr>
      <vt:lpstr>A124860178F_Data</vt:lpstr>
      <vt:lpstr>A124860178F_Latest</vt:lpstr>
      <vt:lpstr>A124860182W</vt:lpstr>
      <vt:lpstr>A124860182W_Data</vt:lpstr>
      <vt:lpstr>A124860182W_Latest</vt:lpstr>
      <vt:lpstr>A124860186F</vt:lpstr>
      <vt:lpstr>A124860186F_Data</vt:lpstr>
      <vt:lpstr>A124860186F_Latest</vt:lpstr>
      <vt:lpstr>A124860190W</vt:lpstr>
      <vt:lpstr>A124860190W_Data</vt:lpstr>
      <vt:lpstr>A124860190W_Latest</vt:lpstr>
      <vt:lpstr>A124860194F</vt:lpstr>
      <vt:lpstr>A124860194F_Data</vt:lpstr>
      <vt:lpstr>A124860194F_Latest</vt:lpstr>
      <vt:lpstr>A124860198R</vt:lpstr>
      <vt:lpstr>A124860198R_Data</vt:lpstr>
      <vt:lpstr>A124860198R_Latest</vt:lpstr>
      <vt:lpstr>A124860202V</vt:lpstr>
      <vt:lpstr>A124860202V_Data</vt:lpstr>
      <vt:lpstr>A124860202V_Latest</vt:lpstr>
      <vt:lpstr>A124860206C</vt:lpstr>
      <vt:lpstr>A124860206C_Data</vt:lpstr>
      <vt:lpstr>A124860206C_Latest</vt:lpstr>
      <vt:lpstr>A124860210V</vt:lpstr>
      <vt:lpstr>A124860210V_Data</vt:lpstr>
      <vt:lpstr>A124860210V_Latest</vt:lpstr>
      <vt:lpstr>A124860214C</vt:lpstr>
      <vt:lpstr>A124860214C_Data</vt:lpstr>
      <vt:lpstr>A124860214C_Latest</vt:lpstr>
      <vt:lpstr>A124860218L</vt:lpstr>
      <vt:lpstr>A124860218L_Data</vt:lpstr>
      <vt:lpstr>A124860218L_Latest</vt:lpstr>
      <vt:lpstr>A124860222C</vt:lpstr>
      <vt:lpstr>A124860222C_Data</vt:lpstr>
      <vt:lpstr>A124860222C_Latest</vt:lpstr>
      <vt:lpstr>A124860226L</vt:lpstr>
      <vt:lpstr>A124860226L_Data</vt:lpstr>
      <vt:lpstr>A124860226L_Latest</vt:lpstr>
      <vt:lpstr>A124860230C</vt:lpstr>
      <vt:lpstr>A124860230C_Data</vt:lpstr>
      <vt:lpstr>A124860230C_Latest</vt:lpstr>
      <vt:lpstr>A124860234L</vt:lpstr>
      <vt:lpstr>A124860234L_Data</vt:lpstr>
      <vt:lpstr>A124860234L_Latest</vt:lpstr>
      <vt:lpstr>A124860238W</vt:lpstr>
      <vt:lpstr>A124860238W_Data</vt:lpstr>
      <vt:lpstr>A124860238W_Latest</vt:lpstr>
      <vt:lpstr>A124860242L</vt:lpstr>
      <vt:lpstr>A124860242L_Data</vt:lpstr>
      <vt:lpstr>A124860242L_Latest</vt:lpstr>
      <vt:lpstr>A124860246W</vt:lpstr>
      <vt:lpstr>A124860246W_Data</vt:lpstr>
      <vt:lpstr>A124860246W_Latest</vt:lpstr>
      <vt:lpstr>A124860250L</vt:lpstr>
      <vt:lpstr>A124860250L_Data</vt:lpstr>
      <vt:lpstr>A124860250L_Latest</vt:lpstr>
      <vt:lpstr>A124860254W</vt:lpstr>
      <vt:lpstr>A124860254W_Data</vt:lpstr>
      <vt:lpstr>A124860254W_Latest</vt:lpstr>
      <vt:lpstr>A124860258F</vt:lpstr>
      <vt:lpstr>A124860258F_Data</vt:lpstr>
      <vt:lpstr>A124860258F_Latest</vt:lpstr>
      <vt:lpstr>A124860262W</vt:lpstr>
      <vt:lpstr>A124860262W_Data</vt:lpstr>
      <vt:lpstr>A124860262W_Latest</vt:lpstr>
      <vt:lpstr>A124860266F</vt:lpstr>
      <vt:lpstr>A124860266F_Data</vt:lpstr>
      <vt:lpstr>A124860266F_Latest</vt:lpstr>
      <vt:lpstr>A124860270W</vt:lpstr>
      <vt:lpstr>A124860270W_Data</vt:lpstr>
      <vt:lpstr>A124860270W_Latest</vt:lpstr>
      <vt:lpstr>A124860274F</vt:lpstr>
      <vt:lpstr>A124860274F_Data</vt:lpstr>
      <vt:lpstr>A124860274F_Latest</vt:lpstr>
      <vt:lpstr>A124860278R</vt:lpstr>
      <vt:lpstr>A124860278R_Data</vt:lpstr>
      <vt:lpstr>A124860278R_Latest</vt:lpstr>
      <vt:lpstr>A124860282F</vt:lpstr>
      <vt:lpstr>A124860282F_Data</vt:lpstr>
      <vt:lpstr>A124860282F_Latest</vt:lpstr>
      <vt:lpstr>A124860286R</vt:lpstr>
      <vt:lpstr>A124860286R_Data</vt:lpstr>
      <vt:lpstr>A124860286R_Latest</vt:lpstr>
      <vt:lpstr>A124860290F</vt:lpstr>
      <vt:lpstr>A124860290F_Data</vt:lpstr>
      <vt:lpstr>A124860290F_Latest</vt:lpstr>
      <vt:lpstr>A124860294R</vt:lpstr>
      <vt:lpstr>A124860294R_Data</vt:lpstr>
      <vt:lpstr>A124860294R_Latest</vt:lpstr>
      <vt:lpstr>A124860298X</vt:lpstr>
      <vt:lpstr>A124860298X_Data</vt:lpstr>
      <vt:lpstr>A124860298X_Latest</vt:lpstr>
      <vt:lpstr>A124860302C</vt:lpstr>
      <vt:lpstr>A124860302C_Data</vt:lpstr>
      <vt:lpstr>A124860302C_Latest</vt:lpstr>
      <vt:lpstr>A124860306L</vt:lpstr>
      <vt:lpstr>A124860306L_Data</vt:lpstr>
      <vt:lpstr>A124860306L_Latest</vt:lpstr>
      <vt:lpstr>A124860310C</vt:lpstr>
      <vt:lpstr>A124860310C_Data</vt:lpstr>
      <vt:lpstr>A124860310C_Latest</vt:lpstr>
      <vt:lpstr>A124860314L</vt:lpstr>
      <vt:lpstr>A124860314L_Data</vt:lpstr>
      <vt:lpstr>A124860314L_Latest</vt:lpstr>
      <vt:lpstr>A124860318W</vt:lpstr>
      <vt:lpstr>A124860318W_Data</vt:lpstr>
      <vt:lpstr>A124860318W_Latest</vt:lpstr>
      <vt:lpstr>A124860322L</vt:lpstr>
      <vt:lpstr>A124860322L_Data</vt:lpstr>
      <vt:lpstr>A124860322L_Latest</vt:lpstr>
      <vt:lpstr>A124860326W</vt:lpstr>
      <vt:lpstr>A124860326W_Data</vt:lpstr>
      <vt:lpstr>A124860326W_Latest</vt:lpstr>
      <vt:lpstr>A124860330L</vt:lpstr>
      <vt:lpstr>A124860330L_Data</vt:lpstr>
      <vt:lpstr>A124860330L_Latest</vt:lpstr>
      <vt:lpstr>A124860334W</vt:lpstr>
      <vt:lpstr>A124860334W_Data</vt:lpstr>
      <vt:lpstr>A124860334W_Latest</vt:lpstr>
      <vt:lpstr>A124860338F</vt:lpstr>
      <vt:lpstr>A124860338F_Data</vt:lpstr>
      <vt:lpstr>A124860338F_Latest</vt:lpstr>
      <vt:lpstr>A124860342W</vt:lpstr>
      <vt:lpstr>A124860342W_Data</vt:lpstr>
      <vt:lpstr>A124860342W_Latest</vt:lpstr>
      <vt:lpstr>A124860346F</vt:lpstr>
      <vt:lpstr>A124860346F_Data</vt:lpstr>
      <vt:lpstr>A124860346F_Latest</vt:lpstr>
      <vt:lpstr>A124860350W</vt:lpstr>
      <vt:lpstr>A124860350W_Data</vt:lpstr>
      <vt:lpstr>A124860350W_Latest</vt:lpstr>
      <vt:lpstr>A124860354F</vt:lpstr>
      <vt:lpstr>A124860354F_Data</vt:lpstr>
      <vt:lpstr>A124860354F_Latest</vt:lpstr>
      <vt:lpstr>A124860358R</vt:lpstr>
      <vt:lpstr>A124860358R_Data</vt:lpstr>
      <vt:lpstr>A124860358R_Latest</vt:lpstr>
      <vt:lpstr>A124860362F</vt:lpstr>
      <vt:lpstr>A124860362F_Data</vt:lpstr>
      <vt:lpstr>A124860362F_Latest</vt:lpstr>
      <vt:lpstr>A124860366R</vt:lpstr>
      <vt:lpstr>A124860366R_Data</vt:lpstr>
      <vt:lpstr>A124860366R_Latest</vt:lpstr>
      <vt:lpstr>A124860370F</vt:lpstr>
      <vt:lpstr>A124860370F_Data</vt:lpstr>
      <vt:lpstr>A124860370F_Latest</vt:lpstr>
      <vt:lpstr>A124860374R</vt:lpstr>
      <vt:lpstr>A124860374R_Data</vt:lpstr>
      <vt:lpstr>A124860374R_Latest</vt:lpstr>
      <vt:lpstr>A124860378X</vt:lpstr>
      <vt:lpstr>A124860378X_Data</vt:lpstr>
      <vt:lpstr>A124860378X_Latest</vt:lpstr>
      <vt:lpstr>A124860382R</vt:lpstr>
      <vt:lpstr>A124860382R_Data</vt:lpstr>
      <vt:lpstr>A124860382R_Latest</vt:lpstr>
      <vt:lpstr>A124860386X</vt:lpstr>
      <vt:lpstr>A124860386X_Data</vt:lpstr>
      <vt:lpstr>A124860386X_Latest</vt:lpstr>
      <vt:lpstr>A124860390R</vt:lpstr>
      <vt:lpstr>A124860390R_Data</vt:lpstr>
      <vt:lpstr>A124860390R_Latest</vt:lpstr>
      <vt:lpstr>A124860394X</vt:lpstr>
      <vt:lpstr>A124860394X_Data</vt:lpstr>
      <vt:lpstr>A124860394X_Latest</vt:lpstr>
      <vt:lpstr>A124860398J</vt:lpstr>
      <vt:lpstr>A124860398J_Data</vt:lpstr>
      <vt:lpstr>A124860398J_Latest</vt:lpstr>
      <vt:lpstr>A124860402L</vt:lpstr>
      <vt:lpstr>A124860402L_Data</vt:lpstr>
      <vt:lpstr>A124860402L_Latest</vt:lpstr>
      <vt:lpstr>A124860406W</vt:lpstr>
      <vt:lpstr>A124860406W_Data</vt:lpstr>
      <vt:lpstr>A124860406W_Latest</vt:lpstr>
      <vt:lpstr>A124860410L</vt:lpstr>
      <vt:lpstr>A124860410L_Data</vt:lpstr>
      <vt:lpstr>A124860410L_Latest</vt:lpstr>
      <vt:lpstr>A124860414W</vt:lpstr>
      <vt:lpstr>A124860414W_Data</vt:lpstr>
      <vt:lpstr>A124860414W_Latest</vt:lpstr>
      <vt:lpstr>A124860418F</vt:lpstr>
      <vt:lpstr>A124860418F_Data</vt:lpstr>
      <vt:lpstr>A124860418F_Latest</vt:lpstr>
      <vt:lpstr>A124860422W</vt:lpstr>
      <vt:lpstr>A124860422W_Data</vt:lpstr>
      <vt:lpstr>A124860422W_Latest</vt:lpstr>
      <vt:lpstr>A124860426F</vt:lpstr>
      <vt:lpstr>A124860426F_Data</vt:lpstr>
      <vt:lpstr>A124860426F_Latest</vt:lpstr>
      <vt:lpstr>A124860430W</vt:lpstr>
      <vt:lpstr>A124860430W_Data</vt:lpstr>
      <vt:lpstr>A124860430W_Latest</vt:lpstr>
      <vt:lpstr>A124860434F</vt:lpstr>
      <vt:lpstr>A124860434F_Data</vt:lpstr>
      <vt:lpstr>A124860434F_Latest</vt:lpstr>
      <vt:lpstr>A124860438R</vt:lpstr>
      <vt:lpstr>A124860438R_Data</vt:lpstr>
      <vt:lpstr>A124860438R_Latest</vt:lpstr>
      <vt:lpstr>A124860442F</vt:lpstr>
      <vt:lpstr>A124860442F_Data</vt:lpstr>
      <vt:lpstr>A124860442F_Latest</vt:lpstr>
      <vt:lpstr>A124860446R</vt:lpstr>
      <vt:lpstr>A124860446R_Data</vt:lpstr>
      <vt:lpstr>A124860446R_Latest</vt:lpstr>
      <vt:lpstr>A124860450F</vt:lpstr>
      <vt:lpstr>A124860450F_Data</vt:lpstr>
      <vt:lpstr>A124860450F_Latest</vt:lpstr>
      <vt:lpstr>A124860454R</vt:lpstr>
      <vt:lpstr>A124860454R_Data</vt:lpstr>
      <vt:lpstr>A124860454R_Latest</vt:lpstr>
      <vt:lpstr>A124860458X</vt:lpstr>
      <vt:lpstr>A124860458X_Data</vt:lpstr>
      <vt:lpstr>A124860458X_Latest</vt:lpstr>
      <vt:lpstr>A124860462R</vt:lpstr>
      <vt:lpstr>A124860462R_Data</vt:lpstr>
      <vt:lpstr>A124860462R_Latest</vt:lpstr>
      <vt:lpstr>A124860466X</vt:lpstr>
      <vt:lpstr>A124860466X_Data</vt:lpstr>
      <vt:lpstr>A124860466X_Latest</vt:lpstr>
      <vt:lpstr>A124860470R</vt:lpstr>
      <vt:lpstr>A124860470R_Data</vt:lpstr>
      <vt:lpstr>A124860470R_Latest</vt:lpstr>
      <vt:lpstr>A124860474X</vt:lpstr>
      <vt:lpstr>A124860474X_Data</vt:lpstr>
      <vt:lpstr>A124860474X_Latest</vt:lpstr>
      <vt:lpstr>A124860478J</vt:lpstr>
      <vt:lpstr>A124860478J_Data</vt:lpstr>
      <vt:lpstr>A124860478J_Latest</vt:lpstr>
      <vt:lpstr>A124860482X</vt:lpstr>
      <vt:lpstr>A124860482X_Data</vt:lpstr>
      <vt:lpstr>A124860482X_Latest</vt:lpstr>
      <vt:lpstr>A124860486J</vt:lpstr>
      <vt:lpstr>A124860486J_Data</vt:lpstr>
      <vt:lpstr>A124860486J_Latest</vt:lpstr>
      <vt:lpstr>A124860490X</vt:lpstr>
      <vt:lpstr>A124860490X_Data</vt:lpstr>
      <vt:lpstr>A124860490X_Latest</vt:lpstr>
      <vt:lpstr>A124860494J</vt:lpstr>
      <vt:lpstr>A124860494J_Data</vt:lpstr>
      <vt:lpstr>A124860494J_Latest</vt:lpstr>
      <vt:lpstr>A124860498T</vt:lpstr>
      <vt:lpstr>A124860498T_Data</vt:lpstr>
      <vt:lpstr>A124860498T_Latest</vt:lpstr>
      <vt:lpstr>A124860502W</vt:lpstr>
      <vt:lpstr>A124860502W_Data</vt:lpstr>
      <vt:lpstr>A124860502W_Latest</vt:lpstr>
      <vt:lpstr>A124860506F</vt:lpstr>
      <vt:lpstr>A124860506F_Data</vt:lpstr>
      <vt:lpstr>A124860506F_Latest</vt:lpstr>
      <vt:lpstr>A124860510W</vt:lpstr>
      <vt:lpstr>A124860510W_Data</vt:lpstr>
      <vt:lpstr>A124860510W_Latest</vt:lpstr>
      <vt:lpstr>A124860514F</vt:lpstr>
      <vt:lpstr>A124860514F_Data</vt:lpstr>
      <vt:lpstr>A124860514F_Latest</vt:lpstr>
      <vt:lpstr>A124860518R</vt:lpstr>
      <vt:lpstr>A124860518R_Data</vt:lpstr>
      <vt:lpstr>A124860518R_Latest</vt:lpstr>
      <vt:lpstr>A124860522F</vt:lpstr>
      <vt:lpstr>A124860522F_Data</vt:lpstr>
      <vt:lpstr>A124860522F_Latest</vt:lpstr>
      <vt:lpstr>A124860526R</vt:lpstr>
      <vt:lpstr>A124860526R_Data</vt:lpstr>
      <vt:lpstr>A124860526R_Latest</vt:lpstr>
      <vt:lpstr>A124860530F</vt:lpstr>
      <vt:lpstr>A124860530F_Data</vt:lpstr>
      <vt:lpstr>A124860530F_Latest</vt:lpstr>
      <vt:lpstr>A124860534R</vt:lpstr>
      <vt:lpstr>A124860534R_Data</vt:lpstr>
      <vt:lpstr>A124860534R_Latest</vt:lpstr>
      <vt:lpstr>A124860538X</vt:lpstr>
      <vt:lpstr>A124860538X_Data</vt:lpstr>
      <vt:lpstr>A124860538X_Latest</vt:lpstr>
      <vt:lpstr>A124860542R</vt:lpstr>
      <vt:lpstr>A124860542R_Data</vt:lpstr>
      <vt:lpstr>A124860542R_Latest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Scott Marley</cp:lastModifiedBy>
  <dcterms:created xsi:type="dcterms:W3CDTF">2022-08-18T11:36:47Z</dcterms:created>
  <dcterms:modified xsi:type="dcterms:W3CDTF">2022-09-06T08:59:30Z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2022-08-18T12:27:55Z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45317aae-4872-40eb-87ad-5f08503ac15b</vt:lpwstr>
  </property>
  <property fmtid="{D5CDD505-2E9C-101B-9397-08002B2CF9AE}" pid="8" name="MSIP_Label_c8e5a7ee-c283-40b0-98eb-fa437df4c031_ContentBits">
    <vt:lpwstr>0</vt:lpwstr>
  </property>
</Properties>
</file>