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Table_outputs\2022\Final\"/>
    </mc:Choice>
  </mc:AlternateContent>
  <xr:revisionPtr revIDLastSave="0" documentId="13_ncr:1_{A40A1D6B-7482-48D5-9E33-D6E3EE3B58FF}" xr6:coauthVersionLast="47" xr6:coauthVersionMax="47" xr10:uidLastSave="{00000000-0000-0000-0000-000000000000}"/>
  <bookViews>
    <workbookView xWindow="57480" yWindow="-120" windowWidth="38640" windowHeight="21240" xr2:uid="{00000000-000D-0000-FFFF-FFFF00000000}"/>
  </bookViews>
  <sheets>
    <sheet name="Contents" sheetId="5" r:id="rId1"/>
    <sheet name="Table 8.1" sheetId="6" r:id="rId2"/>
    <sheet name="Table 8.2" sheetId="7" r:id="rId3"/>
    <sheet name="Index" sheetId="4" r:id="rId4"/>
    <sheet name="Data1" sheetId="1" r:id="rId5"/>
    <sheet name="Data2" sheetId="2" r:id="rId6"/>
  </sheets>
  <definedNames>
    <definedName name="_xlnm._FilterDatabase" localSheetId="4" hidden="1">Data1!$B$10:$B$38</definedName>
    <definedName name="_xlnm._FilterDatabase" localSheetId="5" hidden="1">Data2!$I$10:$I$38</definedName>
    <definedName name="A124854178T">#REF!,#REF!</definedName>
    <definedName name="A124854178T_Data">#REF!</definedName>
    <definedName name="A124854178T_Latest">#REF!</definedName>
    <definedName name="A124854182J">#REF!,#REF!</definedName>
    <definedName name="A124854182J_Data">#REF!</definedName>
    <definedName name="A124854182J_Latest">#REF!</definedName>
    <definedName name="A124854186T">#REF!,#REF!</definedName>
    <definedName name="A124854186T_Data">#REF!</definedName>
    <definedName name="A124854186T_Latest">#REF!</definedName>
    <definedName name="A124854190J">#REF!,#REF!</definedName>
    <definedName name="A124854190J_Data">#REF!</definedName>
    <definedName name="A124854190J_Latest">#REF!</definedName>
    <definedName name="A124854194T">#REF!,#REF!</definedName>
    <definedName name="A124854194T_Data">#REF!</definedName>
    <definedName name="A124854194T_Latest">#REF!</definedName>
    <definedName name="A124854198A">#REF!,#REF!</definedName>
    <definedName name="A124854198A_Data">#REF!</definedName>
    <definedName name="A124854198A_Latest">#REF!</definedName>
    <definedName name="A124854202F">#REF!,#REF!</definedName>
    <definedName name="A124854202F_Data">#REF!</definedName>
    <definedName name="A124854202F_Latest">#REF!</definedName>
    <definedName name="A124854206R">#REF!,#REF!</definedName>
    <definedName name="A124854206R_Data">#REF!</definedName>
    <definedName name="A124854206R_Latest">#REF!</definedName>
    <definedName name="A124854210F">#REF!,#REF!</definedName>
    <definedName name="A124854210F_Data">#REF!</definedName>
    <definedName name="A124854210F_Latest">#REF!</definedName>
    <definedName name="A124854214R">#REF!,#REF!</definedName>
    <definedName name="A124854214R_Data">#REF!</definedName>
    <definedName name="A124854214R_Latest">#REF!</definedName>
    <definedName name="A124854218X">#REF!,#REF!</definedName>
    <definedName name="A124854218X_Data">#REF!</definedName>
    <definedName name="A124854218X_Latest">#REF!</definedName>
    <definedName name="A124854222R">#REF!,#REF!</definedName>
    <definedName name="A124854222R_Data">#REF!</definedName>
    <definedName name="A124854222R_Latest">#REF!</definedName>
    <definedName name="A124854226X">#REF!,#REF!</definedName>
    <definedName name="A124854226X_Data">#REF!</definedName>
    <definedName name="A124854226X_Latest">#REF!</definedName>
    <definedName name="A124854230R">#REF!,#REF!</definedName>
    <definedName name="A124854230R_Data">#REF!</definedName>
    <definedName name="A124854230R_Latest">#REF!</definedName>
    <definedName name="A124854234X">#REF!,#REF!</definedName>
    <definedName name="A124854234X_Data">#REF!</definedName>
    <definedName name="A124854234X_Latest">#REF!</definedName>
    <definedName name="A124854238J">#REF!,#REF!</definedName>
    <definedName name="A124854238J_Data">#REF!</definedName>
    <definedName name="A124854238J_Latest">#REF!</definedName>
    <definedName name="A124854242X">#REF!,#REF!</definedName>
    <definedName name="A124854242X_Data">#REF!</definedName>
    <definedName name="A124854242X_Latest">#REF!</definedName>
    <definedName name="A124854246J">#REF!,#REF!</definedName>
    <definedName name="A124854246J_Data">#REF!</definedName>
    <definedName name="A124854246J_Latest">#REF!</definedName>
    <definedName name="A124854250X">#REF!,#REF!</definedName>
    <definedName name="A124854250X_Data">#REF!</definedName>
    <definedName name="A124854250X_Latest">#REF!</definedName>
    <definedName name="A124854254J">#REF!,#REF!</definedName>
    <definedName name="A124854254J_Data">#REF!</definedName>
    <definedName name="A124854254J_Latest">#REF!</definedName>
    <definedName name="A124854258T">#REF!,#REF!</definedName>
    <definedName name="A124854258T_Data">#REF!</definedName>
    <definedName name="A124854258T_Latest">#REF!</definedName>
    <definedName name="A124854262J">#REF!,#REF!</definedName>
    <definedName name="A124854262J_Data">#REF!</definedName>
    <definedName name="A124854262J_Latest">#REF!</definedName>
    <definedName name="A124854266T">#REF!,#REF!</definedName>
    <definedName name="A124854266T_Data">#REF!</definedName>
    <definedName name="A124854266T_Latest">#REF!</definedName>
    <definedName name="A124854270J">#REF!,#REF!</definedName>
    <definedName name="A124854270J_Data">#REF!</definedName>
    <definedName name="A124854270J_Latest">#REF!</definedName>
    <definedName name="A124854274T">#REF!,#REF!</definedName>
    <definedName name="A124854274T_Data">#REF!</definedName>
    <definedName name="A124854274T_Latest">#REF!</definedName>
    <definedName name="A124854278A">#REF!,#REF!</definedName>
    <definedName name="A124854278A_Data">#REF!</definedName>
    <definedName name="A124854278A_Latest">#REF!</definedName>
    <definedName name="A124854538K">#REF!,#REF!</definedName>
    <definedName name="A124854538K_Data">#REF!</definedName>
    <definedName name="A124854538K_Latest">#REF!</definedName>
    <definedName name="A124854542A">#REF!,#REF!</definedName>
    <definedName name="A124854542A_Data">#REF!</definedName>
    <definedName name="A124854542A_Latest">#REF!</definedName>
    <definedName name="A124854546K">#REF!,#REF!</definedName>
    <definedName name="A124854546K_Data">#REF!</definedName>
    <definedName name="A124854546K_Latest">#REF!</definedName>
    <definedName name="A124854550A">#REF!,#REF!</definedName>
    <definedName name="A124854550A_Data">#REF!</definedName>
    <definedName name="A124854550A_Latest">#REF!</definedName>
    <definedName name="A124854554K">#REF!,#REF!</definedName>
    <definedName name="A124854554K_Data">#REF!</definedName>
    <definedName name="A124854554K_Latest">#REF!</definedName>
    <definedName name="A124854558V">#REF!,#REF!</definedName>
    <definedName name="A124854558V_Data">#REF!</definedName>
    <definedName name="A124854558V_Latest">#REF!</definedName>
    <definedName name="A124854562K">#REF!,#REF!</definedName>
    <definedName name="A124854562K_Data">#REF!</definedName>
    <definedName name="A124854562K_Latest">#REF!</definedName>
    <definedName name="A124854566V">#REF!,#REF!</definedName>
    <definedName name="A124854566V_Data">#REF!</definedName>
    <definedName name="A124854566V_Latest">#REF!</definedName>
    <definedName name="A124854570K">#REF!,#REF!</definedName>
    <definedName name="A124854570K_Data">#REF!</definedName>
    <definedName name="A124854570K_Latest">#REF!</definedName>
    <definedName name="A124854574V">#REF!,#REF!</definedName>
    <definedName name="A124854574V_Data">#REF!</definedName>
    <definedName name="A124854574V_Latest">#REF!</definedName>
    <definedName name="A124854578C">#REF!,#REF!</definedName>
    <definedName name="A124854578C_Data">#REF!</definedName>
    <definedName name="A124854578C_Latest">#REF!</definedName>
    <definedName name="A124854582V">#REF!,#REF!</definedName>
    <definedName name="A124854582V_Data">#REF!</definedName>
    <definedName name="A124854582V_Latest">#REF!</definedName>
    <definedName name="A124854586C">#REF!,#REF!</definedName>
    <definedName name="A124854586C_Data">#REF!</definedName>
    <definedName name="A124854586C_Latest">#REF!</definedName>
    <definedName name="A124854590V">#REF!,#REF!</definedName>
    <definedName name="A124854590V_Data">#REF!</definedName>
    <definedName name="A124854590V_Latest">#REF!</definedName>
    <definedName name="A124854594C">#REF!,#REF!</definedName>
    <definedName name="A124854594C_Data">#REF!</definedName>
    <definedName name="A124854594C_Latest">#REF!</definedName>
    <definedName name="A124854598L">#REF!,#REF!</definedName>
    <definedName name="A124854598L_Data">#REF!</definedName>
    <definedName name="A124854598L_Latest">#REF!</definedName>
    <definedName name="A124854602T">#REF!,#REF!</definedName>
    <definedName name="A124854602T_Data">#REF!</definedName>
    <definedName name="A124854602T_Latest">#REF!</definedName>
    <definedName name="A124854606A">#REF!,#REF!</definedName>
    <definedName name="A124854606A_Data">#REF!</definedName>
    <definedName name="A124854606A_Latest">#REF!</definedName>
    <definedName name="A124854610T">#REF!,#REF!</definedName>
    <definedName name="A124854610T_Data">#REF!</definedName>
    <definedName name="A124854610T_Latest">#REF!</definedName>
    <definedName name="A124854614A">#REF!,#REF!</definedName>
    <definedName name="A124854614A_Data">#REF!</definedName>
    <definedName name="A124854614A_Latest">#REF!</definedName>
    <definedName name="A124854618K">#REF!,#REF!</definedName>
    <definedName name="A124854618K_Data">#REF!</definedName>
    <definedName name="A124854618K_Latest">#REF!</definedName>
    <definedName name="A124854622A">#REF!,#REF!</definedName>
    <definedName name="A124854622A_Data">#REF!</definedName>
    <definedName name="A124854622A_Latest">#REF!</definedName>
    <definedName name="A124854626K">#REF!,#REF!</definedName>
    <definedName name="A124854626K_Data">#REF!</definedName>
    <definedName name="A124854626K_Latest">#REF!</definedName>
    <definedName name="A124854630A">#REF!,#REF!</definedName>
    <definedName name="A124854630A_Data">#REF!</definedName>
    <definedName name="A124854630A_Latest">#REF!</definedName>
    <definedName name="A124854634K">#REF!,#REF!</definedName>
    <definedName name="A124854634K_Data">#REF!</definedName>
    <definedName name="A124854634K_Latest">#REF!</definedName>
    <definedName name="A124854638V">#REF!,#REF!</definedName>
    <definedName name="A124854638V_Data">#REF!</definedName>
    <definedName name="A124854638V_Latest">#REF!</definedName>
    <definedName name="A124854642K">#REF!,#REF!</definedName>
    <definedName name="A124854642K_Data">#REF!</definedName>
    <definedName name="A124854642K_Latest">#REF!</definedName>
    <definedName name="A124854646V">#REF!,#REF!</definedName>
    <definedName name="A124854646V_Data">#REF!</definedName>
    <definedName name="A124854646V_Latest">#REF!</definedName>
    <definedName name="A124854650K">#REF!,#REF!</definedName>
    <definedName name="A124854650K_Data">#REF!</definedName>
    <definedName name="A124854650K_Latest">#REF!</definedName>
    <definedName name="A124854654V">#REF!,#REF!</definedName>
    <definedName name="A124854654V_Data">#REF!</definedName>
    <definedName name="A124854654V_Latest">#REF!</definedName>
    <definedName name="A124854658C">#REF!,#REF!</definedName>
    <definedName name="A124854658C_Data">#REF!</definedName>
    <definedName name="A124854658C_Latest">#REF!</definedName>
    <definedName name="A124854662V">#REF!,#REF!</definedName>
    <definedName name="A124854662V_Data">#REF!</definedName>
    <definedName name="A124854662V_Latest">#REF!</definedName>
    <definedName name="A124854666C">#REF!,#REF!</definedName>
    <definedName name="A124854666C_Data">#REF!</definedName>
    <definedName name="A124854666C_Latest">#REF!</definedName>
    <definedName name="A124854670V">#REF!,#REF!</definedName>
    <definedName name="A124854670V_Data">#REF!</definedName>
    <definedName name="A124854670V_Latest">#REF!</definedName>
    <definedName name="A124854674C">#REF!,#REF!</definedName>
    <definedName name="A124854674C_Data">#REF!</definedName>
    <definedName name="A124854674C_Latest">#REF!</definedName>
    <definedName name="A124854678L">#REF!,#REF!</definedName>
    <definedName name="A124854678L_Data">#REF!</definedName>
    <definedName name="A124854678L_Latest">#REF!</definedName>
    <definedName name="A124855058T">Data2!$CN$1:$CN$10,Data2!$CN$11:$CN$38</definedName>
    <definedName name="A124855058T_Data">Data2!$CN$11:$CN$38</definedName>
    <definedName name="A124855058T_Latest">Data2!$CN$38</definedName>
    <definedName name="A124855062J">Data2!$CU$1:$CU$10,Data2!$CU$11:$CU$38</definedName>
    <definedName name="A124855062J_Data">Data2!$CU$11:$CU$38</definedName>
    <definedName name="A124855062J_Latest">Data2!$CU$38</definedName>
    <definedName name="A124855066T">Data2!$CX$1:$CX$10,Data2!$CX$11:$CX$38</definedName>
    <definedName name="A124855066T_Data">Data2!$CX$11:$CX$38</definedName>
    <definedName name="A124855066T_Latest">Data2!$CX$38</definedName>
    <definedName name="A124855070J">Data2!$DB$1:$DB$10,Data2!$DB$11:$DB$38</definedName>
    <definedName name="A124855070J_Data">Data2!$DB$11:$DB$38</definedName>
    <definedName name="A124855070J_Latest">Data2!$DB$38</definedName>
    <definedName name="A124855074T">Data2!$DF$1:$DF$10,Data2!$DF$11:$DF$38</definedName>
    <definedName name="A124855074T_Data">Data2!$DF$11:$DF$38</definedName>
    <definedName name="A124855074T_Latest">Data2!$DF$38</definedName>
    <definedName name="A124855078A">Data2!$CO$1:$CO$10,Data2!$CO$11:$CO$38</definedName>
    <definedName name="A124855078A_Data">Data2!$CO$11:$CO$38</definedName>
    <definedName name="A124855078A_Latest">Data2!$CO$38</definedName>
    <definedName name="A124855082T">Data2!$CQ$1:$CQ$10,Data2!$CQ$11:$CQ$38</definedName>
    <definedName name="A124855082T_Data">Data2!$CQ$11:$CQ$38</definedName>
    <definedName name="A124855082T_Latest">Data2!$CQ$38</definedName>
    <definedName name="A124855086A">Data2!$DH$1:$DH$10,Data2!$DH$11:$DH$38</definedName>
    <definedName name="A124855086A_Data">Data2!$DH$11:$DH$38</definedName>
    <definedName name="A124855086A_Latest">Data2!$DH$38</definedName>
    <definedName name="A124855090T">Data2!$DE$1:$DE$10,Data2!$DE$11:$DE$38</definedName>
    <definedName name="A124855090T_Data">Data2!$DE$11:$DE$38</definedName>
    <definedName name="A124855090T_Latest">Data2!$DE$38</definedName>
    <definedName name="A124855094A">Data2!$DJ$1:$DJ$10,Data2!$DJ$11:$DJ$38</definedName>
    <definedName name="A124855094A_Data">Data2!$DJ$11:$DJ$38</definedName>
    <definedName name="A124855094A_Latest">Data2!$DJ$38</definedName>
    <definedName name="A124855098K">Data2!$DN$1:$DN$10,Data2!$DN$11:$DN$38</definedName>
    <definedName name="A124855098K_Data">Data2!$DN$11:$DN$38</definedName>
    <definedName name="A124855098K_Latest">Data2!$DN$38</definedName>
    <definedName name="A124855102R">Data2!$CI$1:$CI$10,Data2!$CI$11:$CI$38</definedName>
    <definedName name="A124855102R_Data">Data2!$CI$11:$CI$38</definedName>
    <definedName name="A124855102R_Latest">Data2!$CI$38</definedName>
    <definedName name="A124855106X">Data2!$CM$1:$CM$10,Data2!$CM$11:$CM$38</definedName>
    <definedName name="A124855106X_Data">Data2!$CM$11:$CM$38</definedName>
    <definedName name="A124855106X_Latest">Data2!$CM$38</definedName>
    <definedName name="A124855110R">Data2!$CY$1:$CY$10,Data2!$CY$11:$CY$38</definedName>
    <definedName name="A124855110R_Data">Data2!$CY$11:$CY$38</definedName>
    <definedName name="A124855110R_Latest">Data2!$CY$38</definedName>
    <definedName name="A124855114X">Data2!$DG$1:$DG$10,Data2!$DG$11:$DG$38</definedName>
    <definedName name="A124855114X_Data">Data2!$DG$11:$DG$38</definedName>
    <definedName name="A124855114X_Latest">Data2!$DG$38</definedName>
    <definedName name="A124855118J">Data2!$DI$1:$DI$10,Data2!$DI$11:$DI$38</definedName>
    <definedName name="A124855118J_Data">Data2!$DI$11:$DI$38</definedName>
    <definedName name="A124855118J_Latest">Data2!$DI$38</definedName>
    <definedName name="A124855122X">Data2!$DK$1:$DK$10,Data2!$DK$11:$DK$38</definedName>
    <definedName name="A124855122X_Data">Data2!$DK$11:$DK$38</definedName>
    <definedName name="A124855122X_Latest">Data2!$DK$38</definedName>
    <definedName name="A124855126J">Data2!$DM$1:$DM$10,Data2!$DM$11:$DM$38</definedName>
    <definedName name="A124855126J_Data">Data2!$DM$11:$DM$38</definedName>
    <definedName name="A124855126J_Latest">Data2!$DM$38</definedName>
    <definedName name="A124855130X">Data2!$CC$1:$CC$10,Data2!$CC$11:$CC$38</definedName>
    <definedName name="A124855130X_Data">Data2!$CC$11:$CC$38</definedName>
    <definedName name="A124855130X_Latest">Data2!$CC$38</definedName>
    <definedName name="A124855134J">Data2!$CF$1:$CF$10,Data2!$CF$11:$CF$38</definedName>
    <definedName name="A124855134J_Data">Data2!$CF$11:$CF$38</definedName>
    <definedName name="A124855134J_Latest">Data2!$CF$38</definedName>
    <definedName name="A124855138T">Data2!$CG$1:$CG$10,Data2!$CG$11:$CG$38</definedName>
    <definedName name="A124855138T_Data">Data2!$CG$11:$CG$38</definedName>
    <definedName name="A124855138T_Latest">Data2!$CG$38</definedName>
    <definedName name="A124855142J">Data2!$CP$1:$CP$10,Data2!$CP$11:$CP$38</definedName>
    <definedName name="A124855142J_Data">Data2!$CP$11:$CP$38</definedName>
    <definedName name="A124855142J_Latest">Data2!$CP$38</definedName>
    <definedName name="A124855146T">Data2!$CR$1:$CR$10,Data2!$CR$11:$CR$38</definedName>
    <definedName name="A124855146T_Data">Data2!$CR$11:$CR$38</definedName>
    <definedName name="A124855146T_Latest">Data2!$CR$38</definedName>
    <definedName name="A124855150J">Data2!$CS$1:$CS$10,Data2!$CS$11:$CS$38</definedName>
    <definedName name="A124855150J_Data">Data2!$CS$11:$CS$38</definedName>
    <definedName name="A124855150J_Latest">Data2!$CS$38</definedName>
    <definedName name="A124855154T">Data2!$CZ$1:$CZ$10,Data2!$CZ$11:$CZ$38</definedName>
    <definedName name="A124855154T_Data">Data2!$CZ$11:$CZ$38</definedName>
    <definedName name="A124855154T_Latest">Data2!$CZ$38</definedName>
    <definedName name="A124855158A">Data2!$DL$1:$DL$10,Data2!$DL$11:$DL$38</definedName>
    <definedName name="A124855158A_Data">Data2!$DL$11:$DL$38</definedName>
    <definedName name="A124855158A_Latest">Data2!$DL$38</definedName>
    <definedName name="A124855162T">Data2!$DP$1:$DP$10,Data2!$DP$11:$DP$38</definedName>
    <definedName name="A124855162T_Data">Data2!$DP$11:$DP$38</definedName>
    <definedName name="A124855162T_Latest">Data2!$DP$38</definedName>
    <definedName name="A124855166A">Data2!$CH$1:$CH$10,Data2!$CH$11:$CH$38</definedName>
    <definedName name="A124855166A_Data">Data2!$CH$11:$CH$38</definedName>
    <definedName name="A124855166A_Latest">Data2!$CH$38</definedName>
    <definedName name="A124855170T">Data2!$CK$1:$CK$10,Data2!$CK$11:$CK$38</definedName>
    <definedName name="A124855170T_Data">Data2!$CK$11:$CK$38</definedName>
    <definedName name="A124855170T_Latest">Data2!$CK$38</definedName>
    <definedName name="A124855174A">Data2!$DC$1:$DC$10,Data2!$DC$11:$DC$38</definedName>
    <definedName name="A124855174A_Data">Data2!$DC$11:$DC$38</definedName>
    <definedName name="A124855174A_Latest">Data2!$DC$38</definedName>
    <definedName name="A124855178K">Data2!$DD$1:$DD$10,Data2!$DD$11:$DD$38</definedName>
    <definedName name="A124855178K_Data">Data2!$DD$11:$DD$38</definedName>
    <definedName name="A124855178K_Latest">Data2!$DD$38</definedName>
    <definedName name="A124855182A">Data2!$DO$1:$DO$10,Data2!$DO$11:$DO$38</definedName>
    <definedName name="A124855182A_Data">Data2!$DO$11:$DO$38</definedName>
    <definedName name="A124855182A_Latest">Data2!$DO$38</definedName>
    <definedName name="A124855186K">Data2!$CB$1:$CB$10,Data2!$CB$11:$CB$38</definedName>
    <definedName name="A124855186K_Data">Data2!$CB$11:$CB$38</definedName>
    <definedName name="A124855186K_Latest">Data2!$CB$38</definedName>
    <definedName name="A124855190A">Data2!$CD$1:$CD$10,Data2!$CD$11:$CD$38</definedName>
    <definedName name="A124855190A_Data">Data2!$CD$11:$CD$38</definedName>
    <definedName name="A124855190A_Latest">Data2!$CD$38</definedName>
    <definedName name="A124855194K">Data2!$CE$1:$CE$10,Data2!$CE$11:$CE$38</definedName>
    <definedName name="A124855194K_Data">Data2!$CE$11:$CE$38</definedName>
    <definedName name="A124855194K_Latest">Data2!$CE$38</definedName>
    <definedName name="A124855198V">Data2!$CJ$1:$CJ$10,Data2!$CJ$11:$CJ$38</definedName>
    <definedName name="A124855198V_Data">Data2!$CJ$11:$CJ$38</definedName>
    <definedName name="A124855198V_Latest">Data2!$CJ$38</definedName>
    <definedName name="A124855202X">Data2!$CV$1:$CV$10,Data2!$CV$11:$CV$38</definedName>
    <definedName name="A124855202X_Data">Data2!$CV$11:$CV$38</definedName>
    <definedName name="A124855202X_Latest">Data2!$CV$38</definedName>
    <definedName name="A124855206J">Data2!$CW$1:$CW$10,Data2!$CW$11:$CW$38</definedName>
    <definedName name="A124855206J_Data">Data2!$CW$11:$CW$38</definedName>
    <definedName name="A124855206J_Latest">Data2!$CW$38</definedName>
    <definedName name="A124855210X">Data2!$CL$1:$CL$10,Data2!$CL$11:$CL$38</definedName>
    <definedName name="A124855210X_Data">Data2!$CL$11:$CL$38</definedName>
    <definedName name="A124855210X_Latest">Data2!$CL$38</definedName>
    <definedName name="A124855214J">Data2!$CT$1:$CT$10,Data2!$CT$11:$CT$38</definedName>
    <definedName name="A124855214J_Data">Data2!$CT$11:$CT$38</definedName>
    <definedName name="A124855214J_Latest">Data2!$CT$38</definedName>
    <definedName name="A124855218T">Data2!$DA$1:$DA$10,Data2!$DA$11:$DA$38</definedName>
    <definedName name="A124855218T_Data">Data2!$DA$11:$DA$38</definedName>
    <definedName name="A124855218T_Latest">Data2!$DA$38</definedName>
    <definedName name="A124855222J">Data1!$CR$1:$CR$10,Data1!$CR$11:$CR$38</definedName>
    <definedName name="A124855222J_Data">Data1!$CR$11:$CR$38</definedName>
    <definedName name="A124855222J_Latest">Data1!$CR$38</definedName>
    <definedName name="A124855226T">Data1!$CY$1:$CY$10,Data1!$CY$11:$CY$38</definedName>
    <definedName name="A124855226T_Data">Data1!$CY$11:$CY$38</definedName>
    <definedName name="A124855226T_Latest">Data1!$CY$38</definedName>
    <definedName name="A124855230J">Data1!$DB$1:$DB$10,Data1!$DB$11:$DB$38</definedName>
    <definedName name="A124855230J_Data">Data1!$DB$11:$DB$38</definedName>
    <definedName name="A124855230J_Latest">Data1!$DB$38</definedName>
    <definedName name="A124855234T">Data1!$DF$1:$DF$10,Data1!$DF$11:$DF$38</definedName>
    <definedName name="A124855234T_Data">Data1!$DF$11:$DF$38</definedName>
    <definedName name="A124855234T_Latest">Data1!$DF$38</definedName>
    <definedName name="A124855238A">Data1!$DJ$1:$DJ$10,Data1!$DJ$11:$DJ$38</definedName>
    <definedName name="A124855238A_Data">Data1!$DJ$11:$DJ$38</definedName>
    <definedName name="A124855238A_Latest">Data1!$DJ$38</definedName>
    <definedName name="A124855242T">Data1!$CS$1:$CS$10,Data1!$CS$11:$CS$38</definedName>
    <definedName name="A124855242T_Data">Data1!$CS$11:$CS$38</definedName>
    <definedName name="A124855242T_Latest">Data1!$CS$38</definedName>
    <definedName name="A124855246A">Data1!$CU$1:$CU$10,Data1!$CU$11:$CU$38</definedName>
    <definedName name="A124855246A_Data">Data1!$CU$11:$CU$38</definedName>
    <definedName name="A124855246A_Latest">Data1!$CU$38</definedName>
    <definedName name="A124855250T">Data1!$DL$1:$DL$10,Data1!$DL$11:$DL$38</definedName>
    <definedName name="A124855250T_Data">Data1!$DL$11:$DL$38</definedName>
    <definedName name="A124855250T_Latest">Data1!$DL$38</definedName>
    <definedName name="A124855254A">Data1!$DI$1:$DI$10,Data1!$DI$11:$DI$38</definedName>
    <definedName name="A124855254A_Data">Data1!$DI$11:$DI$38</definedName>
    <definedName name="A124855254A_Latest">Data1!$DI$38</definedName>
    <definedName name="A124855258K">Data1!$DN$1:$DN$10,Data1!$DN$11:$DN$38</definedName>
    <definedName name="A124855258K_Data">Data1!$DN$11:$DN$38</definedName>
    <definedName name="A124855258K_Latest">Data1!$DN$38</definedName>
    <definedName name="A124855262A">Data1!$DR$1:$DR$10,Data1!$DR$11:$DR$38</definedName>
    <definedName name="A124855262A_Data">Data1!$DR$11:$DR$38</definedName>
    <definedName name="A124855262A_Latest">Data1!$DR$38</definedName>
    <definedName name="A124855266K">Data1!$CM$1:$CM$10,Data1!$CM$11:$CM$38</definedName>
    <definedName name="A124855266K_Data">Data1!$CM$11:$CM$38</definedName>
    <definedName name="A124855266K_Latest">Data1!$CM$38</definedName>
    <definedName name="A124855270A">Data1!$CQ$1:$CQ$10,Data1!$CQ$11:$CQ$38</definedName>
    <definedName name="A124855270A_Data">Data1!$CQ$11:$CQ$38</definedName>
    <definedName name="A124855270A_Latest">Data1!$CQ$38</definedName>
    <definedName name="A124855274K">Data1!$DC$1:$DC$10,Data1!$DC$11:$DC$38</definedName>
    <definedName name="A124855274K_Data">Data1!$DC$11:$DC$38</definedName>
    <definedName name="A124855274K_Latest">Data1!$DC$38</definedName>
    <definedName name="A124855278V">Data1!$DK$1:$DK$10,Data1!$DK$11:$DK$38</definedName>
    <definedName name="A124855278V_Data">Data1!$DK$11:$DK$38</definedName>
    <definedName name="A124855278V_Latest">Data1!$DK$38</definedName>
    <definedName name="A124855282K">Data1!$DM$1:$DM$10,Data1!$DM$11:$DM$38</definedName>
    <definedName name="A124855282K_Data">Data1!$DM$11:$DM$38</definedName>
    <definedName name="A124855282K_Latest">Data1!$DM$38</definedName>
    <definedName name="A124855286V">Data1!$DO$1:$DO$10,Data1!$DO$11:$DO$38</definedName>
    <definedName name="A124855286V_Data">Data1!$DO$11:$DO$38</definedName>
    <definedName name="A124855286V_Latest">Data1!$DO$38</definedName>
    <definedName name="A124855290K">Data1!$DQ$1:$DQ$10,Data1!$DQ$11:$DQ$38</definedName>
    <definedName name="A124855290K_Data">Data1!$DQ$11:$DQ$38</definedName>
    <definedName name="A124855290K_Latest">Data1!$DQ$38</definedName>
    <definedName name="A124855294V">Data1!$CG$1:$CG$10,Data1!$CG$11:$CG$38</definedName>
    <definedName name="A124855294V_Data">Data1!$CG$11:$CG$38</definedName>
    <definedName name="A124855294V_Latest">Data1!$CG$38</definedName>
    <definedName name="A124855298C">Data1!$CJ$1:$CJ$10,Data1!$CJ$11:$CJ$38</definedName>
    <definedName name="A124855298C_Data">Data1!$CJ$11:$CJ$38</definedName>
    <definedName name="A124855298C_Latest">Data1!$CJ$38</definedName>
    <definedName name="A124855302J">Data1!$CK$1:$CK$10,Data1!$CK$11:$CK$38</definedName>
    <definedName name="A124855302J_Data">Data1!$CK$11:$CK$38</definedName>
    <definedName name="A124855302J_Latest">Data1!$CK$38</definedName>
    <definedName name="A124855306T">Data1!$CT$1:$CT$10,Data1!$CT$11:$CT$38</definedName>
    <definedName name="A124855306T_Data">Data1!$CT$11:$CT$38</definedName>
    <definedName name="A124855306T_Latest">Data1!$CT$38</definedName>
    <definedName name="A124855310J">Data1!$CV$1:$CV$10,Data1!$CV$11:$CV$38</definedName>
    <definedName name="A124855310J_Data">Data1!$CV$11:$CV$38</definedName>
    <definedName name="A124855310J_Latest">Data1!$CV$38</definedName>
    <definedName name="A124855314T">Data1!$CW$1:$CW$10,Data1!$CW$11:$CW$38</definedName>
    <definedName name="A124855314T_Data">Data1!$CW$11:$CW$38</definedName>
    <definedName name="A124855314T_Latest">Data1!$CW$38</definedName>
    <definedName name="A124855318A">Data1!$DD$1:$DD$10,Data1!$DD$11:$DD$38</definedName>
    <definedName name="A124855318A_Data">Data1!$DD$11:$DD$38</definedName>
    <definedName name="A124855318A_Latest">Data1!$DD$38</definedName>
    <definedName name="A124855322T">Data1!$DP$1:$DP$10,Data1!$DP$11:$DP$38</definedName>
    <definedName name="A124855322T_Data">Data1!$DP$11:$DP$38</definedName>
    <definedName name="A124855322T_Latest">Data1!$DP$38</definedName>
    <definedName name="A124855326A">Data1!$DT$1:$DT$10,Data1!$DT$11:$DT$38</definedName>
    <definedName name="A124855326A_Data">Data1!$DT$11:$DT$38</definedName>
    <definedName name="A124855326A_Latest">Data1!$DT$38</definedName>
    <definedName name="A124855330T">Data1!$CL$1:$CL$10,Data1!$CL$11:$CL$38</definedName>
    <definedName name="A124855330T_Data">Data1!$CL$11:$CL$38</definedName>
    <definedName name="A124855330T_Latest">Data1!$CL$38</definedName>
    <definedName name="A124855334A">Data1!$CO$1:$CO$10,Data1!$CO$11:$CO$38</definedName>
    <definedName name="A124855334A_Data">Data1!$CO$11:$CO$38</definedName>
    <definedName name="A124855334A_Latest">Data1!$CO$38</definedName>
    <definedName name="A124855338K">Data1!$DG$1:$DG$10,Data1!$DG$11:$DG$38</definedName>
    <definedName name="A124855338K_Data">Data1!$DG$11:$DG$38</definedName>
    <definedName name="A124855338K_Latest">Data1!$DG$38</definedName>
    <definedName name="A124855342A">Data1!$DH$1:$DH$10,Data1!$DH$11:$DH$38</definedName>
    <definedName name="A124855342A_Data">Data1!$DH$11:$DH$38</definedName>
    <definedName name="A124855342A_Latest">Data1!$DH$38</definedName>
    <definedName name="A124855346K">Data1!$DS$1:$DS$10,Data1!$DS$11:$DS$38</definedName>
    <definedName name="A124855346K_Data">Data1!$DS$11:$DS$38</definedName>
    <definedName name="A124855346K_Latest">Data1!$DS$38</definedName>
    <definedName name="A124855350A">Data1!$CF$1:$CF$10,Data1!$CF$11:$CF$38</definedName>
    <definedName name="A124855350A_Data">Data1!$CF$11:$CF$38</definedName>
    <definedName name="A124855350A_Latest">Data1!$CF$38</definedName>
    <definedName name="A124855354K">Data1!$CH$1:$CH$10,Data1!$CH$11:$CH$38</definedName>
    <definedName name="A124855354K_Data">Data1!$CH$11:$CH$38</definedName>
    <definedName name="A124855354K_Latest">Data1!$CH$38</definedName>
    <definedName name="A124855358V">Data1!$CI$1:$CI$10,Data1!$CI$11:$CI$38</definedName>
    <definedName name="A124855358V_Data">Data1!$CI$11:$CI$38</definedName>
    <definedName name="A124855358V_Latest">Data1!$CI$38</definedName>
    <definedName name="A124855362K">Data1!$CN$1:$CN$10,Data1!$CN$11:$CN$38</definedName>
    <definedName name="A124855362K_Data">Data1!$CN$11:$CN$38</definedName>
    <definedName name="A124855362K_Latest">Data1!$CN$38</definedName>
    <definedName name="A124855366V">Data1!$CZ$1:$CZ$10,Data1!$CZ$11:$CZ$38</definedName>
    <definedName name="A124855366V_Data">Data1!$CZ$11:$CZ$38</definedName>
    <definedName name="A124855366V_Latest">Data1!$CZ$38</definedName>
    <definedName name="A124855370K">Data1!$DA$1:$DA$10,Data1!$DA$11:$DA$38</definedName>
    <definedName name="A124855370K_Data">Data1!$DA$11:$DA$38</definedName>
    <definedName name="A124855370K_Latest">Data1!$DA$38</definedName>
    <definedName name="A124855374V">Data1!$CP$1:$CP$10,Data1!$CP$11:$CP$38</definedName>
    <definedName name="A124855374V_Data">Data1!$CP$11:$CP$38</definedName>
    <definedName name="A124855374V_Latest">Data1!$CP$38</definedName>
    <definedName name="A124855378C">Data1!$CX$1:$CX$10,Data1!$CX$11:$CX$38</definedName>
    <definedName name="A124855378C_Data">Data1!$CX$11:$CX$38</definedName>
    <definedName name="A124855378C_Latest">Data1!$CX$38</definedName>
    <definedName name="A124855382V">Data1!$DE$1:$DE$10,Data1!$DE$11:$DE$38</definedName>
    <definedName name="A124855382V_Data">Data1!$DE$11:$DE$38</definedName>
    <definedName name="A124855382V_Latest">Data1!$DE$38</definedName>
    <definedName name="A124855386C">Data1!$HK$1:$HK$10,Data1!$HK$11:$HK$38</definedName>
    <definedName name="A124855386C_Data">Data1!$HK$11:$HK$38</definedName>
    <definedName name="A124855386C_Latest">Data1!$HK$38</definedName>
    <definedName name="A124855390V">Data1!$HR$1:$HR$10,Data1!$HR$11:$HR$38</definedName>
    <definedName name="A124855390V_Data">Data1!$HR$11:$HR$38</definedName>
    <definedName name="A124855390V_Latest">Data1!$HR$38</definedName>
    <definedName name="A124855394C">Data1!$HU$1:$HU$10,Data1!$HU$11:$HU$38</definedName>
    <definedName name="A124855394C_Data">Data1!$HU$11:$HU$38</definedName>
    <definedName name="A124855394C_Latest">Data1!$HU$38</definedName>
    <definedName name="A124855398L">Data1!$HY$1:$HY$10,Data1!$HY$11:$HY$38</definedName>
    <definedName name="A124855398L_Data">Data1!$HY$11:$HY$38</definedName>
    <definedName name="A124855398L_Latest">Data1!$HY$38</definedName>
    <definedName name="A124855402T">Data1!$IC$1:$IC$10,Data1!$IC$11:$IC$38</definedName>
    <definedName name="A124855402T_Data">Data1!$IC$11:$IC$38</definedName>
    <definedName name="A124855402T_Latest">Data1!$IC$38</definedName>
    <definedName name="A124855406A">Data1!$HL$1:$HL$10,Data1!$HL$11:$HL$38</definedName>
    <definedName name="A124855406A_Data">Data1!$HL$11:$HL$38</definedName>
    <definedName name="A124855406A_Latest">Data1!$HL$38</definedName>
    <definedName name="A124855410T">Data1!$HN$1:$HN$10,Data1!$HN$11:$HN$38</definedName>
    <definedName name="A124855410T_Data">Data1!$HN$11:$HN$38</definedName>
    <definedName name="A124855410T_Latest">Data1!$HN$38</definedName>
    <definedName name="A124855414A">Data1!$IE$1:$IE$10,Data1!$IE$11:$IE$38</definedName>
    <definedName name="A124855414A_Data">Data1!$IE$11:$IE$38</definedName>
    <definedName name="A124855414A_Latest">Data1!$IE$38</definedName>
    <definedName name="A124855418K">Data1!$IB$1:$IB$10,Data1!$IB$11:$IB$38</definedName>
    <definedName name="A124855418K_Data">Data1!$IB$11:$IB$38</definedName>
    <definedName name="A124855418K_Latest">Data1!$IB$38</definedName>
    <definedName name="A124855422A">Data1!$IG$1:$IG$10,Data1!$IG$11:$IG$38</definedName>
    <definedName name="A124855422A_Data">Data1!$IG$11:$IG$38</definedName>
    <definedName name="A124855422A_Latest">Data1!$IG$38</definedName>
    <definedName name="A124855426K">Data1!$IK$1:$IK$10,Data1!$IK$11:$IK$38</definedName>
    <definedName name="A124855426K_Data">Data1!$IK$11:$IK$38</definedName>
    <definedName name="A124855426K_Latest">Data1!$IK$38</definedName>
    <definedName name="A124855430A">Data1!$HF$1:$HF$10,Data1!$HF$11:$HF$38</definedName>
    <definedName name="A124855430A_Data">Data1!$HF$11:$HF$38</definedName>
    <definedName name="A124855430A_Latest">Data1!$HF$38</definedName>
    <definedName name="A124855434K">Data1!$HJ$1:$HJ$10,Data1!$HJ$11:$HJ$38</definedName>
    <definedName name="A124855434K_Data">Data1!$HJ$11:$HJ$38</definedName>
    <definedName name="A124855434K_Latest">Data1!$HJ$38</definedName>
    <definedName name="A124855438V">Data1!$HV$1:$HV$10,Data1!$HV$11:$HV$38</definedName>
    <definedName name="A124855438V_Data">Data1!$HV$11:$HV$38</definedName>
    <definedName name="A124855438V_Latest">Data1!$HV$38</definedName>
    <definedName name="A124855442K">Data1!$ID$1:$ID$10,Data1!$ID$11:$ID$38</definedName>
    <definedName name="A124855442K_Data">Data1!$ID$11:$ID$38</definedName>
    <definedName name="A124855442K_Latest">Data1!$ID$38</definedName>
    <definedName name="A124855446V">Data1!$IF$1:$IF$10,Data1!$IF$11:$IF$38</definedName>
    <definedName name="A124855446V_Data">Data1!$IF$11:$IF$38</definedName>
    <definedName name="A124855446V_Latest">Data1!$IF$38</definedName>
    <definedName name="A124855450K">Data1!$IH$1:$IH$10,Data1!$IH$11:$IH$38</definedName>
    <definedName name="A124855450K_Data">Data1!$IH$11:$IH$38</definedName>
    <definedName name="A124855450K_Latest">Data1!$IH$38</definedName>
    <definedName name="A124855454V">Data1!$IJ$1:$IJ$10,Data1!$IJ$11:$IJ$38</definedName>
    <definedName name="A124855454V_Data">Data1!$IJ$11:$IJ$38</definedName>
    <definedName name="A124855454V_Latest">Data1!$IJ$38</definedName>
    <definedName name="A124855458C">Data1!$GZ$1:$GZ$10,Data1!$GZ$11:$GZ$38</definedName>
    <definedName name="A124855458C_Data">Data1!$GZ$11:$GZ$38</definedName>
    <definedName name="A124855458C_Latest">Data1!$GZ$38</definedName>
    <definedName name="A124855462V">Data1!$HC$1:$HC$10,Data1!$HC$11:$HC$38</definedName>
    <definedName name="A124855462V_Data">Data1!$HC$11:$HC$38</definedName>
    <definedName name="A124855462V_Latest">Data1!$HC$38</definedName>
    <definedName name="A124855466C">Data1!$HD$1:$HD$10,Data1!$HD$11:$HD$38</definedName>
    <definedName name="A124855466C_Data">Data1!$HD$11:$HD$38</definedName>
    <definedName name="A124855466C_Latest">Data1!$HD$38</definedName>
    <definedName name="A124855470V">Data1!$HM$1:$HM$10,Data1!$HM$11:$HM$38</definedName>
    <definedName name="A124855470V_Data">Data1!$HM$11:$HM$38</definedName>
    <definedName name="A124855470V_Latest">Data1!$HM$38</definedName>
    <definedName name="A124855474C">Data1!$HO$1:$HO$10,Data1!$HO$11:$HO$38</definedName>
    <definedName name="A124855474C_Data">Data1!$HO$11:$HO$38</definedName>
    <definedName name="A124855474C_Latest">Data1!$HO$38</definedName>
    <definedName name="A124855478L">Data1!$HP$1:$HP$10,Data1!$HP$11:$HP$38</definedName>
    <definedName name="A124855478L_Data">Data1!$HP$11:$HP$38</definedName>
    <definedName name="A124855478L_Latest">Data1!$HP$38</definedName>
    <definedName name="A124855482C">Data1!$HW$1:$HW$10,Data1!$HW$11:$HW$38</definedName>
    <definedName name="A124855482C_Data">Data1!$HW$11:$HW$38</definedName>
    <definedName name="A124855482C_Latest">Data1!$HW$38</definedName>
    <definedName name="A124855486L">Data1!$II$1:$II$10,Data1!$II$11:$II$38</definedName>
    <definedName name="A124855486L_Data">Data1!$II$11:$II$38</definedName>
    <definedName name="A124855486L_Latest">Data1!$II$38</definedName>
    <definedName name="A124855490C">Data1!$IM$1:$IM$10,Data1!$IM$11:$IM$38</definedName>
    <definedName name="A124855490C_Data">Data1!$IM$11:$IM$38</definedName>
    <definedName name="A124855490C_Latest">Data1!$IM$38</definedName>
    <definedName name="A124855494L">Data1!$HE$1:$HE$10,Data1!$HE$11:$HE$38</definedName>
    <definedName name="A124855494L_Data">Data1!$HE$11:$HE$38</definedName>
    <definedName name="A124855494L_Latest">Data1!$HE$38</definedName>
    <definedName name="A124855498W">Data1!$HH$1:$HH$10,Data1!$HH$11:$HH$38</definedName>
    <definedName name="A124855498W_Data">Data1!$HH$11:$HH$38</definedName>
    <definedName name="A124855498W_Latest">Data1!$HH$38</definedName>
    <definedName name="A124855502A">Data1!$HZ$1:$HZ$10,Data1!$HZ$11:$HZ$38</definedName>
    <definedName name="A124855502A_Data">Data1!$HZ$11:$HZ$38</definedName>
    <definedName name="A124855502A_Latest">Data1!$HZ$38</definedName>
    <definedName name="A124855506K">Data1!$IA$1:$IA$10,Data1!$IA$11:$IA$38</definedName>
    <definedName name="A124855506K_Data">Data1!$IA$11:$IA$38</definedName>
    <definedName name="A124855506K_Latest">Data1!$IA$38</definedName>
    <definedName name="A124855510A">Data1!$IL$1:$IL$10,Data1!$IL$11:$IL$38</definedName>
    <definedName name="A124855510A_Data">Data1!$IL$11:$IL$38</definedName>
    <definedName name="A124855510A_Latest">Data1!$IL$38</definedName>
    <definedName name="A124855514K">Data1!$GY$1:$GY$10,Data1!$GY$11:$GY$38</definedName>
    <definedName name="A124855514K_Data">Data1!$GY$11:$GY$38</definedName>
    <definedName name="A124855514K_Latest">Data1!$GY$38</definedName>
    <definedName name="A124855518V">Data1!$HA$1:$HA$10,Data1!$HA$11:$HA$38</definedName>
    <definedName name="A124855518V_Data">Data1!$HA$11:$HA$38</definedName>
    <definedName name="A124855518V_Latest">Data1!$HA$38</definedName>
    <definedName name="A124855522K">Data1!$HB$1:$HB$10,Data1!$HB$11:$HB$38</definedName>
    <definedName name="A124855522K_Data">Data1!$HB$11:$HB$38</definedName>
    <definedName name="A124855522K_Latest">Data1!$HB$38</definedName>
    <definedName name="A124855526V">Data1!$HG$1:$HG$10,Data1!$HG$11:$HG$38</definedName>
    <definedName name="A124855526V_Data">Data1!$HG$11:$HG$38</definedName>
    <definedName name="A124855526V_Latest">Data1!$HG$38</definedName>
    <definedName name="A124855530K">Data1!$HS$1:$HS$10,Data1!$HS$11:$HS$38</definedName>
    <definedName name="A124855530K_Data">Data1!$HS$11:$HS$38</definedName>
    <definedName name="A124855530K_Latest">Data1!$HS$38</definedName>
    <definedName name="A124855534V">Data1!$HT$1:$HT$10,Data1!$HT$11:$HT$38</definedName>
    <definedName name="A124855534V_Data">Data1!$HT$11:$HT$38</definedName>
    <definedName name="A124855534V_Latest">Data1!$HT$38</definedName>
    <definedName name="A124855538C">Data1!$HI$1:$HI$10,Data1!$HI$11:$HI$38</definedName>
    <definedName name="A124855538C_Data">Data1!$HI$11:$HI$38</definedName>
    <definedName name="A124855538C_Latest">Data1!$HI$38</definedName>
    <definedName name="A124855542V">Data1!$HQ$1:$HQ$10,Data1!$HQ$11:$HQ$38</definedName>
    <definedName name="A124855542V_Data">Data1!$HQ$11:$HQ$38</definedName>
    <definedName name="A124855542V_Latest">Data1!$HQ$38</definedName>
    <definedName name="A124855546C">Data1!$HX$1:$HX$10,Data1!$HX$11:$HX$38</definedName>
    <definedName name="A124855546C_Data">Data1!$HX$11:$HX$38</definedName>
    <definedName name="A124855546C_Latest">Data1!$HX$38</definedName>
    <definedName name="A124855550V">Data2!$J$1:$J$10,Data2!$J$11:$J$38</definedName>
    <definedName name="A124855550V_Data">Data2!$J$11:$J$38</definedName>
    <definedName name="A124855550V_Latest">Data2!$J$38</definedName>
    <definedName name="A124855554C">Data2!$Q$1:$Q$10,Data2!$Q$11:$Q$38</definedName>
    <definedName name="A124855554C_Data">Data2!$Q$11:$Q$38</definedName>
    <definedName name="A124855554C_Latest">Data2!$Q$38</definedName>
    <definedName name="A124855558L">Data2!$T$1:$T$10,Data2!$T$11:$T$38</definedName>
    <definedName name="A124855558L_Data">Data2!$T$11:$T$38</definedName>
    <definedName name="A124855558L_Latest">Data2!$T$38</definedName>
    <definedName name="A124855562C">Data2!$X$1:$X$10,Data2!$X$11:$X$38</definedName>
    <definedName name="A124855562C_Data">Data2!$X$11:$X$38</definedName>
    <definedName name="A124855562C_Latest">Data2!$X$38</definedName>
    <definedName name="A124855566L">Data2!$AB$1:$AB$10,Data2!$AB$11:$AB$38</definedName>
    <definedName name="A124855566L_Data">Data2!$AB$11:$AB$38</definedName>
    <definedName name="A124855566L_Latest">Data2!$AB$38</definedName>
    <definedName name="A124855570C">Data2!$K$1:$K$10,Data2!$K$11:$K$38</definedName>
    <definedName name="A124855570C_Data">Data2!$K$11:$K$38</definedName>
    <definedName name="A124855570C_Latest">Data2!$K$38</definedName>
    <definedName name="A124855574L">Data2!$M$1:$M$10,Data2!$M$11:$M$38</definedName>
    <definedName name="A124855574L_Data">Data2!$M$11:$M$38</definedName>
    <definedName name="A124855574L_Latest">Data2!$M$38</definedName>
    <definedName name="A124855578W">Data2!$AD$1:$AD$10,Data2!$AD$11:$AD$38</definedName>
    <definedName name="A124855578W_Data">Data2!$AD$11:$AD$38</definedName>
    <definedName name="A124855578W_Latest">Data2!$AD$38</definedName>
    <definedName name="A124855582L">Data2!$AA$1:$AA$10,Data2!$AA$11:$AA$38</definedName>
    <definedName name="A124855582L_Data">Data2!$AA$11:$AA$38</definedName>
    <definedName name="A124855582L_Latest">Data2!$AA$38</definedName>
    <definedName name="A124855586W">Data2!$AF$1:$AF$10,Data2!$AF$11:$AF$38</definedName>
    <definedName name="A124855586W_Data">Data2!$AF$11:$AF$38</definedName>
    <definedName name="A124855586W_Latest">Data2!$AF$38</definedName>
    <definedName name="A124855590L">Data2!$AJ$1:$AJ$10,Data2!$AJ$11:$AJ$38</definedName>
    <definedName name="A124855590L_Data">Data2!$AJ$11:$AJ$38</definedName>
    <definedName name="A124855590L_Latest">Data2!$AJ$38</definedName>
    <definedName name="A124855594W">Data2!$E$1:$E$10,Data2!$E$11:$E$38</definedName>
    <definedName name="A124855594W_Data">Data2!$E$11:$E$38</definedName>
    <definedName name="A124855594W_Latest">Data2!$E$38</definedName>
    <definedName name="A124855598F">Data2!$I$1:$I$10,Data2!$I$11:$I$38</definedName>
    <definedName name="A124855598F_Data">Data2!$I$11:$I$38</definedName>
    <definedName name="A124855598F_Latest">Data2!$I$38</definedName>
    <definedName name="A124855602K">Data2!$U$1:$U$10,Data2!$U$11:$U$38</definedName>
    <definedName name="A124855602K_Data">Data2!$U$11:$U$38</definedName>
    <definedName name="A124855602K_Latest">Data2!$U$38</definedName>
    <definedName name="A124855606V">Data2!$AC$1:$AC$10,Data2!$AC$11:$AC$38</definedName>
    <definedName name="A124855606V_Data">Data2!$AC$11:$AC$38</definedName>
    <definedName name="A124855606V_Latest">Data2!$AC$38</definedName>
    <definedName name="A124855610K">Data2!$AE$1:$AE$10,Data2!$AE$11:$AE$38</definedName>
    <definedName name="A124855610K_Data">Data2!$AE$11:$AE$38</definedName>
    <definedName name="A124855610K_Latest">Data2!$AE$38</definedName>
    <definedName name="A124855614V">Data2!$AG$1:$AG$10,Data2!$AG$11:$AG$38</definedName>
    <definedName name="A124855614V_Data">Data2!$AG$11:$AG$38</definedName>
    <definedName name="A124855614V_Latest">Data2!$AG$38</definedName>
    <definedName name="A124855618C">Data2!$AI$1:$AI$10,Data2!$AI$11:$AI$38</definedName>
    <definedName name="A124855618C_Data">Data2!$AI$11:$AI$38</definedName>
    <definedName name="A124855618C_Latest">Data2!$AI$38</definedName>
    <definedName name="A124855622V">Data1!$IO$1:$IO$10,Data1!$IO$11:$IO$38</definedName>
    <definedName name="A124855622V_Data">Data1!$IO$11:$IO$38</definedName>
    <definedName name="A124855622V_Latest">Data1!$IO$38</definedName>
    <definedName name="A124855626C">Data2!$B$1:$B$10,Data2!$B$11:$B$38</definedName>
    <definedName name="A124855626C_Data">Data2!$B$11:$B$38</definedName>
    <definedName name="A124855626C_Latest">Data2!$B$38</definedName>
    <definedName name="A124855630V">Data2!$C$1:$C$10,Data2!$C$11:$C$38</definedName>
    <definedName name="A124855630V_Data">Data2!$C$11:$C$38</definedName>
    <definedName name="A124855630V_Latest">Data2!$C$38</definedName>
    <definedName name="A124855634C">Data2!$L$1:$L$10,Data2!$L$11:$L$38</definedName>
    <definedName name="A124855634C_Data">Data2!$L$11:$L$38</definedName>
    <definedName name="A124855634C_Latest">Data2!$L$38</definedName>
    <definedName name="A124855638L">Data2!$N$1:$N$10,Data2!$N$11:$N$38</definedName>
    <definedName name="A124855638L_Data">Data2!$N$11:$N$38</definedName>
    <definedName name="A124855638L_Latest">Data2!$N$38</definedName>
    <definedName name="A124855642C">Data2!$O$1:$O$10,Data2!$O$11:$O$38</definedName>
    <definedName name="A124855642C_Data">Data2!$O$11:$O$38</definedName>
    <definedName name="A124855642C_Latest">Data2!$O$38</definedName>
    <definedName name="A124855646L">Data2!$V$1:$V$10,Data2!$V$11:$V$38</definedName>
    <definedName name="A124855646L_Data">Data2!$V$11:$V$38</definedName>
    <definedName name="A124855646L_Latest">Data2!$V$38</definedName>
    <definedName name="A124855650C">Data2!$AH$1:$AH$10,Data2!$AH$11:$AH$38</definedName>
    <definedName name="A124855650C_Data">Data2!$AH$11:$AH$38</definedName>
    <definedName name="A124855650C_Latest">Data2!$AH$38</definedName>
    <definedName name="A124855654L">Data2!$AL$1:$AL$10,Data2!$AL$11:$AL$38</definedName>
    <definedName name="A124855654L_Data">Data2!$AL$11:$AL$38</definedName>
    <definedName name="A124855654L_Latest">Data2!$AL$38</definedName>
    <definedName name="A124855658W">Data2!$D$1:$D$10,Data2!$D$11:$D$38</definedName>
    <definedName name="A124855658W_Data">Data2!$D$11:$D$38</definedName>
    <definedName name="A124855658W_Latest">Data2!$D$38</definedName>
    <definedName name="A124855662L">Data2!$G$1:$G$10,Data2!$G$11:$G$38</definedName>
    <definedName name="A124855662L_Data">Data2!$G$11:$G$38</definedName>
    <definedName name="A124855662L_Latest">Data2!$G$38</definedName>
    <definedName name="A124855666W">Data2!$Y$1:$Y$10,Data2!$Y$11:$Y$38</definedName>
    <definedName name="A124855666W_Data">Data2!$Y$11:$Y$38</definedName>
    <definedName name="A124855666W_Latest">Data2!$Y$38</definedName>
    <definedName name="A124855670L">Data2!$Z$1:$Z$10,Data2!$Z$11:$Z$38</definedName>
    <definedName name="A124855670L_Data">Data2!$Z$11:$Z$38</definedName>
    <definedName name="A124855670L_Latest">Data2!$Z$38</definedName>
    <definedName name="A124855674W">Data2!$AK$1:$AK$10,Data2!$AK$11:$AK$38</definedName>
    <definedName name="A124855674W_Data">Data2!$AK$11:$AK$38</definedName>
    <definedName name="A124855674W_Latest">Data2!$AK$38</definedName>
    <definedName name="A124855678F">Data1!$IN$1:$IN$10,Data1!$IN$11:$IN$38</definedName>
    <definedName name="A124855678F_Data">Data1!$IN$11:$IN$38</definedName>
    <definedName name="A124855678F_Latest">Data1!$IN$38</definedName>
    <definedName name="A124855682W">Data1!$IP$1:$IP$10,Data1!$IP$11:$IP$38</definedName>
    <definedName name="A124855682W_Data">Data1!$IP$11:$IP$38</definedName>
    <definedName name="A124855682W_Latest">Data1!$IP$38</definedName>
    <definedName name="A124855686F">Data1!$IQ$1:$IQ$10,Data1!$IQ$11:$IQ$38</definedName>
    <definedName name="A124855686F_Data">Data1!$IQ$11:$IQ$38</definedName>
    <definedName name="A124855686F_Latest">Data1!$IQ$38</definedName>
    <definedName name="A124855690W">Data2!$F$1:$F$10,Data2!$F$11:$F$38</definedName>
    <definedName name="A124855690W_Data">Data2!$F$11:$F$38</definedName>
    <definedName name="A124855690W_Latest">Data2!$F$38</definedName>
    <definedName name="A124855694F">Data2!$R$1:$R$10,Data2!$R$11:$R$38</definedName>
    <definedName name="A124855694F_Data">Data2!$R$11:$R$38</definedName>
    <definedName name="A124855694F_Latest">Data2!$R$38</definedName>
    <definedName name="A124855698R">Data2!$S$1:$S$10,Data2!$S$11:$S$38</definedName>
    <definedName name="A124855698R_Data">Data2!$S$11:$S$38</definedName>
    <definedName name="A124855698R_Latest">Data2!$S$38</definedName>
    <definedName name="A124855702V">Data2!$H$1:$H$10,Data2!$H$11:$H$38</definedName>
    <definedName name="A124855702V_Data">Data2!$H$11:$H$38</definedName>
    <definedName name="A124855702V_Latest">Data2!$H$38</definedName>
    <definedName name="A124855706C">Data2!$P$1:$P$10,Data2!$P$11:$P$38</definedName>
    <definedName name="A124855706C_Data">Data2!$P$11:$P$38</definedName>
    <definedName name="A124855706C_Latest">Data2!$P$38</definedName>
    <definedName name="A124855710V">Data2!$W$1:$W$10,Data2!$W$11:$W$38</definedName>
    <definedName name="A124855710V_Data">Data2!$W$11:$W$38</definedName>
    <definedName name="A124855710V_Latest">Data2!$W$38</definedName>
    <definedName name="A124855714C">Data2!$AY$1:$AY$10,Data2!$AY$11:$AY$38</definedName>
    <definedName name="A124855714C_Data">Data2!$AY$11:$AY$38</definedName>
    <definedName name="A124855714C_Latest">Data2!$AY$38</definedName>
    <definedName name="A124855718L">Data2!$BF$1:$BF$10,Data2!$BF$11:$BF$38</definedName>
    <definedName name="A124855718L_Data">Data2!$BF$11:$BF$38</definedName>
    <definedName name="A124855718L_Latest">Data2!$BF$38</definedName>
    <definedName name="A124855722C">Data2!$BI$1:$BI$10,Data2!$BI$11:$BI$38</definedName>
    <definedName name="A124855722C_Data">Data2!$BI$11:$BI$38</definedName>
    <definedName name="A124855722C_Latest">Data2!$BI$38</definedName>
    <definedName name="A124855726L">Data2!$BM$1:$BM$10,Data2!$BM$11:$BM$38</definedName>
    <definedName name="A124855726L_Data">Data2!$BM$11:$BM$38</definedName>
    <definedName name="A124855726L_Latest">Data2!$BM$38</definedName>
    <definedName name="A124855730C">Data2!$BQ$1:$BQ$10,Data2!$BQ$11:$BQ$38</definedName>
    <definedName name="A124855730C_Data">Data2!$BQ$11:$BQ$38</definedName>
    <definedName name="A124855730C_Latest">Data2!$BQ$38</definedName>
    <definedName name="A124855734L">Data2!$AZ$1:$AZ$10,Data2!$AZ$11:$AZ$38</definedName>
    <definedName name="A124855734L_Data">Data2!$AZ$11:$AZ$38</definedName>
    <definedName name="A124855734L_Latest">Data2!$AZ$38</definedName>
    <definedName name="A124855738W">Data2!$BB$1:$BB$10,Data2!$BB$11:$BB$38</definedName>
    <definedName name="A124855738W_Data">Data2!$BB$11:$BB$38</definedName>
    <definedName name="A124855738W_Latest">Data2!$BB$38</definedName>
    <definedName name="A124855742L">Data2!$BS$1:$BS$10,Data2!$BS$11:$BS$38</definedName>
    <definedName name="A124855742L_Data">Data2!$BS$11:$BS$38</definedName>
    <definedName name="A124855742L_Latest">Data2!$BS$38</definedName>
    <definedName name="A124855746W">Data2!$BP$1:$BP$10,Data2!$BP$11:$BP$38</definedName>
    <definedName name="A124855746W_Data">Data2!$BP$11:$BP$38</definedName>
    <definedName name="A124855746W_Latest">Data2!$BP$38</definedName>
    <definedName name="A124855750L">Data2!$BU$1:$BU$10,Data2!$BU$11:$BU$38</definedName>
    <definedName name="A124855750L_Data">Data2!$BU$11:$BU$38</definedName>
    <definedName name="A124855750L_Latest">Data2!$BU$38</definedName>
    <definedName name="A124855754W">Data2!$BY$1:$BY$10,Data2!$BY$11:$BY$38</definedName>
    <definedName name="A124855754W_Data">Data2!$BY$11:$BY$38</definedName>
    <definedName name="A124855754W_Latest">Data2!$BY$38</definedName>
    <definedName name="A124855758F">Data2!$AT$1:$AT$10,Data2!$AT$11:$AT$38</definedName>
    <definedName name="A124855758F_Data">Data2!$AT$11:$AT$38</definedName>
    <definedName name="A124855758F_Latest">Data2!$AT$38</definedName>
    <definedName name="A124855762W">Data2!$AX$1:$AX$10,Data2!$AX$11:$AX$38</definedName>
    <definedName name="A124855762W_Data">Data2!$AX$11:$AX$38</definedName>
    <definedName name="A124855762W_Latest">Data2!$AX$38</definedName>
    <definedName name="A124855766F">Data2!$BJ$1:$BJ$10,Data2!$BJ$11:$BJ$38</definedName>
    <definedName name="A124855766F_Data">Data2!$BJ$11:$BJ$38</definedName>
    <definedName name="A124855766F_Latest">Data2!$BJ$38</definedName>
    <definedName name="A124855770W">Data2!$BR$1:$BR$10,Data2!$BR$11:$BR$38</definedName>
    <definedName name="A124855770W_Data">Data2!$BR$11:$BR$38</definedName>
    <definedName name="A124855770W_Latest">Data2!$BR$38</definedName>
    <definedName name="A124855774F">Data2!$BT$1:$BT$10,Data2!$BT$11:$BT$38</definedName>
    <definedName name="A124855774F_Data">Data2!$BT$11:$BT$38</definedName>
    <definedName name="A124855774F_Latest">Data2!$BT$38</definedName>
    <definedName name="A124855778R">Data2!$BV$1:$BV$10,Data2!$BV$11:$BV$38</definedName>
    <definedName name="A124855778R_Data">Data2!$BV$11:$BV$38</definedName>
    <definedName name="A124855778R_Latest">Data2!$BV$38</definedName>
    <definedName name="A124855782F">Data2!$BX$1:$BX$10,Data2!$BX$11:$BX$38</definedName>
    <definedName name="A124855782F_Data">Data2!$BX$11:$BX$38</definedName>
    <definedName name="A124855782F_Latest">Data2!$BX$38</definedName>
    <definedName name="A124855786R">Data2!$AN$1:$AN$10,Data2!$AN$11:$AN$38</definedName>
    <definedName name="A124855786R_Data">Data2!$AN$11:$AN$38</definedName>
    <definedName name="A124855786R_Latest">Data2!$AN$38</definedName>
    <definedName name="A124855790F">Data2!$AQ$1:$AQ$10,Data2!$AQ$11:$AQ$38</definedName>
    <definedName name="A124855790F_Data">Data2!$AQ$11:$AQ$38</definedName>
    <definedName name="A124855790F_Latest">Data2!$AQ$38</definedName>
    <definedName name="A124855794R">Data2!$AR$1:$AR$10,Data2!$AR$11:$AR$38</definedName>
    <definedName name="A124855794R_Data">Data2!$AR$11:$AR$38</definedName>
    <definedName name="A124855794R_Latest">Data2!$AR$38</definedName>
    <definedName name="A124855798X">Data2!$BA$1:$BA$10,Data2!$BA$11:$BA$38</definedName>
    <definedName name="A124855798X_Data">Data2!$BA$11:$BA$38</definedName>
    <definedName name="A124855798X_Latest">Data2!$BA$38</definedName>
    <definedName name="A124855802C">Data2!$BC$1:$BC$10,Data2!$BC$11:$BC$38</definedName>
    <definedName name="A124855802C_Data">Data2!$BC$11:$BC$38</definedName>
    <definedName name="A124855802C_Latest">Data2!$BC$38</definedName>
    <definedName name="A124855806L">Data2!$BD$1:$BD$10,Data2!$BD$11:$BD$38</definedName>
    <definedName name="A124855806L_Data">Data2!$BD$11:$BD$38</definedName>
    <definedName name="A124855806L_Latest">Data2!$BD$38</definedName>
    <definedName name="A124855810C">Data2!$BK$1:$BK$10,Data2!$BK$11:$BK$38</definedName>
    <definedName name="A124855810C_Data">Data2!$BK$11:$BK$38</definedName>
    <definedName name="A124855810C_Latest">Data2!$BK$38</definedName>
    <definedName name="A124855814L">Data2!$BW$1:$BW$10,Data2!$BW$11:$BW$38</definedName>
    <definedName name="A124855814L_Data">Data2!$BW$11:$BW$38</definedName>
    <definedName name="A124855814L_Latest">Data2!$BW$38</definedName>
    <definedName name="A124855818W">Data2!$CA$1:$CA$10,Data2!$CA$11:$CA$38</definedName>
    <definedName name="A124855818W_Data">Data2!$CA$11:$CA$38</definedName>
    <definedName name="A124855818W_Latest">Data2!$CA$38</definedName>
    <definedName name="A124855822L">Data2!$AS$1:$AS$10,Data2!$AS$11:$AS$38</definedName>
    <definedName name="A124855822L_Data">Data2!$AS$11:$AS$38</definedName>
    <definedName name="A124855822L_Latest">Data2!$AS$38</definedName>
    <definedName name="A124855826W">Data2!$AV$1:$AV$10,Data2!$AV$11:$AV$38</definedName>
    <definedName name="A124855826W_Data">Data2!$AV$11:$AV$38</definedName>
    <definedName name="A124855826W_Latest">Data2!$AV$38</definedName>
    <definedName name="A124855830L">Data2!$BN$1:$BN$10,Data2!$BN$11:$BN$38</definedName>
    <definedName name="A124855830L_Data">Data2!$BN$11:$BN$38</definedName>
    <definedName name="A124855830L_Latest">Data2!$BN$38</definedName>
    <definedName name="A124855834W">Data2!$BO$1:$BO$10,Data2!$BO$11:$BO$38</definedName>
    <definedName name="A124855834W_Data">Data2!$BO$11:$BO$38</definedName>
    <definedName name="A124855834W_Latest">Data2!$BO$38</definedName>
    <definedName name="A124855838F">Data2!$BZ$1:$BZ$10,Data2!$BZ$11:$BZ$38</definedName>
    <definedName name="A124855838F_Data">Data2!$BZ$11:$BZ$38</definedName>
    <definedName name="A124855838F_Latest">Data2!$BZ$38</definedName>
    <definedName name="A124855842W">Data2!$AM$1:$AM$10,Data2!$AM$11:$AM$38</definedName>
    <definedName name="A124855842W_Data">Data2!$AM$11:$AM$38</definedName>
    <definedName name="A124855842W_Latest">Data2!$AM$38</definedName>
    <definedName name="A124855846F">Data2!$AO$1:$AO$10,Data2!$AO$11:$AO$38</definedName>
    <definedName name="A124855846F_Data">Data2!$AO$11:$AO$38</definedName>
    <definedName name="A124855846F_Latest">Data2!$AO$38</definedName>
    <definedName name="A124855850W">Data2!$AP$1:$AP$10,Data2!$AP$11:$AP$38</definedName>
    <definedName name="A124855850W_Data">Data2!$AP$11:$AP$38</definedName>
    <definedName name="A124855850W_Latest">Data2!$AP$38</definedName>
    <definedName name="A124855854F">Data2!$AU$1:$AU$10,Data2!$AU$11:$AU$38</definedName>
    <definedName name="A124855854F_Data">Data2!$AU$11:$AU$38</definedName>
    <definedName name="A124855854F_Latest">Data2!$AU$38</definedName>
    <definedName name="A124855858R">Data2!$BG$1:$BG$10,Data2!$BG$11:$BG$38</definedName>
    <definedName name="A124855858R_Data">Data2!$BG$11:$BG$38</definedName>
    <definedName name="A124855858R_Latest">Data2!$BG$38</definedName>
    <definedName name="A124855862F">Data2!$BH$1:$BH$10,Data2!$BH$11:$BH$38</definedName>
    <definedName name="A124855862F_Data">Data2!$BH$11:$BH$38</definedName>
    <definedName name="A124855862F_Latest">Data2!$BH$38</definedName>
    <definedName name="A124855866R">Data2!$AW$1:$AW$10,Data2!$AW$11:$AW$38</definedName>
    <definedName name="A124855866R_Data">Data2!$AW$11:$AW$38</definedName>
    <definedName name="A124855866R_Latest">Data2!$AW$38</definedName>
    <definedName name="A124855870F">Data2!$BE$1:$BE$10,Data2!$BE$11:$BE$38</definedName>
    <definedName name="A124855870F_Data">Data2!$BE$11:$BE$38</definedName>
    <definedName name="A124855870F_Latest">Data2!$BE$38</definedName>
    <definedName name="A124855874R">Data2!$BL$1:$BL$10,Data2!$BL$11:$BL$38</definedName>
    <definedName name="A124855874R_Data">Data2!$BL$11:$BL$38</definedName>
    <definedName name="A124855874R_Latest">Data2!$BL$38</definedName>
    <definedName name="A124855878X">Data1!$BC$1:$BC$10,Data1!$BC$11:$BC$38</definedName>
    <definedName name="A124855878X_Data">Data1!$BC$11:$BC$38</definedName>
    <definedName name="A124855878X_Latest">Data1!$BC$38</definedName>
    <definedName name="A124855882R">Data1!$BJ$1:$BJ$10,Data1!$BJ$11:$BJ$38</definedName>
    <definedName name="A124855882R_Data">Data1!$BJ$11:$BJ$38</definedName>
    <definedName name="A124855882R_Latest">Data1!$BJ$38</definedName>
    <definedName name="A124855886X">Data1!$BM$1:$BM$10,Data1!$BM$11:$BM$38</definedName>
    <definedName name="A124855886X_Data">Data1!$BM$11:$BM$38</definedName>
    <definedName name="A124855886X_Latest">Data1!$BM$38</definedName>
    <definedName name="A124855890R">Data1!$BQ$1:$BQ$10,Data1!$BQ$11:$BQ$38</definedName>
    <definedName name="A124855890R_Data">Data1!$BQ$11:$BQ$38</definedName>
    <definedName name="A124855890R_Latest">Data1!$BQ$38</definedName>
    <definedName name="A124855894X">Data1!$BU$1:$BU$10,Data1!$BU$11:$BU$38</definedName>
    <definedName name="A124855894X_Data">Data1!$BU$11:$BU$38</definedName>
    <definedName name="A124855894X_Latest">Data1!$BU$38</definedName>
    <definedName name="A124855898J">Data1!$BD$1:$BD$10,Data1!$BD$11:$BD$38</definedName>
    <definedName name="A124855898J_Data">Data1!$BD$11:$BD$38</definedName>
    <definedName name="A124855898J_Latest">Data1!$BD$38</definedName>
    <definedName name="A124855902L">Data1!$BF$1:$BF$10,Data1!$BF$11:$BF$38</definedName>
    <definedName name="A124855902L_Data">Data1!$BF$11:$BF$38</definedName>
    <definedName name="A124855902L_Latest">Data1!$BF$38</definedName>
    <definedName name="A124855906W">Data1!$BW$1:$BW$10,Data1!$BW$11:$BW$38</definedName>
    <definedName name="A124855906W_Data">Data1!$BW$11:$BW$38</definedName>
    <definedName name="A124855906W_Latest">Data1!$BW$38</definedName>
    <definedName name="A124855910L">Data1!$BT$1:$BT$10,Data1!$BT$11:$BT$38</definedName>
    <definedName name="A124855910L_Data">Data1!$BT$11:$BT$38</definedName>
    <definedName name="A124855910L_Latest">Data1!$BT$38</definedName>
    <definedName name="A124855914W">Data1!$BY$1:$BY$10,Data1!$BY$11:$BY$38</definedName>
    <definedName name="A124855914W_Data">Data1!$BY$11:$BY$38</definedName>
    <definedName name="A124855914W_Latest">Data1!$BY$38</definedName>
    <definedName name="A124855918F">Data1!$CC$1:$CC$10,Data1!$CC$11:$CC$38</definedName>
    <definedName name="A124855918F_Data">Data1!$CC$11:$CC$38</definedName>
    <definedName name="A124855918F_Latest">Data1!$CC$38</definedName>
    <definedName name="A124855922W">Data1!$AX$1:$AX$10,Data1!$AX$11:$AX$38</definedName>
    <definedName name="A124855922W_Data">Data1!$AX$11:$AX$38</definedName>
    <definedName name="A124855922W_Latest">Data1!$AX$38</definedName>
    <definedName name="A124855926F">Data1!$BB$1:$BB$10,Data1!$BB$11:$BB$38</definedName>
    <definedName name="A124855926F_Data">Data1!$BB$11:$BB$38</definedName>
    <definedName name="A124855926F_Latest">Data1!$BB$38</definedName>
    <definedName name="A124855930W">Data1!$BN$1:$BN$10,Data1!$BN$11:$BN$38</definedName>
    <definedName name="A124855930W_Data">Data1!$BN$11:$BN$38</definedName>
    <definedName name="A124855930W_Latest">Data1!$BN$38</definedName>
    <definedName name="A124855934F">Data1!$BV$1:$BV$10,Data1!$BV$11:$BV$38</definedName>
    <definedName name="A124855934F_Data">Data1!$BV$11:$BV$38</definedName>
    <definedName name="A124855934F_Latest">Data1!$BV$38</definedName>
    <definedName name="A124855938R">Data1!$BX$1:$BX$10,Data1!$BX$11:$BX$38</definedName>
    <definedName name="A124855938R_Data">Data1!$BX$11:$BX$38</definedName>
    <definedName name="A124855938R_Latest">Data1!$BX$38</definedName>
    <definedName name="A124855942F">Data1!$BZ$1:$BZ$10,Data1!$BZ$11:$BZ$38</definedName>
    <definedName name="A124855942F_Data">Data1!$BZ$11:$BZ$38</definedName>
    <definedName name="A124855942F_Latest">Data1!$BZ$38</definedName>
    <definedName name="A124855946R">Data1!$CB$1:$CB$10,Data1!$CB$11:$CB$38</definedName>
    <definedName name="A124855946R_Data">Data1!$CB$11:$CB$38</definedName>
    <definedName name="A124855946R_Latest">Data1!$CB$38</definedName>
    <definedName name="A124855950F">Data1!$AR$1:$AR$10,Data1!$AR$11:$AR$38</definedName>
    <definedName name="A124855950F_Data">Data1!$AR$11:$AR$38</definedName>
    <definedName name="A124855950F_Latest">Data1!$AR$38</definedName>
    <definedName name="A124855954R">Data1!$AU$1:$AU$10,Data1!$AU$11:$AU$38</definedName>
    <definedName name="A124855954R_Data">Data1!$AU$11:$AU$38</definedName>
    <definedName name="A124855954R_Latest">Data1!$AU$38</definedName>
    <definedName name="A124855958X">Data1!$AV$1:$AV$10,Data1!$AV$11:$AV$38</definedName>
    <definedName name="A124855958X_Data">Data1!$AV$11:$AV$38</definedName>
    <definedName name="A124855958X_Latest">Data1!$AV$38</definedName>
    <definedName name="A124855962R">Data1!$BE$1:$BE$10,Data1!$BE$11:$BE$38</definedName>
    <definedName name="A124855962R_Data">Data1!$BE$11:$BE$38</definedName>
    <definedName name="A124855962R_Latest">Data1!$BE$38</definedName>
    <definedName name="A124855966X">Data1!$BG$1:$BG$10,Data1!$BG$11:$BG$38</definedName>
    <definedName name="A124855966X_Data">Data1!$BG$11:$BG$38</definedName>
    <definedName name="A124855966X_Latest">Data1!$BG$38</definedName>
    <definedName name="A124855970R">Data1!$BH$1:$BH$10,Data1!$BH$11:$BH$38</definedName>
    <definedName name="A124855970R_Data">Data1!$BH$11:$BH$38</definedName>
    <definedName name="A124855970R_Latest">Data1!$BH$38</definedName>
    <definedName name="A124855974X">Data1!$BO$1:$BO$10,Data1!$BO$11:$BO$38</definedName>
    <definedName name="A124855974X_Data">Data1!$BO$11:$BO$38</definedName>
    <definedName name="A124855974X_Latest">Data1!$BO$38</definedName>
    <definedName name="A124855978J">Data1!$CA$1:$CA$10,Data1!$CA$11:$CA$38</definedName>
    <definedName name="A124855978J_Data">Data1!$CA$11:$CA$38</definedName>
    <definedName name="A124855978J_Latest">Data1!$CA$38</definedName>
    <definedName name="A124855982X">Data1!$CE$1:$CE$10,Data1!$CE$11:$CE$38</definedName>
    <definedName name="A124855982X_Data">Data1!$CE$11:$CE$38</definedName>
    <definedName name="A124855982X_Latest">Data1!$CE$38</definedName>
    <definedName name="A124855986J">Data1!$AW$1:$AW$10,Data1!$AW$11:$AW$38</definedName>
    <definedName name="A124855986J_Data">Data1!$AW$11:$AW$38</definedName>
    <definedName name="A124855986J_Latest">Data1!$AW$38</definedName>
    <definedName name="A124855990X">Data1!$AZ$1:$AZ$10,Data1!$AZ$11:$AZ$38</definedName>
    <definedName name="A124855990X_Data">Data1!$AZ$11:$AZ$38</definedName>
    <definedName name="A124855990X_Latest">Data1!$AZ$38</definedName>
    <definedName name="A124855994J">Data1!$BR$1:$BR$10,Data1!$BR$11:$BR$38</definedName>
    <definedName name="A124855994J_Data">Data1!$BR$11:$BR$38</definedName>
    <definedName name="A124855994J_Latest">Data1!$BR$38</definedName>
    <definedName name="A124855998T">Data1!$BS$1:$BS$10,Data1!$BS$11:$BS$38</definedName>
    <definedName name="A124855998T_Data">Data1!$BS$11:$BS$38</definedName>
    <definedName name="A124855998T_Latest">Data1!$BS$38</definedName>
    <definedName name="A124856002X">Data1!$CD$1:$CD$10,Data1!$CD$11:$CD$38</definedName>
    <definedName name="A124856002X_Data">Data1!$CD$11:$CD$38</definedName>
    <definedName name="A124856002X_Latest">Data1!$CD$38</definedName>
    <definedName name="A124856006J">Data1!$AQ$1:$AQ$10,Data1!$AQ$11:$AQ$38</definedName>
    <definedName name="A124856006J_Data">Data1!$AQ$11:$AQ$38</definedName>
    <definedName name="A124856006J_Latest">Data1!$AQ$38</definedName>
    <definedName name="A124856010X">Data1!$AS$1:$AS$10,Data1!$AS$11:$AS$38</definedName>
    <definedName name="A124856010X_Data">Data1!$AS$11:$AS$38</definedName>
    <definedName name="A124856010X_Latest">Data1!$AS$38</definedName>
    <definedName name="A124856014J">Data1!$AT$1:$AT$10,Data1!$AT$11:$AT$38</definedName>
    <definedName name="A124856014J_Data">Data1!$AT$11:$AT$38</definedName>
    <definedName name="A124856014J_Latest">Data1!$AT$38</definedName>
    <definedName name="A124856018T">Data1!$AY$1:$AY$10,Data1!$AY$11:$AY$38</definedName>
    <definedName name="A124856018T_Data">Data1!$AY$11:$AY$38</definedName>
    <definedName name="A124856018T_Latest">Data1!$AY$38</definedName>
    <definedName name="A124856022J">Data1!$BK$1:$BK$10,Data1!$BK$11:$BK$38</definedName>
    <definedName name="A124856022J_Data">Data1!$BK$11:$BK$38</definedName>
    <definedName name="A124856022J_Latest">Data1!$BK$38</definedName>
    <definedName name="A124856026T">Data1!$BL$1:$BL$10,Data1!$BL$11:$BL$38</definedName>
    <definedName name="A124856026T_Data">Data1!$BL$11:$BL$38</definedName>
    <definedName name="A124856026T_Latest">Data1!$BL$38</definedName>
    <definedName name="A124856030J">Data1!$BA$1:$BA$10,Data1!$BA$11:$BA$38</definedName>
    <definedName name="A124856030J_Data">Data1!$BA$11:$BA$38</definedName>
    <definedName name="A124856030J_Latest">Data1!$BA$38</definedName>
    <definedName name="A124856034T">Data1!$BI$1:$BI$10,Data1!$BI$11:$BI$38</definedName>
    <definedName name="A124856034T_Data">Data1!$BI$11:$BI$38</definedName>
    <definedName name="A124856034T_Latest">Data1!$BI$38</definedName>
    <definedName name="A124856038A">Data1!$BP$1:$BP$10,Data1!$BP$11:$BP$38</definedName>
    <definedName name="A124856038A_Data">Data1!$BP$11:$BP$38</definedName>
    <definedName name="A124856038A_Latest">Data1!$BP$38</definedName>
    <definedName name="A124856042T">Data1!$EG$1:$EG$10,Data1!$EG$11:$EG$38</definedName>
    <definedName name="A124856042T_Data">Data1!$EG$11:$EG$38</definedName>
    <definedName name="A124856042T_Latest">Data1!$EG$38</definedName>
    <definedName name="A124856046A">Data1!$EN$1:$EN$10,Data1!$EN$11:$EN$38</definedName>
    <definedName name="A124856046A_Data">Data1!$EN$11:$EN$38</definedName>
    <definedName name="A124856046A_Latest">Data1!$EN$38</definedName>
    <definedName name="A124856050T">Data1!$EQ$1:$EQ$10,Data1!$EQ$11:$EQ$38</definedName>
    <definedName name="A124856050T_Data">Data1!$EQ$11:$EQ$38</definedName>
    <definedName name="A124856050T_Latest">Data1!$EQ$38</definedName>
    <definedName name="A124856054A">Data1!$EU$1:$EU$10,Data1!$EU$11:$EU$38</definedName>
    <definedName name="A124856054A_Data">Data1!$EU$11:$EU$38</definedName>
    <definedName name="A124856054A_Latest">Data1!$EU$38</definedName>
    <definedName name="A124856058K">Data1!$EY$1:$EY$10,Data1!$EY$11:$EY$38</definedName>
    <definedName name="A124856058K_Data">Data1!$EY$11:$EY$38</definedName>
    <definedName name="A124856058K_Latest">Data1!$EY$38</definedName>
    <definedName name="A124856062A">Data1!$EH$1:$EH$10,Data1!$EH$11:$EH$38</definedName>
    <definedName name="A124856062A_Data">Data1!$EH$11:$EH$38</definedName>
    <definedName name="A124856062A_Latest">Data1!$EH$38</definedName>
    <definedName name="A124856066K">Data1!$EJ$1:$EJ$10,Data1!$EJ$11:$EJ$38</definedName>
    <definedName name="A124856066K_Data">Data1!$EJ$11:$EJ$38</definedName>
    <definedName name="A124856066K_Latest">Data1!$EJ$38</definedName>
    <definedName name="A124856070A">Data1!$FA$1:$FA$10,Data1!$FA$11:$FA$38</definedName>
    <definedName name="A124856070A_Data">Data1!$FA$11:$FA$38</definedName>
    <definedName name="A124856070A_Latest">Data1!$FA$38</definedName>
    <definedName name="A124856074K">Data1!$EX$1:$EX$10,Data1!$EX$11:$EX$38</definedName>
    <definedName name="A124856074K_Data">Data1!$EX$11:$EX$38</definedName>
    <definedName name="A124856074K_Latest">Data1!$EX$38</definedName>
    <definedName name="A124856078V">Data1!$FC$1:$FC$10,Data1!$FC$11:$FC$38</definedName>
    <definedName name="A124856078V_Data">Data1!$FC$11:$FC$38</definedName>
    <definedName name="A124856078V_Latest">Data1!$FC$38</definedName>
    <definedName name="A124856082K">Data1!$FG$1:$FG$10,Data1!$FG$11:$FG$38</definedName>
    <definedName name="A124856082K_Data">Data1!$FG$11:$FG$38</definedName>
    <definedName name="A124856082K_Latest">Data1!$FG$38</definedName>
    <definedName name="A124856086V">Data1!$EB$1:$EB$10,Data1!$EB$11:$EB$38</definedName>
    <definedName name="A124856086V_Data">Data1!$EB$11:$EB$38</definedName>
    <definedName name="A124856086V_Latest">Data1!$EB$38</definedName>
    <definedName name="A124856090K">Data1!$EF$1:$EF$10,Data1!$EF$11:$EF$38</definedName>
    <definedName name="A124856090K_Data">Data1!$EF$11:$EF$38</definedName>
    <definedName name="A124856090K_Latest">Data1!$EF$38</definedName>
    <definedName name="A124856094V">Data1!$ER$1:$ER$10,Data1!$ER$11:$ER$38</definedName>
    <definedName name="A124856094V_Data">Data1!$ER$11:$ER$38</definedName>
    <definedName name="A124856094V_Latest">Data1!$ER$38</definedName>
    <definedName name="A124856098C">Data1!$EZ$1:$EZ$10,Data1!$EZ$11:$EZ$38</definedName>
    <definedName name="A124856098C_Data">Data1!$EZ$11:$EZ$38</definedName>
    <definedName name="A124856098C_Latest">Data1!$EZ$38</definedName>
    <definedName name="A124856102J">Data1!$FB$1:$FB$10,Data1!$FB$11:$FB$38</definedName>
    <definedName name="A124856102J_Data">Data1!$FB$11:$FB$38</definedName>
    <definedName name="A124856102J_Latest">Data1!$FB$38</definedName>
    <definedName name="A124856106T">Data1!$FD$1:$FD$10,Data1!$FD$11:$FD$38</definedName>
    <definedName name="A124856106T_Data">Data1!$FD$11:$FD$38</definedName>
    <definedName name="A124856106T_Latest">Data1!$FD$38</definedName>
    <definedName name="A124856110J">Data1!$FF$1:$FF$10,Data1!$FF$11:$FF$38</definedName>
    <definedName name="A124856110J_Data">Data1!$FF$11:$FF$38</definedName>
    <definedName name="A124856110J_Latest">Data1!$FF$38</definedName>
    <definedName name="A124856114T">Data1!$DV$1:$DV$10,Data1!$DV$11:$DV$38</definedName>
    <definedName name="A124856114T_Data">Data1!$DV$11:$DV$38</definedName>
    <definedName name="A124856114T_Latest">Data1!$DV$38</definedName>
    <definedName name="A124856118A">Data1!$DY$1:$DY$10,Data1!$DY$11:$DY$38</definedName>
    <definedName name="A124856118A_Data">Data1!$DY$11:$DY$38</definedName>
    <definedName name="A124856118A_Latest">Data1!$DY$38</definedName>
    <definedName name="A124856122T">Data1!$DZ$1:$DZ$10,Data1!$DZ$11:$DZ$38</definedName>
    <definedName name="A124856122T_Data">Data1!$DZ$11:$DZ$38</definedName>
    <definedName name="A124856122T_Latest">Data1!$DZ$38</definedName>
    <definedName name="A124856126A">Data1!$EI$1:$EI$10,Data1!$EI$11:$EI$38</definedName>
    <definedName name="A124856126A_Data">Data1!$EI$11:$EI$38</definedName>
    <definedName name="A124856126A_Latest">Data1!$EI$38</definedName>
    <definedName name="A124856130T">Data1!$EK$1:$EK$10,Data1!$EK$11:$EK$38</definedName>
    <definedName name="A124856130T_Data">Data1!$EK$11:$EK$38</definedName>
    <definedName name="A124856130T_Latest">Data1!$EK$38</definedName>
    <definedName name="A124856134A">Data1!$EL$1:$EL$10,Data1!$EL$11:$EL$38</definedName>
    <definedName name="A124856134A_Data">Data1!$EL$11:$EL$38</definedName>
    <definedName name="A124856134A_Latest">Data1!$EL$38</definedName>
    <definedName name="A124856138K">Data1!$ES$1:$ES$10,Data1!$ES$11:$ES$38</definedName>
    <definedName name="A124856138K_Data">Data1!$ES$11:$ES$38</definedName>
    <definedName name="A124856138K_Latest">Data1!$ES$38</definedName>
    <definedName name="A124856142A">Data1!$FE$1:$FE$10,Data1!$FE$11:$FE$38</definedName>
    <definedName name="A124856142A_Data">Data1!$FE$11:$FE$38</definedName>
    <definedName name="A124856142A_Latest">Data1!$FE$38</definedName>
    <definedName name="A124856146K">Data1!$FI$1:$FI$10,Data1!$FI$11:$FI$38</definedName>
    <definedName name="A124856146K_Data">Data1!$FI$11:$FI$38</definedName>
    <definedName name="A124856146K_Latest">Data1!$FI$38</definedName>
    <definedName name="A124856150A">Data1!$EA$1:$EA$10,Data1!$EA$11:$EA$38</definedName>
    <definedName name="A124856150A_Data">Data1!$EA$11:$EA$38</definedName>
    <definedName name="A124856150A_Latest">Data1!$EA$38</definedName>
    <definedName name="A124856154K">Data1!$ED$1:$ED$10,Data1!$ED$11:$ED$38</definedName>
    <definedName name="A124856154K_Data">Data1!$ED$11:$ED$38</definedName>
    <definedName name="A124856154K_Latest">Data1!$ED$38</definedName>
    <definedName name="A124856158V">Data1!$EV$1:$EV$10,Data1!$EV$11:$EV$38</definedName>
    <definedName name="A124856158V_Data">Data1!$EV$11:$EV$38</definedName>
    <definedName name="A124856158V_Latest">Data1!$EV$38</definedName>
    <definedName name="A124856162K">Data1!$EW$1:$EW$10,Data1!$EW$11:$EW$38</definedName>
    <definedName name="A124856162K_Data">Data1!$EW$11:$EW$38</definedName>
    <definedName name="A124856162K_Latest">Data1!$EW$38</definedName>
    <definedName name="A124856166V">Data1!$FH$1:$FH$10,Data1!$FH$11:$FH$38</definedName>
    <definedName name="A124856166V_Data">Data1!$FH$11:$FH$38</definedName>
    <definedName name="A124856166V_Latest">Data1!$FH$38</definedName>
    <definedName name="A124856170K">Data1!$DU$1:$DU$10,Data1!$DU$11:$DU$38</definedName>
    <definedName name="A124856170K_Data">Data1!$DU$11:$DU$38</definedName>
    <definedName name="A124856170K_Latest">Data1!$DU$38</definedName>
    <definedName name="A124856174V">Data1!$DW$1:$DW$10,Data1!$DW$11:$DW$38</definedName>
    <definedName name="A124856174V_Data">Data1!$DW$11:$DW$38</definedName>
    <definedName name="A124856174V_Latest">Data1!$DW$38</definedName>
    <definedName name="A124856178C">Data1!$DX$1:$DX$10,Data1!$DX$11:$DX$38</definedName>
    <definedName name="A124856178C_Data">Data1!$DX$11:$DX$38</definedName>
    <definedName name="A124856178C_Latest">Data1!$DX$38</definedName>
    <definedName name="A124856182V">Data1!$EC$1:$EC$10,Data1!$EC$11:$EC$38</definedName>
    <definedName name="A124856182V_Data">Data1!$EC$11:$EC$38</definedName>
    <definedName name="A124856182V_Latest">Data1!$EC$38</definedName>
    <definedName name="A124856186C">Data1!$EO$1:$EO$10,Data1!$EO$11:$EO$38</definedName>
    <definedName name="A124856186C_Data">Data1!$EO$11:$EO$38</definedName>
    <definedName name="A124856186C_Latest">Data1!$EO$38</definedName>
    <definedName name="A124856190V">Data1!$EP$1:$EP$10,Data1!$EP$11:$EP$38</definedName>
    <definedName name="A124856190V_Data">Data1!$EP$11:$EP$38</definedName>
    <definedName name="A124856190V_Latest">Data1!$EP$38</definedName>
    <definedName name="A124856194C">Data1!$EE$1:$EE$10,Data1!$EE$11:$EE$38</definedName>
    <definedName name="A124856194C_Data">Data1!$EE$11:$EE$38</definedName>
    <definedName name="A124856194C_Latest">Data1!$EE$38</definedName>
    <definedName name="A124856198L">Data1!$EM$1:$EM$10,Data1!$EM$11:$EM$38</definedName>
    <definedName name="A124856198L_Data">Data1!$EM$11:$EM$38</definedName>
    <definedName name="A124856198L_Latest">Data1!$EM$38</definedName>
    <definedName name="A124856202T">Data1!$ET$1:$ET$10,Data1!$ET$11:$ET$38</definedName>
    <definedName name="A124856202T_Data">Data1!$ET$11:$ET$38</definedName>
    <definedName name="A124856202T_Latest">Data1!$ET$38</definedName>
    <definedName name="A124856206A">Data1!$FV$1:$FV$10,Data1!$FV$11:$FV$38</definedName>
    <definedName name="A124856206A_Data">Data1!$FV$11:$FV$38</definedName>
    <definedName name="A124856206A_Latest">Data1!$FV$38</definedName>
    <definedName name="A124856210T">Data1!$GC$1:$GC$10,Data1!$GC$11:$GC$38</definedName>
    <definedName name="A124856210T_Data">Data1!$GC$11:$GC$38</definedName>
    <definedName name="A124856210T_Latest">Data1!$GC$38</definedName>
    <definedName name="A124856214A">Data1!$GF$1:$GF$10,Data1!$GF$11:$GF$38</definedName>
    <definedName name="A124856214A_Data">Data1!$GF$11:$GF$38</definedName>
    <definedName name="A124856214A_Latest">Data1!$GF$38</definedName>
    <definedName name="A124856218K">Data1!$GJ$1:$GJ$10,Data1!$GJ$11:$GJ$38</definedName>
    <definedName name="A124856218K_Data">Data1!$GJ$11:$GJ$38</definedName>
    <definedName name="A124856218K_Latest">Data1!$GJ$38</definedName>
    <definedName name="A124856222A">Data1!$GN$1:$GN$10,Data1!$GN$11:$GN$38</definedName>
    <definedName name="A124856222A_Data">Data1!$GN$11:$GN$38</definedName>
    <definedName name="A124856222A_Latest">Data1!$GN$38</definedName>
    <definedName name="A124856226K">Data1!$FW$1:$FW$10,Data1!$FW$11:$FW$38</definedName>
    <definedName name="A124856226K_Data">Data1!$FW$11:$FW$38</definedName>
    <definedName name="A124856226K_Latest">Data1!$FW$38</definedName>
    <definedName name="A124856230A">Data1!$FY$1:$FY$10,Data1!$FY$11:$FY$38</definedName>
    <definedName name="A124856230A_Data">Data1!$FY$11:$FY$38</definedName>
    <definedName name="A124856230A_Latest">Data1!$FY$38</definedName>
    <definedName name="A124856234K">Data1!$GP$1:$GP$10,Data1!$GP$11:$GP$38</definedName>
    <definedName name="A124856234K_Data">Data1!$GP$11:$GP$38</definedName>
    <definedName name="A124856234K_Latest">Data1!$GP$38</definedName>
    <definedName name="A124856238V">Data1!$GM$1:$GM$10,Data1!$GM$11:$GM$38</definedName>
    <definedName name="A124856238V_Data">Data1!$GM$11:$GM$38</definedName>
    <definedName name="A124856238V_Latest">Data1!$GM$38</definedName>
    <definedName name="A124856242K">Data1!$GR$1:$GR$10,Data1!$GR$11:$GR$38</definedName>
    <definedName name="A124856242K_Data">Data1!$GR$11:$GR$38</definedName>
    <definedName name="A124856242K_Latest">Data1!$GR$38</definedName>
    <definedName name="A124856246V">Data1!$GV$1:$GV$10,Data1!$GV$11:$GV$38</definedName>
    <definedName name="A124856246V_Data">Data1!$GV$11:$GV$38</definedName>
    <definedName name="A124856246V_Latest">Data1!$GV$38</definedName>
    <definedName name="A124856250K">Data1!$FQ$1:$FQ$10,Data1!$FQ$11:$FQ$38</definedName>
    <definedName name="A124856250K_Data">Data1!$FQ$11:$FQ$38</definedName>
    <definedName name="A124856250K_Latest">Data1!$FQ$38</definedName>
    <definedName name="A124856254V">Data1!$FU$1:$FU$10,Data1!$FU$11:$FU$38</definedName>
    <definedName name="A124856254V_Data">Data1!$FU$11:$FU$38</definedName>
    <definedName name="A124856254V_Latest">Data1!$FU$38</definedName>
    <definedName name="A124856258C">Data1!$GG$1:$GG$10,Data1!$GG$11:$GG$38</definedName>
    <definedName name="A124856258C_Data">Data1!$GG$11:$GG$38</definedName>
    <definedName name="A124856258C_Latest">Data1!$GG$38</definedName>
    <definedName name="A124856262V">Data1!$GO$1:$GO$10,Data1!$GO$11:$GO$38</definedName>
    <definedName name="A124856262V_Data">Data1!$GO$11:$GO$38</definedName>
    <definedName name="A124856262V_Latest">Data1!$GO$38</definedName>
    <definedName name="A124856266C">Data1!$GQ$1:$GQ$10,Data1!$GQ$11:$GQ$38</definedName>
    <definedName name="A124856266C_Data">Data1!$GQ$11:$GQ$38</definedName>
    <definedName name="A124856266C_Latest">Data1!$GQ$38</definedName>
    <definedName name="A124856270V">Data1!$GS$1:$GS$10,Data1!$GS$11:$GS$38</definedName>
    <definedName name="A124856270V_Data">Data1!$GS$11:$GS$38</definedName>
    <definedName name="A124856270V_Latest">Data1!$GS$38</definedName>
    <definedName name="A124856274C">Data1!$GU$1:$GU$10,Data1!$GU$11:$GU$38</definedName>
    <definedName name="A124856274C_Data">Data1!$GU$11:$GU$38</definedName>
    <definedName name="A124856274C_Latest">Data1!$GU$38</definedName>
    <definedName name="A124856278L">Data1!$FK$1:$FK$10,Data1!$FK$11:$FK$38</definedName>
    <definedName name="A124856278L_Data">Data1!$FK$11:$FK$38</definedName>
    <definedName name="A124856278L_Latest">Data1!$FK$38</definedName>
    <definedName name="A124856282C">Data1!$FN$1:$FN$10,Data1!$FN$11:$FN$38</definedName>
    <definedName name="A124856282C_Data">Data1!$FN$11:$FN$38</definedName>
    <definedName name="A124856282C_Latest">Data1!$FN$38</definedName>
    <definedName name="A124856286L">Data1!$FO$1:$FO$10,Data1!$FO$11:$FO$38</definedName>
    <definedName name="A124856286L_Data">Data1!$FO$11:$FO$38</definedName>
    <definedName name="A124856286L_Latest">Data1!$FO$38</definedName>
    <definedName name="A124856290C">Data1!$FX$1:$FX$10,Data1!$FX$11:$FX$38</definedName>
    <definedName name="A124856290C_Data">Data1!$FX$11:$FX$38</definedName>
    <definedName name="A124856290C_Latest">Data1!$FX$38</definedName>
    <definedName name="A124856294L">Data1!$FZ$1:$FZ$10,Data1!$FZ$11:$FZ$38</definedName>
    <definedName name="A124856294L_Data">Data1!$FZ$11:$FZ$38</definedName>
    <definedName name="A124856294L_Latest">Data1!$FZ$38</definedName>
    <definedName name="A124856298W">Data1!$GA$1:$GA$10,Data1!$GA$11:$GA$38</definedName>
    <definedName name="A124856298W_Data">Data1!$GA$11:$GA$38</definedName>
    <definedName name="A124856298W_Latest">Data1!$GA$38</definedName>
    <definedName name="A124856302A">Data1!$GH$1:$GH$10,Data1!$GH$11:$GH$38</definedName>
    <definedName name="A124856302A_Data">Data1!$GH$11:$GH$38</definedName>
    <definedName name="A124856302A_Latest">Data1!$GH$38</definedName>
    <definedName name="A124856306K">Data1!$GT$1:$GT$10,Data1!$GT$11:$GT$38</definedName>
    <definedName name="A124856306K_Data">Data1!$GT$11:$GT$38</definedName>
    <definedName name="A124856306K_Latest">Data1!$GT$38</definedName>
    <definedName name="A124856310A">Data1!$GX$1:$GX$10,Data1!$GX$11:$GX$38</definedName>
    <definedName name="A124856310A_Data">Data1!$GX$11:$GX$38</definedName>
    <definedName name="A124856310A_Latest">Data1!$GX$38</definedName>
    <definedName name="A124856314K">Data1!$FP$1:$FP$10,Data1!$FP$11:$FP$38</definedName>
    <definedName name="A124856314K_Data">Data1!$FP$11:$FP$38</definedName>
    <definedName name="A124856314K_Latest">Data1!$FP$38</definedName>
    <definedName name="A124856318V">Data1!$FS$1:$FS$10,Data1!$FS$11:$FS$38</definedName>
    <definedName name="A124856318V_Data">Data1!$FS$11:$FS$38</definedName>
    <definedName name="A124856318V_Latest">Data1!$FS$38</definedName>
    <definedName name="A124856322K">Data1!$GK$1:$GK$10,Data1!$GK$11:$GK$38</definedName>
    <definedName name="A124856322K_Data">Data1!$GK$11:$GK$38</definedName>
    <definedName name="A124856322K_Latest">Data1!$GK$38</definedName>
    <definedName name="A124856326V">Data1!$GL$1:$GL$10,Data1!$GL$11:$GL$38</definedName>
    <definedName name="A124856326V_Data">Data1!$GL$11:$GL$38</definedName>
    <definedName name="A124856326V_Latest">Data1!$GL$38</definedName>
    <definedName name="A124856330K">Data1!$GW$1:$GW$10,Data1!$GW$11:$GW$38</definedName>
    <definedName name="A124856330K_Data">Data1!$GW$11:$GW$38</definedName>
    <definedName name="A124856330K_Latest">Data1!$GW$38</definedName>
    <definedName name="A124856334V">Data1!$FJ$1:$FJ$10,Data1!$FJ$11:$FJ$38</definedName>
    <definedName name="A124856334V_Data">Data1!$FJ$11:$FJ$38</definedName>
    <definedName name="A124856334V_Latest">Data1!$FJ$38</definedName>
    <definedName name="A124856338C">Data1!$FL$1:$FL$10,Data1!$FL$11:$FL$38</definedName>
    <definedName name="A124856338C_Data">Data1!$FL$11:$FL$38</definedName>
    <definedName name="A124856338C_Latest">Data1!$FL$38</definedName>
    <definedName name="A124856342V">Data1!$FM$1:$FM$10,Data1!$FM$11:$FM$38</definedName>
    <definedName name="A124856342V_Data">Data1!$FM$11:$FM$38</definedName>
    <definedName name="A124856342V_Latest">Data1!$FM$38</definedName>
    <definedName name="A124856346C">Data1!$FR$1:$FR$10,Data1!$FR$11:$FR$38</definedName>
    <definedName name="A124856346C_Data">Data1!$FR$11:$FR$38</definedName>
    <definedName name="A124856346C_Latest">Data1!$FR$38</definedName>
    <definedName name="A124856350V">Data1!$GD$1:$GD$10,Data1!$GD$11:$GD$38</definedName>
    <definedName name="A124856350V_Data">Data1!$GD$11:$GD$38</definedName>
    <definedName name="A124856350V_Latest">Data1!$GD$38</definedName>
    <definedName name="A124856354C">Data1!$GE$1:$GE$10,Data1!$GE$11:$GE$38</definedName>
    <definedName name="A124856354C_Data">Data1!$GE$11:$GE$38</definedName>
    <definedName name="A124856354C_Latest">Data1!$GE$38</definedName>
    <definedName name="A124856358L">Data1!$FT$1:$FT$10,Data1!$FT$11:$FT$38</definedName>
    <definedName name="A124856358L_Data">Data1!$FT$11:$FT$38</definedName>
    <definedName name="A124856358L_Latest">Data1!$FT$38</definedName>
    <definedName name="A124856362C">Data1!$GB$1:$GB$10,Data1!$GB$11:$GB$38</definedName>
    <definedName name="A124856362C_Data">Data1!$GB$11:$GB$38</definedName>
    <definedName name="A124856362C_Latest">Data1!$GB$38</definedName>
    <definedName name="A124856366L">Data1!$GI$1:$GI$10,Data1!$GI$11:$GI$38</definedName>
    <definedName name="A124856366L_Data">Data1!$GI$11:$GI$38</definedName>
    <definedName name="A124856366L_Latest">Data1!$GI$38</definedName>
    <definedName name="A124856370C">Data1!$N$1:$N$10,Data1!$N$11:$N$38</definedName>
    <definedName name="A124856370C_Data">Data1!$N$11:$N$38</definedName>
    <definedName name="A124856370C_Latest">Data1!$N$38</definedName>
    <definedName name="A124856374L">Data1!$U$1:$U$10,Data1!$U$11:$U$38</definedName>
    <definedName name="A124856374L_Data">Data1!$U$11:$U$38</definedName>
    <definedName name="A124856374L_Latest">Data1!$U$38</definedName>
    <definedName name="A124856378W">Data1!$X$1:$X$10,Data1!$X$11:$X$38</definedName>
    <definedName name="A124856378W_Data">Data1!$X$11:$X$38</definedName>
    <definedName name="A124856378W_Latest">Data1!$X$38</definedName>
    <definedName name="A124856382L">Data1!$AB$1:$AB$10,Data1!$AB$11:$AB$38</definedName>
    <definedName name="A124856382L_Data">Data1!$AB$11:$AB$38</definedName>
    <definedName name="A124856382L_Latest">Data1!$AB$38</definedName>
    <definedName name="A124856386W">Data1!$AF$1:$AF$10,Data1!$AF$11:$AF$38</definedName>
    <definedName name="A124856386W_Data">Data1!$AF$11:$AF$38</definedName>
    <definedName name="A124856386W_Latest">Data1!$AF$38</definedName>
    <definedName name="A124856390L">Data1!$O$1:$O$10,Data1!$O$11:$O$38</definedName>
    <definedName name="A124856390L_Data">Data1!$O$11:$O$38</definedName>
    <definedName name="A124856390L_Latest">Data1!$O$38</definedName>
    <definedName name="A124856394W">Data1!$Q$1:$Q$10,Data1!$Q$11:$Q$38</definedName>
    <definedName name="A124856394W_Data">Data1!$Q$11:$Q$38</definedName>
    <definedName name="A124856394W_Latest">Data1!$Q$38</definedName>
    <definedName name="A124856398F">Data1!$AH$1:$AH$10,Data1!$AH$11:$AH$38</definedName>
    <definedName name="A124856398F_Data">Data1!$AH$11:$AH$38</definedName>
    <definedName name="A124856398F_Latest">Data1!$AH$38</definedName>
    <definedName name="A124856402K">Data1!$AE$1:$AE$10,Data1!$AE$11:$AE$38</definedName>
    <definedName name="A124856402K_Data">Data1!$AE$11:$AE$38</definedName>
    <definedName name="A124856402K_Latest">Data1!$AE$38</definedName>
    <definedName name="A124856406V">Data1!$AJ$1:$AJ$10,Data1!$AJ$11:$AJ$38</definedName>
    <definedName name="A124856406V_Data">Data1!$AJ$11:$AJ$38</definedName>
    <definedName name="A124856406V_Latest">Data1!$AJ$38</definedName>
    <definedName name="A124856410K">Data1!$AN$1:$AN$10,Data1!$AN$11:$AN$38</definedName>
    <definedName name="A124856410K_Data">Data1!$AN$11:$AN$38</definedName>
    <definedName name="A124856410K_Latest">Data1!$AN$38</definedName>
    <definedName name="A124856414V">Data1!$I$1:$I$10,Data1!$I$11:$I$38</definedName>
    <definedName name="A124856414V_Data">Data1!$I$11:$I$38</definedName>
    <definedName name="A124856414V_Latest">Data1!$I$38</definedName>
    <definedName name="A124856418C">Data1!$M$1:$M$10,Data1!$M$11:$M$38</definedName>
    <definedName name="A124856418C_Data">Data1!$M$11:$M$38</definedName>
    <definedName name="A124856418C_Latest">Data1!$M$38</definedName>
    <definedName name="A124856422V">Data1!$Y$1:$Y$10,Data1!$Y$11:$Y$38</definedName>
    <definedName name="A124856422V_Data">Data1!$Y$11:$Y$38</definedName>
    <definedName name="A124856422V_Latest">Data1!$Y$38</definedName>
    <definedName name="A124856426C">Data1!$AG$1:$AG$10,Data1!$AG$11:$AG$38</definedName>
    <definedName name="A124856426C_Data">Data1!$AG$11:$AG$38</definedName>
    <definedName name="A124856426C_Latest">Data1!$AG$38</definedName>
    <definedName name="A124856430V">Data1!$AI$1:$AI$10,Data1!$AI$11:$AI$38</definedName>
    <definedName name="A124856430V_Data">Data1!$AI$11:$AI$38</definedName>
    <definedName name="A124856430V_Latest">Data1!$AI$38</definedName>
    <definedName name="A124856434C">Data1!$AK$1:$AK$10,Data1!$AK$11:$AK$38</definedName>
    <definedName name="A124856434C_Data">Data1!$AK$11:$AK$38</definedName>
    <definedName name="A124856434C_Latest">Data1!$AK$38</definedName>
    <definedName name="A124856438L">Data1!$AM$1:$AM$10,Data1!$AM$11:$AM$38</definedName>
    <definedName name="A124856438L_Data">Data1!$AM$11:$AM$38</definedName>
    <definedName name="A124856438L_Latest">Data1!$AM$38</definedName>
    <definedName name="A124856442C">Data1!$C$1:$C$10,Data1!$C$11:$C$38</definedName>
    <definedName name="A124856442C_Data">Data1!$C$11:$C$38</definedName>
    <definedName name="A124856442C_Latest">Data1!$C$38</definedName>
    <definedName name="A124856446L">Data1!$F$1:$F$10,Data1!$F$11:$F$38</definedName>
    <definedName name="A124856446L_Data">Data1!$F$11:$F$38</definedName>
    <definedName name="A124856446L_Latest">Data1!$F$38</definedName>
    <definedName name="A124856450C">Data1!$G$1:$G$10,Data1!$G$11:$G$38</definedName>
    <definedName name="A124856450C_Data">Data1!$G$11:$G$38</definedName>
    <definedName name="A124856450C_Latest">Data1!$G$38</definedName>
    <definedName name="A124856454L">Data1!$P$1:$P$10,Data1!$P$11:$P$38</definedName>
    <definedName name="A124856454L_Data">Data1!$P$11:$P$38</definedName>
    <definedName name="A124856454L_Latest">Data1!$P$38</definedName>
    <definedName name="A124856458W">Data1!$R$1:$R$10,Data1!$R$11:$R$38</definedName>
    <definedName name="A124856458W_Data">Data1!$R$11:$R$38</definedName>
    <definedName name="A124856458W_Latest">Data1!$R$38</definedName>
    <definedName name="A124856462L">Data1!$S$1:$S$10,Data1!$S$11:$S$38</definedName>
    <definedName name="A124856462L_Data">Data1!$S$11:$S$38</definedName>
    <definedName name="A124856462L_Latest">Data1!$S$38</definedName>
    <definedName name="A124856466W">Data1!$Z$1:$Z$10,Data1!$Z$11:$Z$38</definedName>
    <definedName name="A124856466W_Data">Data1!$Z$11:$Z$38</definedName>
    <definedName name="A124856466W_Latest">Data1!$Z$38</definedName>
    <definedName name="A124856470L">Data1!$AL$1:$AL$10,Data1!$AL$11:$AL$38</definedName>
    <definedName name="A124856470L_Data">Data1!$AL$11:$AL$38</definedName>
    <definedName name="A124856470L_Latest">Data1!$AL$38</definedName>
    <definedName name="A124856474W">Data1!$AP$1:$AP$10,Data1!$AP$11:$AP$38</definedName>
    <definedName name="A124856474W_Data">Data1!$AP$11:$AP$38</definedName>
    <definedName name="A124856474W_Latest">Data1!$AP$38</definedName>
    <definedName name="A124856478F">Data1!$H$1:$H$10,Data1!$H$11:$H$38</definedName>
    <definedName name="A124856478F_Data">Data1!$H$11:$H$38</definedName>
    <definedName name="A124856478F_Latest">Data1!$H$38</definedName>
    <definedName name="A124856482W">Data1!$K$1:$K$10,Data1!$K$11:$K$38</definedName>
    <definedName name="A124856482W_Data">Data1!$K$11:$K$38</definedName>
    <definedName name="A124856482W_Latest">Data1!$K$38</definedName>
    <definedName name="A124856486F">Data1!$AC$1:$AC$10,Data1!$AC$11:$AC$38</definedName>
    <definedName name="A124856486F_Data">Data1!$AC$11:$AC$38</definedName>
    <definedName name="A124856486F_Latest">Data1!$AC$38</definedName>
    <definedName name="A124856490W">Data1!$AD$1:$AD$10,Data1!$AD$11:$AD$38</definedName>
    <definedName name="A124856490W_Data">Data1!$AD$11:$AD$38</definedName>
    <definedName name="A124856490W_Latest">Data1!$AD$38</definedName>
    <definedName name="A124856494F">Data1!$AO$1:$AO$10,Data1!$AO$11:$AO$38</definedName>
    <definedName name="A124856494F_Data">Data1!$AO$11:$AO$38</definedName>
    <definedName name="A124856494F_Latest">Data1!$AO$38</definedName>
    <definedName name="A124856498R">Data1!$B$1:$B$10,Data1!$B$11:$B$38</definedName>
    <definedName name="A124856498R_Data">Data1!$B$11:$B$38</definedName>
    <definedName name="A124856498R_Latest">Data1!$B$38</definedName>
    <definedName name="A124856502V">Data1!$D$1:$D$10,Data1!$D$11:$D$38</definedName>
    <definedName name="A124856502V_Data">Data1!$D$11:$D$38</definedName>
    <definedName name="A124856502V_Latest">Data1!$D$38</definedName>
    <definedName name="A124856506C">Data1!$E$1:$E$10,Data1!$E$11:$E$38</definedName>
    <definedName name="A124856506C_Data">Data1!$E$11:$E$38</definedName>
    <definedName name="A124856506C_Latest">Data1!$E$38</definedName>
    <definedName name="A124856510V">Data1!$J$1:$J$10,Data1!$J$11:$J$38</definedName>
    <definedName name="A124856510V_Data">Data1!$J$11:$J$38</definedName>
    <definedName name="A124856510V_Latest">Data1!$J$38</definedName>
    <definedName name="A124856514C">Data1!$V$1:$V$10,Data1!$V$11:$V$38</definedName>
    <definedName name="A124856514C_Data">Data1!$V$11:$V$38</definedName>
    <definedName name="A124856514C_Latest">Data1!$V$38</definedName>
    <definedName name="A124856518L">Data1!$W$1:$W$10,Data1!$W$11:$W$38</definedName>
    <definedName name="A124856518L_Data">Data1!$W$11:$W$38</definedName>
    <definedName name="A124856518L_Latest">Data1!$W$38</definedName>
    <definedName name="A124856522C">Data1!$L$1:$L$10,Data1!$L$11:$L$38</definedName>
    <definedName name="A124856522C_Data">Data1!$L$11:$L$38</definedName>
    <definedName name="A124856522C_Latest">Data1!$L$38</definedName>
    <definedName name="A124856526L">Data1!$T$1:$T$10,Data1!$T$11:$T$38</definedName>
    <definedName name="A124856526L_Data">Data1!$T$11:$T$38</definedName>
    <definedName name="A124856526L_Latest">Data1!$T$38</definedName>
    <definedName name="A124856530C">Data1!$AA$1:$AA$10,Data1!$AA$11:$AA$38</definedName>
    <definedName name="A124856530C_Data">Data1!$AA$11:$AA$38</definedName>
    <definedName name="A124856530C_Latest">Data1!$AA$38</definedName>
    <definedName name="Date_Range">Data1!$A$2:$A$10,Data1!$A$11:$A$38</definedName>
    <definedName name="Date_Range_Data">Data1!$A$11:$A$38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5" l="1"/>
  <c r="A8" i="7"/>
  <c r="B7" i="7"/>
  <c r="B6" i="7"/>
  <c r="B5" i="7"/>
  <c r="K56" i="6"/>
  <c r="J56" i="6"/>
  <c r="I56" i="6"/>
  <c r="H56" i="6"/>
  <c r="G56" i="6"/>
  <c r="F56" i="6"/>
  <c r="E56" i="6"/>
  <c r="D56" i="6"/>
  <c r="C56" i="6"/>
  <c r="K54" i="6"/>
  <c r="J54" i="6"/>
  <c r="I54" i="6"/>
  <c r="H54" i="6"/>
  <c r="G54" i="6"/>
  <c r="F54" i="6"/>
  <c r="E54" i="6"/>
  <c r="D54" i="6"/>
  <c r="C54" i="6"/>
  <c r="K53" i="6"/>
  <c r="J53" i="6"/>
  <c r="I53" i="6"/>
  <c r="H53" i="6"/>
  <c r="G53" i="6"/>
  <c r="F53" i="6"/>
  <c r="E53" i="6"/>
  <c r="D53" i="6"/>
  <c r="C53" i="6"/>
  <c r="K52" i="6"/>
  <c r="J52" i="6"/>
  <c r="I52" i="6"/>
  <c r="H52" i="6"/>
  <c r="G52" i="6"/>
  <c r="F52" i="6"/>
  <c r="E52" i="6"/>
  <c r="D52" i="6"/>
  <c r="C52" i="6"/>
  <c r="K50" i="6"/>
  <c r="J50" i="6"/>
  <c r="I50" i="6"/>
  <c r="H50" i="6"/>
  <c r="G50" i="6"/>
  <c r="F50" i="6"/>
  <c r="E50" i="6"/>
  <c r="D50" i="6"/>
  <c r="C50" i="6"/>
  <c r="K48" i="6"/>
  <c r="J48" i="6"/>
  <c r="I48" i="6"/>
  <c r="H48" i="6"/>
  <c r="G48" i="6"/>
  <c r="F48" i="6"/>
  <c r="E48" i="6"/>
  <c r="D48" i="6"/>
  <c r="C48" i="6"/>
  <c r="K47" i="6"/>
  <c r="J47" i="6"/>
  <c r="I47" i="6"/>
  <c r="H47" i="6"/>
  <c r="G47" i="6"/>
  <c r="F47" i="6"/>
  <c r="E47" i="6"/>
  <c r="D47" i="6"/>
  <c r="C47" i="6"/>
  <c r="K46" i="6"/>
  <c r="J46" i="6"/>
  <c r="I46" i="6"/>
  <c r="H46" i="6"/>
  <c r="G46" i="6"/>
  <c r="F46" i="6"/>
  <c r="E46" i="6"/>
  <c r="D46" i="6"/>
  <c r="C46" i="6"/>
  <c r="K45" i="6"/>
  <c r="J45" i="6"/>
  <c r="I45" i="6"/>
  <c r="H45" i="6"/>
  <c r="G45" i="6"/>
  <c r="F45" i="6"/>
  <c r="E45" i="6"/>
  <c r="D45" i="6"/>
  <c r="C45" i="6"/>
  <c r="K44" i="6"/>
  <c r="J44" i="6"/>
  <c r="I44" i="6"/>
  <c r="H44" i="6"/>
  <c r="G44" i="6"/>
  <c r="F44" i="6"/>
  <c r="E44" i="6"/>
  <c r="D44" i="6"/>
  <c r="C44" i="6"/>
  <c r="K43" i="6"/>
  <c r="J43" i="6"/>
  <c r="I43" i="6"/>
  <c r="H43" i="6"/>
  <c r="G43" i="6"/>
  <c r="F43" i="6"/>
  <c r="E43" i="6"/>
  <c r="D43" i="6"/>
  <c r="C43" i="6"/>
  <c r="K42" i="6"/>
  <c r="J42" i="6"/>
  <c r="I42" i="6"/>
  <c r="H42" i="6"/>
  <c r="G42" i="6"/>
  <c r="F42" i="6"/>
  <c r="E42" i="6"/>
  <c r="D42" i="6"/>
  <c r="C42" i="6"/>
  <c r="K41" i="6"/>
  <c r="J41" i="6"/>
  <c r="I41" i="6"/>
  <c r="H41" i="6"/>
  <c r="G41" i="6"/>
  <c r="F41" i="6"/>
  <c r="E41" i="6"/>
  <c r="D41" i="6"/>
  <c r="C41" i="6"/>
  <c r="K40" i="6"/>
  <c r="J40" i="6"/>
  <c r="I40" i="6"/>
  <c r="H40" i="6"/>
  <c r="G40" i="6"/>
  <c r="F40" i="6"/>
  <c r="E40" i="6"/>
  <c r="D40" i="6"/>
  <c r="C40" i="6"/>
  <c r="K39" i="6"/>
  <c r="J39" i="6"/>
  <c r="I39" i="6"/>
  <c r="H39" i="6"/>
  <c r="G39" i="6"/>
  <c r="F39" i="6"/>
  <c r="E39" i="6"/>
  <c r="D39" i="6"/>
  <c r="C39" i="6"/>
  <c r="K38" i="6"/>
  <c r="J38" i="6"/>
  <c r="I38" i="6"/>
  <c r="H38" i="6"/>
  <c r="G38" i="6"/>
  <c r="F38" i="6"/>
  <c r="E38" i="6"/>
  <c r="D38" i="6"/>
  <c r="C38" i="6"/>
  <c r="K37" i="6"/>
  <c r="J37" i="6"/>
  <c r="I37" i="6"/>
  <c r="H37" i="6"/>
  <c r="G37" i="6"/>
  <c r="F37" i="6"/>
  <c r="E37" i="6"/>
  <c r="D37" i="6"/>
  <c r="C37" i="6"/>
  <c r="K36" i="6"/>
  <c r="J36" i="6"/>
  <c r="I36" i="6"/>
  <c r="H36" i="6"/>
  <c r="G36" i="6"/>
  <c r="F36" i="6"/>
  <c r="E36" i="6"/>
  <c r="D36" i="6"/>
  <c r="C36" i="6"/>
  <c r="K35" i="6"/>
  <c r="J35" i="6"/>
  <c r="I35" i="6"/>
  <c r="H35" i="6"/>
  <c r="G35" i="6"/>
  <c r="F35" i="6"/>
  <c r="E35" i="6"/>
  <c r="D35" i="6"/>
  <c r="C35" i="6"/>
  <c r="K34" i="6"/>
  <c r="J34" i="6"/>
  <c r="I34" i="6"/>
  <c r="H34" i="6"/>
  <c r="G34" i="6"/>
  <c r="F34" i="6"/>
  <c r="E34" i="6"/>
  <c r="D34" i="6"/>
  <c r="C34" i="6"/>
  <c r="K33" i="6"/>
  <c r="J33" i="6"/>
  <c r="I33" i="6"/>
  <c r="H33" i="6"/>
  <c r="G33" i="6"/>
  <c r="F33" i="6"/>
  <c r="E33" i="6"/>
  <c r="D33" i="6"/>
  <c r="C33" i="6"/>
  <c r="K32" i="6"/>
  <c r="J32" i="6"/>
  <c r="I32" i="6"/>
  <c r="H32" i="6"/>
  <c r="G32" i="6"/>
  <c r="F32" i="6"/>
  <c r="E32" i="6"/>
  <c r="D32" i="6"/>
  <c r="C32" i="6"/>
  <c r="K31" i="6"/>
  <c r="J31" i="6"/>
  <c r="I31" i="6"/>
  <c r="H31" i="6"/>
  <c r="G31" i="6"/>
  <c r="F31" i="6"/>
  <c r="E31" i="6"/>
  <c r="D31" i="6"/>
  <c r="C31" i="6"/>
  <c r="K30" i="6"/>
  <c r="J30" i="6"/>
  <c r="I30" i="6"/>
  <c r="H30" i="6"/>
  <c r="G30" i="6"/>
  <c r="F30" i="6"/>
  <c r="E30" i="6"/>
  <c r="D30" i="6"/>
  <c r="C30" i="6"/>
  <c r="K29" i="6"/>
  <c r="J29" i="6"/>
  <c r="I29" i="6"/>
  <c r="H29" i="6"/>
  <c r="G29" i="6"/>
  <c r="F29" i="6"/>
  <c r="E29" i="6"/>
  <c r="D29" i="6"/>
  <c r="C29" i="6"/>
  <c r="K28" i="6"/>
  <c r="J28" i="6"/>
  <c r="I28" i="6"/>
  <c r="H28" i="6"/>
  <c r="G28" i="6"/>
  <c r="F28" i="6"/>
  <c r="E28" i="6"/>
  <c r="D28" i="6"/>
  <c r="C28" i="6"/>
  <c r="K27" i="6"/>
  <c r="J27" i="6"/>
  <c r="I27" i="6"/>
  <c r="H27" i="6"/>
  <c r="G27" i="6"/>
  <c r="F27" i="6"/>
  <c r="E27" i="6"/>
  <c r="D27" i="6"/>
  <c r="C27" i="6"/>
  <c r="K25" i="6"/>
  <c r="J25" i="6"/>
  <c r="I25" i="6"/>
  <c r="H25" i="6"/>
  <c r="G25" i="6"/>
  <c r="F25" i="6"/>
  <c r="E25" i="6"/>
  <c r="D25" i="6"/>
  <c r="C25" i="6"/>
  <c r="K24" i="6"/>
  <c r="J24" i="6"/>
  <c r="I24" i="6"/>
  <c r="H24" i="6"/>
  <c r="G24" i="6"/>
  <c r="F24" i="6"/>
  <c r="E24" i="6"/>
  <c r="D24" i="6"/>
  <c r="C24" i="6"/>
  <c r="K23" i="6"/>
  <c r="J23" i="6"/>
  <c r="I23" i="6"/>
  <c r="H23" i="6"/>
  <c r="G23" i="6"/>
  <c r="F23" i="6"/>
  <c r="E23" i="6"/>
  <c r="D23" i="6"/>
  <c r="C23" i="6"/>
  <c r="K22" i="6"/>
  <c r="J22" i="6"/>
  <c r="I22" i="6"/>
  <c r="H22" i="6"/>
  <c r="G22" i="6"/>
  <c r="F22" i="6"/>
  <c r="E22" i="6"/>
  <c r="D22" i="6"/>
  <c r="C22" i="6"/>
  <c r="K21" i="6"/>
  <c r="J21" i="6"/>
  <c r="I21" i="6"/>
  <c r="H21" i="6"/>
  <c r="G21" i="6"/>
  <c r="F21" i="6"/>
  <c r="E21" i="6"/>
  <c r="D21" i="6"/>
  <c r="C21" i="6"/>
  <c r="K20" i="6"/>
  <c r="J20" i="6"/>
  <c r="I20" i="6"/>
  <c r="H20" i="6"/>
  <c r="G20" i="6"/>
  <c r="F20" i="6"/>
  <c r="E20" i="6"/>
  <c r="D20" i="6"/>
  <c r="C20" i="6"/>
  <c r="K19" i="6"/>
  <c r="J19" i="6"/>
  <c r="I19" i="6"/>
  <c r="H19" i="6"/>
  <c r="G19" i="6"/>
  <c r="F19" i="6"/>
  <c r="E19" i="6"/>
  <c r="D19" i="6"/>
  <c r="C19" i="6"/>
  <c r="K18" i="6"/>
  <c r="J18" i="6"/>
  <c r="I18" i="6"/>
  <c r="H18" i="6"/>
  <c r="G18" i="6"/>
  <c r="F18" i="6"/>
  <c r="E18" i="6"/>
  <c r="D18" i="6"/>
  <c r="C18" i="6"/>
  <c r="K17" i="6"/>
  <c r="J17" i="6"/>
  <c r="I17" i="6"/>
  <c r="H17" i="6"/>
  <c r="G17" i="6"/>
  <c r="F17" i="6"/>
  <c r="E17" i="6"/>
  <c r="D17" i="6"/>
  <c r="C17" i="6"/>
  <c r="K16" i="6"/>
  <c r="J16" i="6"/>
  <c r="I16" i="6"/>
  <c r="H16" i="6"/>
  <c r="G16" i="6"/>
  <c r="F16" i="6"/>
  <c r="E16" i="6"/>
  <c r="D16" i="6"/>
  <c r="C16" i="6"/>
  <c r="K15" i="6"/>
  <c r="J15" i="6"/>
  <c r="I15" i="6"/>
  <c r="H15" i="6"/>
  <c r="G15" i="6"/>
  <c r="F15" i="6"/>
  <c r="E15" i="6"/>
  <c r="D15" i="6"/>
  <c r="C15" i="6"/>
  <c r="K14" i="6"/>
  <c r="J14" i="6"/>
  <c r="I14" i="6"/>
  <c r="H14" i="6"/>
  <c r="G14" i="6"/>
  <c r="F14" i="6"/>
  <c r="E14" i="6"/>
  <c r="D14" i="6"/>
  <c r="C14" i="6"/>
  <c r="K13" i="6"/>
  <c r="J13" i="6"/>
  <c r="I13" i="6"/>
  <c r="H13" i="6"/>
  <c r="G13" i="6"/>
  <c r="F13" i="6"/>
  <c r="E13" i="6"/>
  <c r="D13" i="6"/>
  <c r="C13" i="6"/>
  <c r="K12" i="6"/>
  <c r="J12" i="6"/>
  <c r="I12" i="6"/>
  <c r="H12" i="6"/>
  <c r="G12" i="6"/>
  <c r="F12" i="6"/>
  <c r="E12" i="6"/>
  <c r="D12" i="6"/>
  <c r="C12" i="6"/>
  <c r="A8" i="6"/>
  <c r="B7" i="6"/>
  <c r="B6" i="6"/>
  <c r="B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B11" authorId="0" shapeId="0" xr:uid="{B69ECCB6-B41E-4FB9-9495-6626F5C082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1" authorId="0" shapeId="0" xr:uid="{A9FB3FA7-1D85-42D1-A506-C7A015D6AF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1" authorId="0" shapeId="0" xr:uid="{9F61DCFA-DCBC-4E2F-8B75-D0A43F5078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1" authorId="0" shapeId="0" xr:uid="{37CB5519-660A-436B-AE22-4294C365A6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1" authorId="0" shapeId="0" xr:uid="{84F7E4DB-E2EF-4F58-9E6A-C4A1AFB24B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1" authorId="0" shapeId="0" xr:uid="{5C8B0BD7-235D-45E5-BAE4-F19D35D027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1" authorId="0" shapeId="0" xr:uid="{3F6C5A5B-B3D0-4E20-B190-FA451F4487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1" authorId="0" shapeId="0" xr:uid="{51EC0EBC-647A-49A1-9DA6-F5789DFFF5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1" authorId="0" shapeId="0" xr:uid="{BB347E02-518A-49EA-9BA0-C65D047127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1" authorId="0" shapeId="0" xr:uid="{12BCA49D-EA14-4C47-85F1-760DFC706A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1" authorId="0" shapeId="0" xr:uid="{2444F53B-F600-42F0-B636-78D3A43CE5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1" authorId="0" shapeId="0" xr:uid="{E1870968-1BD6-43FF-99AB-C2E46AB64C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1" authorId="0" shapeId="0" xr:uid="{2AFDFBC5-D3B7-4ED9-B4AD-E97D348D7E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1" authorId="0" shapeId="0" xr:uid="{7089D95C-F0B1-4A2D-87A8-073D570AB5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1" authorId="0" shapeId="0" xr:uid="{15E1BB90-DD13-49BC-A4D2-983A6D9C14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1" authorId="0" shapeId="0" xr:uid="{43D21810-D5DB-4D57-8849-1ECAA56164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1" authorId="0" shapeId="0" xr:uid="{BBFD4975-E732-4FF9-B7E7-C35C1D96CC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11" authorId="0" shapeId="0" xr:uid="{1FED77C5-308C-45FB-9C6B-FAA5A1FF6F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2" authorId="0" shapeId="0" xr:uid="{70772B4E-FCDF-4E11-867A-ECC3B3975A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2" authorId="0" shapeId="0" xr:uid="{826506D8-CA34-4015-B6A4-FFF1113104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2" authorId="0" shapeId="0" xr:uid="{3F394FF6-C07F-4D41-A705-85DEB6DF6C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2" authorId="0" shapeId="0" xr:uid="{3FAC0D29-E7E7-4D34-AA8A-588DEB58F9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2" authorId="0" shapeId="0" xr:uid="{6F68E84C-EAA3-4B90-9C1F-D0F4CB2443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2" authorId="0" shapeId="0" xr:uid="{98FF3FF2-E239-4B7E-9ADB-15D2F1C140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2" authorId="0" shapeId="0" xr:uid="{C5D862B7-647E-4D29-A916-9046A92678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2" authorId="0" shapeId="0" xr:uid="{09C31B18-0790-4CDD-95E2-5A6BDBC05C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2" authorId="0" shapeId="0" xr:uid="{94FEF50C-3BA9-4F1A-BE34-475E2DC047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2" authorId="0" shapeId="0" xr:uid="{7A15ECB3-DF2B-4B73-9004-8848A7F833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2" authorId="0" shapeId="0" xr:uid="{DDEA5C98-134E-4429-A285-81FD8391F1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2" authorId="0" shapeId="0" xr:uid="{BE5761CD-4B62-4F3D-8DB5-70F2B02892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2" authorId="0" shapeId="0" xr:uid="{EDB39BD6-972C-40FE-AD0B-2B11197003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2" authorId="0" shapeId="0" xr:uid="{74C5D856-8355-4B18-8A02-DC445F79DF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2" authorId="0" shapeId="0" xr:uid="{E99F8190-9140-4E72-99B2-0B61CB72C8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2" authorId="0" shapeId="0" xr:uid="{8DAFD657-2164-4BDE-8C83-C2A49A1491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2" authorId="0" shapeId="0" xr:uid="{7FC2278E-280D-4D9E-9550-BB24922405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2" authorId="0" shapeId="0" xr:uid="{C4207548-4CBB-4311-AE09-0A3C174F87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12" authorId="0" shapeId="0" xr:uid="{DC08F76C-3851-485A-BF85-98DB3606CA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2" authorId="0" shapeId="0" xr:uid="{35AD5DCE-1E3C-4442-99C6-32DB2089E3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3" authorId="0" shapeId="0" xr:uid="{B64B0188-CE8B-44BE-9975-8C36207990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3" authorId="0" shapeId="0" xr:uid="{5CA6CF23-374B-47B6-98A5-DEBA58DFE5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3" authorId="0" shapeId="0" xr:uid="{9367C5B1-2E70-4D96-A5C4-1735345B58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3" authorId="0" shapeId="0" xr:uid="{E5A20E5C-CB30-4B00-B5F4-C29F4622F4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3" authorId="0" shapeId="0" xr:uid="{D85B5E53-640E-41DA-85EC-6BADDD31B9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3" authorId="0" shapeId="0" xr:uid="{D41919F9-6CC7-44D6-89AA-46EE3644DC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3" authorId="0" shapeId="0" xr:uid="{7B50965F-AA2C-40FC-B522-59A175262B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3" authorId="0" shapeId="0" xr:uid="{8D453CA0-EBF6-4D6C-AF63-80705DB451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3" authorId="0" shapeId="0" xr:uid="{C15DA94D-73CB-49B0-B1E9-0620BEF999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3" authorId="0" shapeId="0" xr:uid="{06BE2063-8D0E-48D8-9868-8B75488B42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3" authorId="0" shapeId="0" xr:uid="{D8A595BC-5E68-4F27-9B0A-9BCBA94CF6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3" authorId="0" shapeId="0" xr:uid="{4E6C3D18-348E-4843-97C7-C3639B977F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3" authorId="0" shapeId="0" xr:uid="{20B1C7A5-B9D5-4229-ADD9-5A5B536E11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3" authorId="0" shapeId="0" xr:uid="{6B22006B-2C68-46BE-8568-5DCDF8A0D7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3" authorId="0" shapeId="0" xr:uid="{8D534E23-E4FB-4AA6-81F1-2A94200F9C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3" authorId="0" shapeId="0" xr:uid="{1B134A2E-91C7-4387-8262-4629766293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3" authorId="0" shapeId="0" xr:uid="{2A9C1C7E-A0EC-4563-9E88-F3EA908FD4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3" authorId="0" shapeId="0" xr:uid="{B9740CB1-5D15-428E-B27E-306F31DD88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13" authorId="0" shapeId="0" xr:uid="{3C7A7AD9-FB1A-495B-A6BC-8B61CD1FE9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3" authorId="0" shapeId="0" xr:uid="{C85E93B8-39B5-4C54-B6D1-59ADFA277B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4" authorId="0" shapeId="0" xr:uid="{325ABE12-9688-4A8B-BE32-B01001FB21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4" authorId="0" shapeId="0" xr:uid="{B2E159BB-F488-486A-873E-5880C7078B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4" authorId="0" shapeId="0" xr:uid="{163130E8-AAE3-4CCB-B35F-0EDEC78464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4" authorId="0" shapeId="0" xr:uid="{188F5324-21A2-4B81-A12F-9AFD4E142A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4" authorId="0" shapeId="0" xr:uid="{7951A60C-C7F3-448F-A20D-EE36FC7963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4" authorId="0" shapeId="0" xr:uid="{38C1346B-9A7C-46DE-8EF8-73A630428C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4" authorId="0" shapeId="0" xr:uid="{1E6153F0-A921-4271-9A56-6555DABFFE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4" authorId="0" shapeId="0" xr:uid="{F1E21F8C-5F94-4A6C-B156-48FAB0FEC3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4" authorId="0" shapeId="0" xr:uid="{611986EA-B145-4318-B299-31B198CA4A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4" authorId="0" shapeId="0" xr:uid="{8FAE91AD-AAF5-40DF-9288-5B92056376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4" authorId="0" shapeId="0" xr:uid="{0F41874E-B77E-4EB0-8D0E-F137BB3807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4" authorId="0" shapeId="0" xr:uid="{4EF33955-D62F-46CD-94A5-9AA1B0745B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4" authorId="0" shapeId="0" xr:uid="{B9165E95-FF7F-4278-808C-55CDE2ED30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4" authorId="0" shapeId="0" xr:uid="{3D940692-ECA0-477B-B47A-EFD224A53C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4" authorId="0" shapeId="0" xr:uid="{DE2FBB0C-C953-4108-BFC5-93C4CA94F3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4" authorId="0" shapeId="0" xr:uid="{258623B6-21A5-43BA-BC73-2E538DE516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4" authorId="0" shapeId="0" xr:uid="{5878C3AB-517D-4DCD-AE7A-4822D41E92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4" authorId="0" shapeId="0" xr:uid="{C5C73F25-D7AF-4332-A45D-4525B3FCED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4" authorId="0" shapeId="0" xr:uid="{B2D0B95E-69F2-486C-A1AA-08AC7A6EB2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14" authorId="0" shapeId="0" xr:uid="{893DCBCD-00BC-458B-A2D8-3E5B6BCB7D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4" authorId="0" shapeId="0" xr:uid="{AD59F51C-CE7D-4A72-99BB-B065604F9F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4" authorId="0" shapeId="0" xr:uid="{F8F2E97F-4761-49B3-A540-41A35A7466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4" authorId="0" shapeId="0" xr:uid="{BA29B96A-1ED7-4DD9-A8B4-B6D202FBDD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14" authorId="0" shapeId="0" xr:uid="{2E9CF360-0AAA-48FC-84BF-9725F41C38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5" authorId="0" shapeId="0" xr:uid="{68A52155-6EF8-4843-8635-E1C8FECC5E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5" authorId="0" shapeId="0" xr:uid="{E17AFEF3-F3E3-47FF-A820-78CAF8DF58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5" authorId="0" shapeId="0" xr:uid="{5D5E2239-C558-413F-851B-D72046D878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5" authorId="0" shapeId="0" xr:uid="{CC3C50CD-E79B-4F21-94E6-AA386F148F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5" authorId="0" shapeId="0" xr:uid="{23B3EED5-5D13-49AA-995B-6E5D8AF5EF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5" authorId="0" shapeId="0" xr:uid="{C54F4A90-64DE-4A7D-AC53-7B0B658E50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5" authorId="0" shapeId="0" xr:uid="{2E33E979-D20F-4672-9268-B051011F9D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5" authorId="0" shapeId="0" xr:uid="{3EFD4B2B-805A-4190-957D-0394D50208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5" authorId="0" shapeId="0" xr:uid="{0089BBBF-5962-418D-9F4D-5695560A17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5" authorId="0" shapeId="0" xr:uid="{D56F5423-28A5-4F50-9792-5D694D3F84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5" authorId="0" shapeId="0" xr:uid="{0D09E8E0-80E4-4671-9F94-8C18454AF5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5" authorId="0" shapeId="0" xr:uid="{43EC4D69-0628-46D8-A874-BFE088D103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5" authorId="0" shapeId="0" xr:uid="{699A3864-5C4D-4913-826E-59B681C8D9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5" authorId="0" shapeId="0" xr:uid="{E5CDE3D1-4380-4269-83D6-476F46749B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5" authorId="0" shapeId="0" xr:uid="{8BB969BB-5021-413C-AB80-A6CE402A27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5" authorId="0" shapeId="0" xr:uid="{B653032B-8226-4887-8697-83DB9D4079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15" authorId="0" shapeId="0" xr:uid="{4B5BCEE2-AD07-4E2A-A1D2-3A0DE36E53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5" authorId="0" shapeId="0" xr:uid="{48F1A5BE-2C91-4283-8D03-1A5359094C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5" authorId="0" shapeId="0" xr:uid="{D741F3F2-D3DB-4F74-82C7-FE4551D2B2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5" authorId="0" shapeId="0" xr:uid="{292963B7-E567-44FC-B130-E40836DDBF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5" authorId="0" shapeId="0" xr:uid="{E74B81B6-81AC-4F56-A50B-97519DB828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5" authorId="0" shapeId="0" xr:uid="{CAC7590D-5A7E-4DEF-BE0C-02E080F351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5" authorId="0" shapeId="0" xr:uid="{674A208F-2600-425D-BFE3-75EBBF7AF6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5" authorId="0" shapeId="0" xr:uid="{C9608B55-2B5C-4C4A-A5D6-EC4FA65C3B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15" authorId="0" shapeId="0" xr:uid="{088AD47A-351F-49DC-9E31-4AFF64F262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5" authorId="0" shapeId="0" xr:uid="{4CF5DBAC-3D30-4501-8A1A-F7BCB3E3DF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5" authorId="0" shapeId="0" xr:uid="{2E97358E-BEDD-4F33-AD8E-935D2A111B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5" authorId="0" shapeId="0" xr:uid="{197CC09F-B78B-47F5-A035-84F25142D6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15" authorId="0" shapeId="0" xr:uid="{82FFECE5-A9F7-43E8-831F-743B98A83B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5" authorId="0" shapeId="0" xr:uid="{DAE220C2-6F4F-4B75-8993-9D29427C18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15" authorId="0" shapeId="0" xr:uid="{D60B285C-5224-40FC-B438-2C90E95E95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6" authorId="0" shapeId="0" xr:uid="{953E81D0-B167-4103-AFE2-06FBD59CF0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6" authorId="0" shapeId="0" xr:uid="{BCDC0291-42D0-4990-88CE-EA2406AA73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6" authorId="0" shapeId="0" xr:uid="{9EEC7AB8-103A-4740-BBF1-0D455E5EA5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6" authorId="0" shapeId="0" xr:uid="{E7647A50-3FA0-4AC3-8ADE-FB7FE41E62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6" authorId="0" shapeId="0" xr:uid="{D03CC5D8-34A6-460B-A1FF-F6C9B9F553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6" authorId="0" shapeId="0" xr:uid="{D3491AE2-8305-4DD9-9C9A-E1A7E13D0A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6" authorId="0" shapeId="0" xr:uid="{4CAE16DD-56C0-4582-940A-FB0D272961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6" authorId="0" shapeId="0" xr:uid="{587B5B27-1B28-4DC4-9E3A-07E19A9630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6" authorId="0" shapeId="0" xr:uid="{634000F4-CE3C-4F01-9CD9-EC6AC53238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6" authorId="0" shapeId="0" xr:uid="{D9D702A6-1348-447E-A71C-2345A2637E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6" authorId="0" shapeId="0" xr:uid="{6A29FCBE-0515-42FE-B24D-60E5ACA663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6" authorId="0" shapeId="0" xr:uid="{FF181EC7-597E-4466-B339-B27AD3E070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6" authorId="0" shapeId="0" xr:uid="{2902E233-2287-4BF9-B1AE-27E323CEF4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6" authorId="0" shapeId="0" xr:uid="{5CD0EA4B-DA91-44BA-8610-F009EE3DBA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6" authorId="0" shapeId="0" xr:uid="{5A5709D7-5FB8-4E76-AF44-A83A6271BB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6" authorId="0" shapeId="0" xr:uid="{3E02D4BF-11CF-4E4B-828C-828E727243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6" authorId="0" shapeId="0" xr:uid="{F4ECCA60-92BD-4F8D-B525-CD995296BA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6" authorId="0" shapeId="0" xr:uid="{D2966F93-0510-47E1-B979-9900D90FE0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6" authorId="0" shapeId="0" xr:uid="{019C731F-9210-4792-99FF-120FC74963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6" authorId="0" shapeId="0" xr:uid="{0A685041-2DE6-4A67-9A25-3115690C0F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16" authorId="0" shapeId="0" xr:uid="{1065ECDF-3A60-4187-B316-6A86176377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7" authorId="0" shapeId="0" xr:uid="{3181AED3-CC74-4377-85C2-04BA4A16C7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7" authorId="0" shapeId="0" xr:uid="{CC6646C0-7D58-4F94-866A-E1999E7DB2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7" authorId="0" shapeId="0" xr:uid="{D77A2D79-4342-4B7E-909F-BE335F725A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7" authorId="0" shapeId="0" xr:uid="{A5AB9967-35AC-4E30-8B67-7331EE62B7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7" authorId="0" shapeId="0" xr:uid="{05A3E810-F84F-4064-AB4A-9F4B4F4700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7" authorId="0" shapeId="0" xr:uid="{39490716-260D-43C9-A1B8-86F01086D5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7" authorId="0" shapeId="0" xr:uid="{7D25786E-DD20-457C-A861-14B7BEB318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7" authorId="0" shapeId="0" xr:uid="{2BD22F0D-2802-4844-99AF-B1D9F3A71D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7" authorId="0" shapeId="0" xr:uid="{C9FF5D75-2077-4392-8C04-F51DE22D7D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7" authorId="0" shapeId="0" xr:uid="{931CFD38-9348-48D4-98D1-1A75D1C925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7" authorId="0" shapeId="0" xr:uid="{F26047A9-00CF-4296-B4AD-B124C672EB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7" authorId="0" shapeId="0" xr:uid="{CEC2D751-A0AE-488A-882B-E4B87E1164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7" authorId="0" shapeId="0" xr:uid="{E74E6BDC-4DEE-4BB9-9FA5-CF5B5203AA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7" authorId="0" shapeId="0" xr:uid="{C0A99AC1-EF4D-4865-A30E-00AB1560A0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7" authorId="0" shapeId="0" xr:uid="{DC770016-2C0A-48D5-8C22-9AEEC2FA02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7" authorId="0" shapeId="0" xr:uid="{B7C8D213-8E3C-4AC7-B672-0C9032319D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7" authorId="0" shapeId="0" xr:uid="{1732E625-281A-457D-BE04-01ABF0F913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7" authorId="0" shapeId="0" xr:uid="{D4ABDC00-302C-4AA3-B72A-F529A42BD6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17" authorId="0" shapeId="0" xr:uid="{1D74B4B8-A1A9-4E79-855D-25FA1D31E1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7" authorId="0" shapeId="0" xr:uid="{665218C6-3824-4D68-A1EC-53B8EDD516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7" authorId="0" shapeId="0" xr:uid="{FD8FB936-A9CE-4060-A4AC-1DBBF75EE5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7" authorId="0" shapeId="0" xr:uid="{B45F828F-847C-48F4-A053-B468239492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7" authorId="0" shapeId="0" xr:uid="{CB373446-B45A-4018-97E1-7D8E6192AE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7" authorId="0" shapeId="0" xr:uid="{A5753226-C3CF-4453-9FFB-09532E0F8E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8" authorId="0" shapeId="0" xr:uid="{B69444BB-FAF1-49A9-9F63-AA209D039F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8" authorId="0" shapeId="0" xr:uid="{29C060D7-A06D-448A-B047-DBD0B22A1F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8" authorId="0" shapeId="0" xr:uid="{62436381-EE50-4DA5-9019-577CCB71B6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8" authorId="0" shapeId="0" xr:uid="{AB002F0C-D0E0-4839-B55D-8DC5CC4417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8" authorId="0" shapeId="0" xr:uid="{697F363D-D438-4626-AFE3-5A37A1D003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8" authorId="0" shapeId="0" xr:uid="{BF67F0E1-A08C-4265-BFD3-397DE48EE0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8" authorId="0" shapeId="0" xr:uid="{F3F23864-A3A1-4552-B081-C477D9A99E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8" authorId="0" shapeId="0" xr:uid="{0AD327CC-B171-4DD9-89D5-B223CC69E5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8" authorId="0" shapeId="0" xr:uid="{83CFDFF1-30AF-4E94-B390-6B97D1D8B3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8" authorId="0" shapeId="0" xr:uid="{25B6D070-7E59-442C-99CA-88BFC80FDE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8" authorId="0" shapeId="0" xr:uid="{CD55A29A-A64C-4AB1-959F-208859ADD2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18" authorId="0" shapeId="0" xr:uid="{A2E908D7-8F43-450A-8E65-14487E6F5C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8" authorId="0" shapeId="0" xr:uid="{6F626A0C-E3CC-4365-AED1-A1751ECAAF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8" authorId="0" shapeId="0" xr:uid="{5B55295B-7AE1-4CBA-9648-22817FD2EB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8" authorId="0" shapeId="0" xr:uid="{82BD99A6-B3D0-4B49-927A-F7B407EE56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8" authorId="0" shapeId="0" xr:uid="{1C1F8EB5-966A-4E29-95D1-A0824FE0C5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8" authorId="0" shapeId="0" xr:uid="{4CF86766-9FF5-42FB-A094-8C5233B51A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8" authorId="0" shapeId="0" xr:uid="{83BE786F-921F-4236-A6B1-97FF4577B2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8" authorId="0" shapeId="0" xr:uid="{E74973B2-89B5-49F9-A860-55C16B456B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8" authorId="0" shapeId="0" xr:uid="{91E6B0A5-B617-413D-83BD-21467B6891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8" authorId="0" shapeId="0" xr:uid="{DA099E47-A981-4347-B10A-04D5C2315D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8" authorId="0" shapeId="0" xr:uid="{73A7D742-2CD9-45F7-ADE7-821F2FF6B8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8" authorId="0" shapeId="0" xr:uid="{E36856A2-DDE3-4AAC-8AEA-2D6913022E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18" authorId="0" shapeId="0" xr:uid="{8361CC15-5755-4190-8C91-BC1039BC55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9" authorId="0" shapeId="0" xr:uid="{14B37884-2B5B-4ED4-BC2A-042FB36BF7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9" authorId="0" shapeId="0" xr:uid="{2192460A-9176-4A43-A2B5-5BF5AEAC3C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9" authorId="0" shapeId="0" xr:uid="{AA11DA58-CA33-49D9-90A9-06DF3CD73C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9" authorId="0" shapeId="0" xr:uid="{C0D38E7F-F155-4CF6-B681-2EDC93BCA9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9" authorId="0" shapeId="0" xr:uid="{4DA665F0-3CEA-478F-A91C-36FA51E586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9" authorId="0" shapeId="0" xr:uid="{7DE7962A-E25D-4F62-A3A6-2FA16E4860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9" authorId="0" shapeId="0" xr:uid="{D70FA559-220F-4796-BD04-6D77FF23F9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9" authorId="0" shapeId="0" xr:uid="{AA245788-20BA-4C86-8710-746BFF23F6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9" authorId="0" shapeId="0" xr:uid="{7B464AEF-207B-4273-93AB-7A8052D6EB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9" authorId="0" shapeId="0" xr:uid="{A2C31296-F943-416D-B539-8368927FDF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9" authorId="0" shapeId="0" xr:uid="{207A0ED1-6A08-4311-A21E-14FFD421AD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9" authorId="0" shapeId="0" xr:uid="{70CAA617-0966-4535-AD00-70E464529E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9" authorId="0" shapeId="0" xr:uid="{1E3493E3-379F-47FF-9785-4DBBB1C4FC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9" authorId="0" shapeId="0" xr:uid="{BEDD3DE4-F3F0-4A6F-9C7E-B3699AFE33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9" authorId="0" shapeId="0" xr:uid="{CAA42C12-155A-4D53-92A7-47C76D8D33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9" authorId="0" shapeId="0" xr:uid="{7D656A88-AB75-4EC2-9C92-27797A529B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9" authorId="0" shapeId="0" xr:uid="{6748F6D9-2788-487C-9E11-A0CB104A94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9" authorId="0" shapeId="0" xr:uid="{2050BD57-95D7-4396-A3B7-83E13A4D04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9" authorId="0" shapeId="0" xr:uid="{DB5EB817-D61F-4C46-A1C7-12216453B4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9" authorId="0" shapeId="0" xr:uid="{1F9AFE2F-BBB1-4BDF-9B90-A314A2B3E5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9" authorId="0" shapeId="0" xr:uid="{740FFEFB-455E-4458-95DA-DDCD5D579F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9" authorId="0" shapeId="0" xr:uid="{994DED82-1B34-4CC0-86EF-40D57C23A2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9" authorId="0" shapeId="0" xr:uid="{5B9ACC3A-5EBD-4446-8B3C-1296D39A6F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9" authorId="0" shapeId="0" xr:uid="{8B11E575-9FCE-4109-8C10-60D6AC7DAE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9" authorId="0" shapeId="0" xr:uid="{104735A8-1A63-4183-B72E-D1392B01FF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19" authorId="0" shapeId="0" xr:uid="{2F50100E-A81F-43BB-A724-15545578CE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0" authorId="0" shapeId="0" xr:uid="{DA699C84-3016-420E-96A4-736E66876E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0" authorId="0" shapeId="0" xr:uid="{CD49941D-FED4-464C-86D4-85D355A0E5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0" authorId="0" shapeId="0" xr:uid="{49F8759B-1BEF-426A-8CAF-024B49F2B3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0" authorId="0" shapeId="0" xr:uid="{40C241BA-8CF2-4C6C-9EB9-FF0D11AF03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0" authorId="0" shapeId="0" xr:uid="{14160627-6197-474A-9973-F933606FDC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0" authorId="0" shapeId="0" xr:uid="{DEE46854-E0A7-4858-9492-B16D7D64F5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0" authorId="0" shapeId="0" xr:uid="{C04716FF-2294-45B1-96DF-A8BAC97997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0" authorId="0" shapeId="0" xr:uid="{ACA37620-08DF-4D68-9C0C-E8E5141A83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0" authorId="0" shapeId="0" xr:uid="{31370561-0BE2-443D-9D05-493761531A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0" authorId="0" shapeId="0" xr:uid="{6E4AC1F9-0F30-4CFD-ABBA-435D6BFB8F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B20" authorId="0" shapeId="0" xr:uid="{ADF459F2-4E6E-4CED-BE05-336659EDEC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20" authorId="0" shapeId="0" xr:uid="{586E5860-DFE3-49B4-B963-F71A26B05C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20" authorId="0" shapeId="0" xr:uid="{97402827-7AAF-4354-B52E-B2845FAD29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0" authorId="0" shapeId="0" xr:uid="{F731FE7F-42CC-4595-9739-4882C7A8AA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0" authorId="0" shapeId="0" xr:uid="{4FC4C574-2255-4836-A81C-84FB370577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0" authorId="0" shapeId="0" xr:uid="{9EE8D2E3-F7D0-42CE-B54C-0DFC845C98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0" authorId="0" shapeId="0" xr:uid="{89B7BF9E-D133-4943-8ABC-04B4E24B23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0" authorId="0" shapeId="0" xr:uid="{90EF1D98-6228-4778-98BA-AF1E484E6A4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0" authorId="0" shapeId="0" xr:uid="{A8233C39-4AE9-4E02-AC32-EEE132CB81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20" authorId="0" shapeId="0" xr:uid="{DA29ED58-806A-4118-BE94-93DDAEDBD1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0" authorId="0" shapeId="0" xr:uid="{85915B6D-C58C-44FE-BCF4-9414D87EA0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0" authorId="0" shapeId="0" xr:uid="{1EA78AD9-C714-4F41-9BDF-0A27548C2C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0" authorId="0" shapeId="0" xr:uid="{3CDF2067-FF50-4FF0-B616-A166A7C4D1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0" authorId="0" shapeId="0" xr:uid="{B50A633C-2168-4562-B6C6-908820B325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20" authorId="0" shapeId="0" xr:uid="{0E7B7E2C-F6D8-4497-956A-84BD6B1D40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1" authorId="0" shapeId="0" xr:uid="{77DBFAB3-8E57-428E-879F-4839751772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1" authorId="0" shapeId="0" xr:uid="{EF37A272-5B18-4B5E-A126-0BA3A9D651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1" authorId="0" shapeId="0" xr:uid="{07F2D9DD-1ECE-4A2E-941D-55CCC2EC32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1" authorId="0" shapeId="0" xr:uid="{E999DBF7-B4B0-4373-B2F6-95D97739FB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1" authorId="0" shapeId="0" xr:uid="{0BD6156A-DE46-45E1-9616-C02D6692C9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1" authorId="0" shapeId="0" xr:uid="{E67FA57B-2C84-4724-A669-9BEAC53E79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1" authorId="0" shapeId="0" xr:uid="{EEC13EBE-80B5-48EB-9799-C876ECE03D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1" authorId="0" shapeId="0" xr:uid="{26E47F94-0CD6-46B5-923B-8C34BD6C0B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1" authorId="0" shapeId="0" xr:uid="{44022A19-53F4-41D9-830B-085AE8525F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1" authorId="0" shapeId="0" xr:uid="{446CE21B-CA7A-404B-B965-360C7E4743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1" authorId="0" shapeId="0" xr:uid="{3A70D38A-AA0B-4B1C-88D1-3FFA87F052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1" authorId="0" shapeId="0" xr:uid="{E1D43329-1FCA-42AF-8986-08D37CEF1F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1" authorId="0" shapeId="0" xr:uid="{3CC0A020-75AD-43D6-B445-BCB734BCC2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21" authorId="0" shapeId="0" xr:uid="{9DC64ED3-C04C-4CF8-BFAD-03C3EDE569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21" authorId="0" shapeId="0" xr:uid="{1D5A9664-DCEB-4AE5-A1F9-3B14011D31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21" authorId="0" shapeId="0" xr:uid="{3016D85F-31FE-4D67-909A-685EE78CBC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1" authorId="0" shapeId="0" xr:uid="{B317B61D-5359-4759-A1A2-5F7D359EFF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1" authorId="0" shapeId="0" xr:uid="{BD7AC815-400C-4E41-A19F-3DAFAAE328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1" authorId="0" shapeId="0" xr:uid="{402CB217-37FD-4565-89E6-EC2B25FB4B0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S21" authorId="0" shapeId="0" xr:uid="{0A6D3556-AA82-4C8A-9572-07667DD0A7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1" authorId="0" shapeId="0" xr:uid="{76D43056-FB37-4B27-9ABA-6F634B89437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1" authorId="0" shapeId="0" xr:uid="{26DFBA59-B99A-47C0-9602-219AE709ED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1" authorId="0" shapeId="0" xr:uid="{C56F8537-E5DB-484E-AF42-C48559CC87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1" authorId="0" shapeId="0" xr:uid="{314ED4E6-7120-4D7F-B073-1F564002BF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21" authorId="0" shapeId="0" xr:uid="{653D0644-E5AA-46EA-9703-B3B801C350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2" authorId="0" shapeId="0" xr:uid="{1B930528-A890-4C03-B0B4-EDB22A2D6C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2" authorId="0" shapeId="0" xr:uid="{6FB638CB-448D-4EF2-9BD6-7F88A73CFD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2" authorId="0" shapeId="0" xr:uid="{8476070F-EB7C-4532-9EEB-F00D95079B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2" authorId="0" shapeId="0" xr:uid="{93C81AB8-559F-4E9A-8485-86FD0D1689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2" authorId="0" shapeId="0" xr:uid="{DE9AC8F9-465A-4EED-AF22-66444BB09F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2" authorId="0" shapeId="0" xr:uid="{5A4E7A6F-E285-4773-AB2B-E041506C36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2" authorId="0" shapeId="0" xr:uid="{CF39FB5E-DD68-4D60-BA35-7011DBDA11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22" authorId="0" shapeId="0" xr:uid="{82F0EC2F-D878-4D64-AF6E-F131972E5F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2" authorId="0" shapeId="0" xr:uid="{D1B63EDB-F6BA-4E33-990A-0560FE8D60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2" authorId="0" shapeId="0" xr:uid="{FFEA4B59-4432-4040-961A-E32F9C3DBF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2" authorId="0" shapeId="0" xr:uid="{9156C8CC-08DF-49A0-B80D-CE4E25CAE7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22" authorId="0" shapeId="0" xr:uid="{08927383-2B85-4C62-A582-FEF1D02ED6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2" authorId="0" shapeId="0" xr:uid="{5552DC95-B316-4349-80ED-C71D70CFD4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2" authorId="0" shapeId="0" xr:uid="{D2F1406A-3575-4942-AC65-56493003E9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2" authorId="0" shapeId="0" xr:uid="{51109155-5EDD-4B7B-9A0C-659D1C6E51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2" authorId="0" shapeId="0" xr:uid="{4CB72E5E-D885-4F3D-BDAF-1C874F1F63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2" authorId="0" shapeId="0" xr:uid="{0B7BFF46-AA8F-466F-9D5C-00605070F7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2" authorId="0" shapeId="0" xr:uid="{C46824BB-2F6A-4E4F-9C59-6CC0586782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2" authorId="0" shapeId="0" xr:uid="{AB721563-14E1-4D35-99DB-10FBB6B05D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2" authorId="0" shapeId="0" xr:uid="{F04E2B27-B78F-44B8-A979-7B6AD0C722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2" authorId="0" shapeId="0" xr:uid="{CAE28F83-C822-4919-831E-15FE7A1B48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2" authorId="0" shapeId="0" xr:uid="{4EAEE70E-0319-40C8-8877-1996B04D4F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2" authorId="0" shapeId="0" xr:uid="{34495B87-5A84-46B0-95DA-76D3FE0D00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22" authorId="0" shapeId="0" xr:uid="{14BC979E-3D19-489B-8BCF-F29B87C1BC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3" authorId="0" shapeId="0" xr:uid="{9D43D680-0341-4477-9A51-6087C196EA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3" authorId="0" shapeId="0" xr:uid="{DBBEE6E8-C375-4993-8E98-B0A28E786B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3" authorId="0" shapeId="0" xr:uid="{2A66309A-B94D-4BEE-8A79-6EDE160A31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3" authorId="0" shapeId="0" xr:uid="{67F5EB90-CE6A-4909-9954-51FFFBD9EE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3" authorId="0" shapeId="0" xr:uid="{F4B68F83-F80C-4BD0-ACD9-D8B01181C4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3" authorId="0" shapeId="0" xr:uid="{8C8802D5-D641-4931-A0E2-0AF0BA0CBA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3" authorId="0" shapeId="0" xr:uid="{605F4AF5-3F66-4811-A0A9-C8385B452F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3" authorId="0" shapeId="0" xr:uid="{1838E3EC-FE52-48E7-849D-A882016988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3" authorId="0" shapeId="0" xr:uid="{E7C5CAFF-3EFC-43AF-B073-168D39F7C7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3" authorId="0" shapeId="0" xr:uid="{C785B80F-BBA8-4014-B9A2-998E0BD843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3" authorId="0" shapeId="0" xr:uid="{8F741781-7F27-480A-A23E-4234BB15F1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23" authorId="0" shapeId="0" xr:uid="{560D7835-ACE1-41C8-9941-33AB228C00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23" authorId="0" shapeId="0" xr:uid="{F1EE6AF2-5F41-4965-B7D0-8100A3CD7B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3" authorId="0" shapeId="0" xr:uid="{C7CF808A-27F4-4BAD-B8FB-19F0FC579F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3" authorId="0" shapeId="0" xr:uid="{75CE22E3-3E70-49CB-9282-87C8A97D77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3" authorId="0" shapeId="0" xr:uid="{9A42ACEA-E712-4A87-ABD4-8EED4FD0B4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3" authorId="0" shapeId="0" xr:uid="{2A55B515-BB52-498E-AD04-87C3396907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3" authorId="0" shapeId="0" xr:uid="{CE6ACF01-DEFE-41EB-9142-B68FF2E1B9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3" authorId="0" shapeId="0" xr:uid="{2747B27E-D43D-4DB5-86D9-5B0A786F22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3" authorId="0" shapeId="0" xr:uid="{523B36A9-53D0-4F91-9C65-F50EFF92AF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23" authorId="0" shapeId="0" xr:uid="{39692733-CC2B-4F54-A4AE-041017966F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24" authorId="0" shapeId="0" xr:uid="{206168B1-2407-4E21-9F24-DA199A3509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4" authorId="0" shapeId="0" xr:uid="{84354ED7-066A-4B0E-8CB9-4348D4968E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4" authorId="0" shapeId="0" xr:uid="{E778A1E2-5477-44E2-9ECC-F195887D7B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4" authorId="0" shapeId="0" xr:uid="{6CC6E64A-F54C-4EF1-AA5C-218B58B93D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4" authorId="0" shapeId="0" xr:uid="{6583F305-2400-4EC0-810D-831A6B1D17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4" authorId="0" shapeId="0" xr:uid="{21755EA7-E059-43EC-AB15-B4944EE799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4" authorId="0" shapeId="0" xr:uid="{0461BB1C-52B8-4C83-AB55-0D779A9C15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4" authorId="0" shapeId="0" xr:uid="{93CAEB7B-70F0-4F19-AEE0-0E8CEF27BE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4" authorId="0" shapeId="0" xr:uid="{9687FAAA-8FF7-4AFF-84EA-BC5DB09914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4" authorId="0" shapeId="0" xr:uid="{2261FD9C-8165-4FF9-8101-2B740F11E3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4" authorId="0" shapeId="0" xr:uid="{4C93F5DE-DC99-4AB2-97EC-AF4F45C0E5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4" authorId="0" shapeId="0" xr:uid="{03180DDF-3AAC-43B9-A8CF-B55F5F0F95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4" authorId="0" shapeId="0" xr:uid="{C285EAE6-D6B2-4907-9397-F01FCF758E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24" authorId="0" shapeId="0" xr:uid="{E0F7C662-D12F-4D40-89C8-762D9F9089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24" authorId="0" shapeId="0" xr:uid="{5A861D16-A4BF-4CB0-8ECF-627EBB495D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24" authorId="0" shapeId="0" xr:uid="{4B2688CD-864F-4C77-99B4-F035866164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4" authorId="0" shapeId="0" xr:uid="{35FD0788-FFA7-41ED-8A8D-DF678F9C38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4" authorId="0" shapeId="0" xr:uid="{09203A91-A50E-4E33-81C0-EB707E735E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4" authorId="0" shapeId="0" xr:uid="{38172264-8805-4D67-9DCB-1A462B36DF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4" authorId="0" shapeId="0" xr:uid="{82580340-97A2-4419-8B76-0F42D15C28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4" authorId="0" shapeId="0" xr:uid="{26D4526D-9BBB-4019-85DE-ADA774D801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4" authorId="0" shapeId="0" xr:uid="{7EC73FCA-9CE1-4ADF-B177-DD258823A3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4" authorId="0" shapeId="0" xr:uid="{554B79A0-5011-4BC4-9A72-8CA428CDC1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4" authorId="0" shapeId="0" xr:uid="{41FC0E18-6E55-4460-B973-F4E8343555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4" authorId="0" shapeId="0" xr:uid="{85E29529-FE16-424C-93E1-337C2922E5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4" authorId="0" shapeId="0" xr:uid="{F6160331-B9AF-4846-8DA9-E5CE723965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B25" authorId="0" shapeId="0" xr:uid="{2C70C8F1-658A-4D9A-A5A8-6938D810E6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5" authorId="0" shapeId="0" xr:uid="{B14FB206-4130-448F-8D6B-C2B3FFC9F8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5" authorId="0" shapeId="0" xr:uid="{E75D5B6E-1D5B-4C03-A096-79CC5E41B3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5" authorId="0" shapeId="0" xr:uid="{11C5640B-B145-4369-8169-8532F388BB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5" authorId="0" shapeId="0" xr:uid="{3C710889-5727-4290-8221-65344400A1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25" authorId="0" shapeId="0" xr:uid="{A8EDBA14-C704-4E4C-9365-2FF08EF59F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5" authorId="0" shapeId="0" xr:uid="{4A78B0A9-450C-47BF-87C8-ED881A98CF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5" authorId="0" shapeId="0" xr:uid="{1A1F78AB-323C-4E40-98D0-2DE80B6146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5" authorId="0" shapeId="0" xr:uid="{010B6D60-3376-495D-BD92-F615FF1803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25" authorId="0" shapeId="0" xr:uid="{BCDF0342-8AD1-4538-822D-FBE01ED026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5" authorId="0" shapeId="0" xr:uid="{BC174F6F-2717-4FB5-8DCE-B4C7D1A296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5" authorId="0" shapeId="0" xr:uid="{9CCE5E19-DDE3-44AF-B1FD-3A0702E885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5" authorId="0" shapeId="0" xr:uid="{0B8D2C60-7948-4528-94D4-974AEBEA70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25" authorId="0" shapeId="0" xr:uid="{87404034-F87A-4A0A-A790-C66AD38DF3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25" authorId="0" shapeId="0" xr:uid="{9CF130EE-AC6A-4C5C-8D45-552F63BDF1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25" authorId="0" shapeId="0" xr:uid="{856BBA04-0ACD-4F8F-85D5-9D75378954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5" authorId="0" shapeId="0" xr:uid="{210C6DA6-8691-4AB1-96D1-94A5A5F94F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5" authorId="0" shapeId="0" xr:uid="{C5CDEA6D-38D7-4645-ADD9-68AECD2C11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5" authorId="0" shapeId="0" xr:uid="{20F30485-39CD-4C5F-B9C7-D7357093D0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5" authorId="0" shapeId="0" xr:uid="{4EA92BCD-78A3-469D-A857-B251F791AC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5" authorId="0" shapeId="0" xr:uid="{352E9824-3C05-4000-9885-B977177735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5" authorId="0" shapeId="0" xr:uid="{A9EBA78A-3151-4349-85D0-33E07732A8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5" authorId="0" shapeId="0" xr:uid="{9887E080-E15D-46F5-90FA-51F08C2F4E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5" authorId="0" shapeId="0" xr:uid="{E7F4176E-77C0-444A-841D-E959DD6D2F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5" authorId="0" shapeId="0" xr:uid="{9283E227-FED7-445D-AD26-2E81516761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5" authorId="0" shapeId="0" xr:uid="{7A5FF812-D19F-4D7C-9CE6-41AF6213A4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25" authorId="0" shapeId="0" xr:uid="{041DA7E3-0F77-4D8D-A8D5-733882CBD1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26" authorId="0" shapeId="0" xr:uid="{482D6B17-B920-462C-B3AD-418E87AF0C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6" authorId="0" shapeId="0" xr:uid="{9D430716-EC45-4E16-A77E-1B14407726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6" authorId="0" shapeId="0" xr:uid="{058F0F7D-5604-4EE5-9121-F6346DCD1E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6" authorId="0" shapeId="0" xr:uid="{F8C02759-2944-41CB-89D9-7D79A94A1D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26" authorId="0" shapeId="0" xr:uid="{8B258E07-CFE4-488F-A267-54075F40DE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26" authorId="0" shapeId="0" xr:uid="{E374560B-92BA-4F5F-8389-523D991EC6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6" authorId="0" shapeId="0" xr:uid="{AA090C40-5336-40C8-8639-4F378045D1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6" authorId="0" shapeId="0" xr:uid="{9062AADB-AE33-49C7-9171-3D37E7FDB6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6" authorId="0" shapeId="0" xr:uid="{3D73744D-4E58-4CFB-9AAE-2F7FD4ABA6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6" authorId="0" shapeId="0" xr:uid="{4E05D9F4-7F7E-4BED-881C-6FDFDF3E06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26" authorId="0" shapeId="0" xr:uid="{01C6E108-B693-4A72-B424-3AC04EE256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6" authorId="0" shapeId="0" xr:uid="{ABB963B1-35BD-4AFD-BFD2-4AB827FC92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6" authorId="0" shapeId="0" xr:uid="{7CD25C33-4E9A-4815-814E-C7B12140A2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6" authorId="0" shapeId="0" xr:uid="{958A323D-11DC-42D0-A0EF-AD8533ECD1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6" authorId="0" shapeId="0" xr:uid="{3D88E6C2-2421-4093-B94F-B9E817D07A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26" authorId="0" shapeId="0" xr:uid="{BC3774E2-7FBD-4539-9771-AADAA3B1E1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26" authorId="0" shapeId="0" xr:uid="{C4AB0682-2C50-4D64-B59E-10C79ECA76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26" authorId="0" shapeId="0" xr:uid="{18A4ABE1-575F-4C5B-BA9C-7F6E13E4B1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6" authorId="0" shapeId="0" xr:uid="{DA8A631F-8AA5-4B5B-96DE-D038CEC27F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6" authorId="0" shapeId="0" xr:uid="{A549C539-694A-4C6C-B0D2-BC39F494CC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6" authorId="0" shapeId="0" xr:uid="{E49F0354-27F2-4EC5-B469-4E5F5B6B98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6" authorId="0" shapeId="0" xr:uid="{94CDBAC8-9334-4620-92D9-BDDE02CAAA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6" authorId="0" shapeId="0" xr:uid="{2E3AF933-2AC6-4B27-9E6E-32660BA04D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6" authorId="0" shapeId="0" xr:uid="{0BEEB582-5ADF-40F3-AD40-A31BCEFA68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6" authorId="0" shapeId="0" xr:uid="{7973462C-EB8C-487A-BE1A-6195DDBC73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6" authorId="0" shapeId="0" xr:uid="{6B4C8541-1440-4A48-B74C-4503F2FB35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6" authorId="0" shapeId="0" xr:uid="{FC9DBCBB-5F77-44A1-BFEE-FB0F1EBFC2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6" authorId="0" shapeId="0" xr:uid="{EA71FAD7-BE11-4B4D-A15E-9F430862DA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6" authorId="0" shapeId="0" xr:uid="{925D5EEF-8761-4D53-BEE6-49128CC0E5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26" authorId="0" shapeId="0" xr:uid="{ABD21357-F22C-428B-82F2-7B72F8EEE2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7" authorId="0" shapeId="0" xr:uid="{76D747C0-D241-4694-AD3E-2ECD0F9652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7" authorId="0" shapeId="0" xr:uid="{39790B58-BF60-4A3A-997A-D047476FBF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7" authorId="0" shapeId="0" xr:uid="{9913301D-5081-475C-A358-666FE3435C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7" authorId="0" shapeId="0" xr:uid="{0DA0D67D-3A37-4BBE-97C2-E9482587D01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7" authorId="0" shapeId="0" xr:uid="{95EB6BF6-797F-4814-9472-4469FD5FCD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27" authorId="0" shapeId="0" xr:uid="{833094ED-CC27-4487-AD59-489A76A964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7" authorId="0" shapeId="0" xr:uid="{42DB9A8F-9948-4750-9556-45E6D1B95D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7" authorId="0" shapeId="0" xr:uid="{2F445DD7-0024-4601-A682-2B4EECA7DF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7" authorId="0" shapeId="0" xr:uid="{82984365-FDC5-4D98-AB99-3B7BE1AD9B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7" authorId="0" shapeId="0" xr:uid="{E02440EC-3451-4734-8116-4C02B52CD8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7" authorId="0" shapeId="0" xr:uid="{D8CEDB28-5CE7-42E6-A134-4F4EFEB30D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27" authorId="0" shapeId="0" xr:uid="{AF49E6E0-F0EF-4DD7-8788-7140AA1811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27" authorId="0" shapeId="0" xr:uid="{967D2B64-CDCF-44EB-9CA4-87C065C4B5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7" authorId="0" shapeId="0" xr:uid="{FE4BE124-1D81-46D9-806D-975D98387E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7" authorId="0" shapeId="0" xr:uid="{69DE9115-DE6A-4E9C-8CD1-1367BA3556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7" authorId="0" shapeId="0" xr:uid="{9219CCB2-5630-4E8B-864D-7202086AC3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7" authorId="0" shapeId="0" xr:uid="{2F7ADE2D-43BF-45D6-91AE-BF54ACDD40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7" authorId="0" shapeId="0" xr:uid="{BB47BA47-7B8F-4D41-970F-9F51FCD32B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27" authorId="0" shapeId="0" xr:uid="{D46CB905-8761-488F-87CD-B15C8CAE63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27" authorId="0" shapeId="0" xr:uid="{ADF5CC05-B813-43A9-96E0-379959B9ED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27" authorId="0" shapeId="0" xr:uid="{D714E9F6-4F77-4D48-9AD8-6A8F93FF0A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7" authorId="0" shapeId="0" xr:uid="{1E4F7EFB-6A85-4C99-A1E0-7B56CB04E6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7" authorId="0" shapeId="0" xr:uid="{6249692C-8704-4577-81AB-62FF53609C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7" authorId="0" shapeId="0" xr:uid="{5E06341D-D819-47E3-8E0E-68A883208B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7" authorId="0" shapeId="0" xr:uid="{CFF0BBE8-EC4A-4398-8ECF-C4EA8A5A9D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7" authorId="0" shapeId="0" xr:uid="{501466D4-82CA-4560-A034-80067CCEBE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27" authorId="0" shapeId="0" xr:uid="{9DE803A7-0A97-4323-B3CB-1D88F4FF6B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7" authorId="0" shapeId="0" xr:uid="{7A6B633E-C269-4075-9B20-886B3E175A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7" authorId="0" shapeId="0" xr:uid="{8E0A790D-CA22-4247-B4BD-74034A3E81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7" authorId="0" shapeId="0" xr:uid="{4F66421F-8F4B-4F81-9029-4990C35688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7" authorId="0" shapeId="0" xr:uid="{9922B5A8-C9A6-4DE5-AE72-DB873B0B830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7" authorId="0" shapeId="0" xr:uid="{D3A88F26-325A-44BD-8EC7-9456EDA112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27" authorId="0" shapeId="0" xr:uid="{94554019-C787-455F-804E-1424630E9C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8" authorId="0" shapeId="0" xr:uid="{33B9B252-D040-4080-8C5E-ADD686306F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8" authorId="0" shapeId="0" xr:uid="{06CCF26E-7A04-4603-87EC-3D7E5CDB83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8" authorId="0" shapeId="0" xr:uid="{11D473F6-5954-4CA2-B7E3-9DF9CEA415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8" authorId="0" shapeId="0" xr:uid="{772DC720-D3E8-4396-A36D-A3C47FBFE4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8" authorId="0" shapeId="0" xr:uid="{046D694A-028E-40B9-A4F0-29478F4BDC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8" authorId="0" shapeId="0" xr:uid="{7618B97D-4BE5-4D9F-93C2-0DD442FB03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8" authorId="0" shapeId="0" xr:uid="{875971A4-0AEE-41A5-907F-CFE2563B85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8" authorId="0" shapeId="0" xr:uid="{157A1526-2A8D-49FA-83E8-2C568C9418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28" authorId="0" shapeId="0" xr:uid="{3C971546-1BE6-4217-B8AA-0809BA82817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28" authorId="0" shapeId="0" xr:uid="{3095EADD-4104-4533-8355-714D1560C3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8" authorId="0" shapeId="0" xr:uid="{7828E78A-6244-444F-8E28-B9095BFCDF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8" authorId="0" shapeId="0" xr:uid="{E7955E77-590A-4795-871D-6BB4A0C963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8" authorId="0" shapeId="0" xr:uid="{4DC24687-D7CA-4179-BE53-3D2FE6F79D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28" authorId="0" shapeId="0" xr:uid="{56566679-E583-4B30-ACD9-375A541652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8" authorId="0" shapeId="0" xr:uid="{06200456-9A99-4C24-A604-DA22C5D3ED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8" authorId="0" shapeId="0" xr:uid="{1BEA7A06-8303-49D6-A112-B1A8B166DF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28" authorId="0" shapeId="0" xr:uid="{A12AED30-EC11-44D0-B8EF-AA9AB51637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28" authorId="0" shapeId="0" xr:uid="{D19DD0B4-CB14-4B58-A901-4CFB05CAC7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28" authorId="0" shapeId="0" xr:uid="{8058B069-DCD9-4EFD-86CF-9B02549EA5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8" authorId="0" shapeId="0" xr:uid="{A32E160E-C31D-40F7-9086-37D8024281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8" authorId="0" shapeId="0" xr:uid="{FACDBDD5-D203-41C4-903D-37D761984F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8" authorId="0" shapeId="0" xr:uid="{D80A27EB-6D00-46D8-89B3-80A10BF36F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8" authorId="0" shapeId="0" xr:uid="{0DBA47AF-92BA-4015-B3D6-7224D91730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8" authorId="0" shapeId="0" xr:uid="{E8B19DEB-6DA5-47EF-AF6F-BA7A982B7E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8" authorId="0" shapeId="0" xr:uid="{20118A2B-4B8C-4557-973D-38E6E4A900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8" authorId="0" shapeId="0" xr:uid="{8D9F1242-D751-4533-BF30-5891D50445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8" authorId="0" shapeId="0" xr:uid="{638E7790-D707-4530-806D-D4918B3A02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8" authorId="0" shapeId="0" xr:uid="{C7D715FD-10AA-4300-BB2C-20F6FB591C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8" authorId="0" shapeId="0" xr:uid="{63A8ED10-D4CD-4945-801A-B402D4341C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28" authorId="0" shapeId="0" xr:uid="{18AD1570-A9E9-4979-BBCB-731D455CBC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9" authorId="0" shapeId="0" xr:uid="{FB7CF184-113C-44E0-8335-0648AD8765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29" authorId="0" shapeId="0" xr:uid="{519247B0-0725-4984-BEC2-5FC304286C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9" authorId="0" shapeId="0" xr:uid="{1DC7A939-F81C-48D6-95FA-4C2F6BEF86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9" authorId="0" shapeId="0" xr:uid="{D522F6A4-E2AF-4822-A314-900384F20B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9" authorId="0" shapeId="0" xr:uid="{B16ECEC8-BAF2-4545-8CFE-651CB847D6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9" authorId="0" shapeId="0" xr:uid="{BB375436-2FAC-47D9-8AA0-DE31BF58C3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9" authorId="0" shapeId="0" xr:uid="{5EE626C0-C8A2-41AA-AA3B-8024EE31CC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9" authorId="0" shapeId="0" xr:uid="{6E18731A-86FA-4634-9AA2-26E6D66DF3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9" authorId="0" shapeId="0" xr:uid="{2F773C3D-64F0-44B1-A341-16936FF0AF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9" authorId="0" shapeId="0" xr:uid="{9409F566-2502-423B-86C9-21D7D6C44E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29" authorId="0" shapeId="0" xr:uid="{7B85C44C-8F6D-46C5-BCCC-E052A38220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9" authorId="0" shapeId="0" xr:uid="{D331AC4B-5DE9-4D52-B098-69521E350D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9" authorId="0" shapeId="0" xr:uid="{33169995-3492-493F-AA0E-D42B922A5D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9" authorId="0" shapeId="0" xr:uid="{1BCFE0F1-62AE-40AD-AEEE-6C08773A22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9" authorId="0" shapeId="0" xr:uid="{F95624FB-53D9-4224-B182-0E7339F48C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29" authorId="0" shapeId="0" xr:uid="{EE18D1B0-59B7-494F-B3D3-B95F3DB943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9" authorId="0" shapeId="0" xr:uid="{C5745071-CA5C-43F5-9C26-D222A04C94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29" authorId="0" shapeId="0" xr:uid="{0F3ACFC1-8752-4FCE-B11D-0F517514FE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9" authorId="0" shapeId="0" xr:uid="{4AFD3415-BA68-44E2-80BF-7ACD0BC64C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S29" authorId="0" shapeId="0" xr:uid="{63429CCE-B07F-4CBF-BF29-EB26EE4904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9" authorId="0" shapeId="0" xr:uid="{8FB410BC-BE94-4951-8819-27CDE6EBB0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9" authorId="0" shapeId="0" xr:uid="{79FA520C-03B5-4927-92E7-8F562687B5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9" authorId="0" shapeId="0" xr:uid="{5F87CFBB-C278-4E86-B378-58867F68C5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9" authorId="0" shapeId="0" xr:uid="{5FF50C3F-4318-43F2-A0CC-274DD18F7E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9" authorId="0" shapeId="0" xr:uid="{FBC35C71-D6D8-4ACF-8E96-E754E3F645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29" authorId="0" shapeId="0" xr:uid="{545B0016-8857-43F3-8277-A624F530CF7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0" authorId="0" shapeId="0" xr:uid="{3A901C7D-F607-456E-AA29-7E4CC53EFC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0" authorId="0" shapeId="0" xr:uid="{074E0B0C-F053-46CF-A2DE-7FBE8D4A7E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0" authorId="0" shapeId="0" xr:uid="{33D0B553-429D-4DC2-8500-4DDE195B2C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0" authorId="0" shapeId="0" xr:uid="{37317F5A-DC38-4669-AE1D-D9EB823592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0" authorId="0" shapeId="0" xr:uid="{F982CF82-F1AC-4D4F-B9F4-D87C3C6545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0" authorId="0" shapeId="0" xr:uid="{2FA37B43-2703-4CB3-97E4-D45B6D8A2D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0" authorId="0" shapeId="0" xr:uid="{08490AA8-728A-4913-91C9-68D2562C63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30" authorId="0" shapeId="0" xr:uid="{2B6B79DF-1DCA-4A46-9518-F88DBCE137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0" authorId="0" shapeId="0" xr:uid="{D80442F9-55F6-4677-8A91-A275B06064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0" authorId="0" shapeId="0" xr:uid="{7F54E518-C57D-496B-A3B7-7B962AA063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0" authorId="0" shapeId="0" xr:uid="{9C8743E3-C2D2-43A1-B605-CF61FFD0C5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0" authorId="0" shapeId="0" xr:uid="{6BBC39F4-A723-408A-A096-E343F6FD10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0" authorId="0" shapeId="0" xr:uid="{DD89C993-10A8-47AF-A130-B7E56EDAEF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30" authorId="0" shapeId="0" xr:uid="{645EC98D-A493-4450-8088-F3FAA955EA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0" authorId="0" shapeId="0" xr:uid="{BF80930E-1FEB-402C-AFB2-1FA26A451D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30" authorId="0" shapeId="0" xr:uid="{5A81C37B-EA73-4A94-AC8C-ADA157C58A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30" authorId="0" shapeId="0" xr:uid="{FC87E55E-C3A4-4E95-8C13-A8CD04CDF5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30" authorId="0" shapeId="0" xr:uid="{1DE63A34-FE46-443B-83D8-5CCEF9E547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30" authorId="0" shapeId="0" xr:uid="{9C09DA36-476B-48CD-BC4A-3533B3DBAE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0" authorId="0" shapeId="0" xr:uid="{E69B0313-B928-4E2E-81AF-313DD84C11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0" authorId="0" shapeId="0" xr:uid="{0829C79C-EEBB-41FA-B131-2E04C99788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0" authorId="0" shapeId="0" xr:uid="{BADCF980-E81A-4ED1-85A7-68C2C463E0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30" authorId="0" shapeId="0" xr:uid="{1A9377F8-3D99-49EF-9E26-97FA13F027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0" authorId="0" shapeId="0" xr:uid="{CF2C53B4-2F17-440B-8B11-63CE02B784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30" authorId="0" shapeId="0" xr:uid="{D9B1F0BD-11C9-4227-A9FC-8B6229AB4B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0" authorId="0" shapeId="0" xr:uid="{B6EA7E66-3E32-435D-A601-A2C314AD36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0" authorId="0" shapeId="0" xr:uid="{16B27DCF-26B7-4EF7-A0A8-F9CA8E92EF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0" authorId="0" shapeId="0" xr:uid="{E6874D95-76F4-479F-80D0-B42CD031D8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30" authorId="0" shapeId="0" xr:uid="{08E6C213-0A65-479D-ADE9-61A6217D20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0" authorId="0" shapeId="0" xr:uid="{D0B71022-EFFF-4ED3-99AC-E65C91E912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30" authorId="0" shapeId="0" xr:uid="{0FA0171A-1867-433F-8176-722FAAC56E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31" authorId="0" shapeId="0" xr:uid="{8E683E6B-744A-46D9-94E0-1B77E8FA95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1" authorId="0" shapeId="0" xr:uid="{C9863B8C-CC56-4614-98AA-5AF404512B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1" authorId="0" shapeId="0" xr:uid="{7AC7E695-1222-45AB-A9C6-8C994FA115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1" authorId="0" shapeId="0" xr:uid="{F395E9D9-191C-40CA-BFCB-9F44A31BFC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1" authorId="0" shapeId="0" xr:uid="{639D0848-BB6F-402D-B94A-5E3C572ED2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1" authorId="0" shapeId="0" xr:uid="{92ACA079-9C71-4B8B-AC73-65F7E927AE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1" authorId="0" shapeId="0" xr:uid="{F89BA2D5-0DA6-4A70-A4A3-21E17CF65F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1" authorId="0" shapeId="0" xr:uid="{2B8F9075-FA14-4024-AF98-1BB1096643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1" authorId="0" shapeId="0" xr:uid="{DDDD488C-0492-420F-AE0D-64CC320D57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E31" authorId="0" shapeId="0" xr:uid="{5CCA71C9-952A-4B0E-B379-3AC811D617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1" authorId="0" shapeId="0" xr:uid="{51F70F30-CE84-42D2-8129-28C35178C2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1" authorId="0" shapeId="0" xr:uid="{FABC4081-15F4-42E8-8801-F94E684D5F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31" authorId="0" shapeId="0" xr:uid="{60AC6993-9E03-4E3E-B5A2-0EA860D68C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1" authorId="0" shapeId="0" xr:uid="{CE07172E-6F80-4A30-919B-0294EC253F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31" authorId="0" shapeId="0" xr:uid="{3602B091-1614-48B3-9348-80EFD8D28C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1" authorId="0" shapeId="0" xr:uid="{08897477-E794-47A6-BCF9-CFC114A495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31" authorId="0" shapeId="0" xr:uid="{23CCFD14-6FDC-4E90-8F03-78FC33DA95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31" authorId="0" shapeId="0" xr:uid="{C3A30A5D-D980-430C-84E7-9EBD53473D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31" authorId="0" shapeId="0" xr:uid="{0AB4CA81-862F-43A2-9E27-0478A89606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1" authorId="0" shapeId="0" xr:uid="{1B63040C-823A-4A80-88C1-F9E9CFA5C0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1" authorId="0" shapeId="0" xr:uid="{2CF0903B-D257-4E9F-8B71-304AC6B8007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31" authorId="0" shapeId="0" xr:uid="{BEBAD1F7-78F9-477B-B107-9CF3628D51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31" authorId="0" shapeId="0" xr:uid="{786C2556-6802-4ECD-A76C-9183C0FD3A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1" authorId="0" shapeId="0" xr:uid="{E434F13B-2933-408E-9EA5-4C50AD745C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1" authorId="0" shapeId="0" xr:uid="{63F066E9-6296-4EC9-8924-E845547E54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1" authorId="0" shapeId="0" xr:uid="{DF661FCE-3D2D-4D7A-AEC3-F914877F6F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1" authorId="0" shapeId="0" xr:uid="{50B06B98-C946-4367-B48B-C3C431B9F7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31" authorId="0" shapeId="0" xr:uid="{E146B633-35D0-44A8-9A59-C0F3504014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1" authorId="0" shapeId="0" xr:uid="{95A1090E-AA86-496E-91B7-A18C570F65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31" authorId="0" shapeId="0" xr:uid="{026E2249-45F8-4443-B9E6-2AFAF0488A4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2" authorId="0" shapeId="0" xr:uid="{E6450597-62E6-40B7-B80C-3F1E2A3A7D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2" authorId="0" shapeId="0" xr:uid="{936FC9B0-7CEA-454E-90B7-DF292C6E23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2" authorId="0" shapeId="0" xr:uid="{6B6D1F63-B159-4DCA-9A76-F2643DA410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2" authorId="0" shapeId="0" xr:uid="{3A65AA28-9BB8-48EC-A762-4859D578E3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2" authorId="0" shapeId="0" xr:uid="{963AB859-990F-445E-8D78-0F74CE00B6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2" authorId="0" shapeId="0" xr:uid="{340F1663-0631-4616-94B9-9F24C37061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2" authorId="0" shapeId="0" xr:uid="{D3B3A37D-944D-45A6-A3CD-35F9E5596E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32" authorId="0" shapeId="0" xr:uid="{7A4EBCFF-898E-4CFA-B2D7-1083456DA7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2" authorId="0" shapeId="0" xr:uid="{C90A3144-5078-4548-A676-4E78E8EFED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2" authorId="0" shapeId="0" xr:uid="{6525B97D-6DC6-4CAC-AA57-4C4002BEA2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2" authorId="0" shapeId="0" xr:uid="{90F16821-9769-4EE7-8D55-33A5C6E6A3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2" authorId="0" shapeId="0" xr:uid="{9F70A266-67DA-453E-A4E0-D54828CC17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2" authorId="0" shapeId="0" xr:uid="{5685434D-3818-48A4-98C2-9DC847946F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D32" authorId="0" shapeId="0" xr:uid="{AE906CC8-3332-4916-9AE8-723293CC86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32" authorId="0" shapeId="0" xr:uid="{58ABB587-5EF9-4EDA-BF46-CE5E9A8904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32" authorId="0" shapeId="0" xr:uid="{A5BDAA0E-1E14-497B-B256-88F10B26AB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32" authorId="0" shapeId="0" xr:uid="{F185D175-1052-48CE-B911-611D77C790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2" authorId="0" shapeId="0" xr:uid="{A53A64D0-8288-4596-A6AD-C52A04C047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2" authorId="0" shapeId="0" xr:uid="{2C132B1F-EBA4-4CE4-9B46-1B277F2D20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2" authorId="0" shapeId="0" xr:uid="{6AD4355F-EFB0-4919-A7CB-05727E90CC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32" authorId="0" shapeId="0" xr:uid="{F4D04D58-A4DA-46AD-AE15-A5A4D46B21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32" authorId="0" shapeId="0" xr:uid="{9B0436D9-FC13-4326-919E-28512788EC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2" authorId="0" shapeId="0" xr:uid="{4D95B4AC-F698-4FBA-A79F-4CDBF2F0E3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32" authorId="0" shapeId="0" xr:uid="{3A58D0FB-3324-4570-A22D-58BCA5ADDD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2" authorId="0" shapeId="0" xr:uid="{55B0179B-FB35-49D0-B6E5-E1FCDA3980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2" authorId="0" shapeId="0" xr:uid="{176B6DFF-3EB6-4814-A402-B4EFCE63EF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2" authorId="0" shapeId="0" xr:uid="{EF7712CB-B9B8-4BC2-BDA4-3EA2338080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32" authorId="0" shapeId="0" xr:uid="{404670ED-45C8-433E-958D-C51E26C541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2" authorId="0" shapeId="0" xr:uid="{128F6F0B-23AB-4694-856E-160EDAE24D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32" authorId="0" shapeId="0" xr:uid="{BA141259-F076-4197-B882-F87A74D642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33" authorId="0" shapeId="0" xr:uid="{FEC648FB-7CD0-44C0-BBD2-F6A9117D55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3" authorId="0" shapeId="0" xr:uid="{0A1DCC38-E58C-4AF7-A8A5-F893FBA621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3" authorId="0" shapeId="0" xr:uid="{980A8E93-FBF2-405F-ABE6-90E3D14EC3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3" authorId="0" shapeId="0" xr:uid="{21A7FF8B-27E9-40B0-8439-00AB6E9EA2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3" authorId="0" shapeId="0" xr:uid="{3FFA4D2E-23EB-4A11-B656-8CDA32E7DF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3" authorId="0" shapeId="0" xr:uid="{E07D3980-0B74-40F4-95B3-8084895BFE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33" authorId="0" shapeId="0" xr:uid="{0CE9A2BF-0702-4292-A03A-7ECEA6889F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33" authorId="0" shapeId="0" xr:uid="{D40420FB-BF2F-4966-A2C5-9109DA89E1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33" authorId="0" shapeId="0" xr:uid="{1444BD03-7645-4F58-8324-E3E37D4010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3" authorId="0" shapeId="0" xr:uid="{0FEAC98A-6458-42C9-8908-91E5C85FF1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33" authorId="0" shapeId="0" xr:uid="{87E9CE43-B58D-4BB3-90C1-07A47BD291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3" authorId="0" shapeId="0" xr:uid="{798B9243-71D2-4DB1-BB63-C30DFFF250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3" authorId="0" shapeId="0" xr:uid="{B2A86F31-8E62-4EFC-8775-556271EEE0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33" authorId="0" shapeId="0" xr:uid="{ED41D288-4855-45D7-892A-78CB061D28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3" authorId="0" shapeId="0" xr:uid="{B978020A-0ABB-48FF-B11C-6CB5FFA595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33" authorId="0" shapeId="0" xr:uid="{8AAC58EB-1E6D-4ECC-9DFF-FFB015977A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33" authorId="0" shapeId="0" xr:uid="{1FF34F0B-0EAB-4AD9-AC41-013FDAD541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33" authorId="0" shapeId="0" xr:uid="{A8BE4872-FA72-488E-86CC-6C6BCD4953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3" authorId="0" shapeId="0" xr:uid="{A35172EA-E00B-4E1B-8BCB-C09580E497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3" authorId="0" shapeId="0" xr:uid="{E1C3DCED-CC4D-4696-B51B-D0045CF5E0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3" authorId="0" shapeId="0" xr:uid="{ABFFE538-CC4E-4695-9558-2C0C982986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3" authorId="0" shapeId="0" xr:uid="{F63C5E42-3B9C-49A9-9D85-5C872DCFCB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33" authorId="0" shapeId="0" xr:uid="{98B7DBA9-09BE-475B-BAEA-761AF86B08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I33" authorId="0" shapeId="0" xr:uid="{3AA6E8E1-1ABA-44FE-B786-1C33F25CA8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3" authorId="0" shapeId="0" xr:uid="{A5BE96C7-4F26-4EFF-9167-696BA54D27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O33" authorId="0" shapeId="0" xr:uid="{A3611B2A-BA52-49C4-A92A-ABD1D98A95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3" authorId="0" shapeId="0" xr:uid="{A85AE080-F63A-442E-B144-1BFD3B9020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33" authorId="0" shapeId="0" xr:uid="{9169B3A0-9B37-46B3-83E3-E7E806A88F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33" authorId="0" shapeId="0" xr:uid="{B1E69B4C-B812-4824-9A46-4E5C12767C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3" authorId="0" shapeId="0" xr:uid="{A97CF833-1C0B-47B4-9093-4EF041C581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33" authorId="0" shapeId="0" xr:uid="{A6EE57AF-C86C-4B10-9ACC-5D7EF215E7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33" authorId="0" shapeId="0" xr:uid="{923C9BA7-9403-4039-B06C-323965A8B7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33" authorId="0" shapeId="0" xr:uid="{45CD96B4-E8CD-4868-9804-43FE4B8B34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33" authorId="0" shapeId="0" xr:uid="{EFEA5702-9431-4A41-A9B7-209B25E4A1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3" authorId="0" shapeId="0" xr:uid="{AAE42137-618A-4CFE-9519-A98AAC9AB6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3" authorId="0" shapeId="0" xr:uid="{A4A271ED-36C2-4571-AF0E-3205A55DBB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3" authorId="0" shapeId="0" xr:uid="{67CDC443-E60F-4961-9A96-B7D8104A52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B33" authorId="0" shapeId="0" xr:uid="{186A43DF-4AF2-42D4-AF73-9D2710576D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33" authorId="0" shapeId="0" xr:uid="{594B6493-6438-4BF0-B2A9-D329B30EA4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33" authorId="0" shapeId="0" xr:uid="{7F88A1A8-278A-465E-A094-46C018FE53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33" authorId="0" shapeId="0" xr:uid="{20D34807-73F2-4AFB-BED6-8D664C1DD7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F33" authorId="0" shapeId="0" xr:uid="{B58E57E4-ED5E-4AF1-B16D-32B7C67B28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3" authorId="0" shapeId="0" xr:uid="{6ABB37BC-C021-4D71-A37C-2B989FBB7C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I33" authorId="0" shapeId="0" xr:uid="{F9D7E82A-9672-4D45-9D4C-82965C5E91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33" authorId="0" shapeId="0" xr:uid="{E85F996A-2029-4452-BED4-F40D3ED7AD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4" authorId="0" shapeId="0" xr:uid="{3E5A2C84-0F82-4EA0-AFF3-0FC5956043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4" authorId="0" shapeId="0" xr:uid="{61DF8F4A-278F-498B-8CB9-52566AD778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4" authorId="0" shapeId="0" xr:uid="{789B2EBB-3448-4E16-9B5E-3A647A744A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4" authorId="0" shapeId="0" xr:uid="{2D6359D9-40B3-413D-AC90-D7F971FF08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4" authorId="0" shapeId="0" xr:uid="{3CD760C4-4593-4A86-BF01-C0D82FEE44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4" authorId="0" shapeId="0" xr:uid="{BE9BD87D-2BAA-4A90-9EA1-084AFB3EDC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34" authorId="0" shapeId="0" xr:uid="{35C2AA2C-1F50-47A5-BF80-B632B7BEA6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4" authorId="0" shapeId="0" xr:uid="{E329A128-59FC-4576-B07A-22C2C4E448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4" authorId="0" shapeId="0" xr:uid="{3B2083F4-154D-4EB2-9DFA-6C36D93810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4" authorId="0" shapeId="0" xr:uid="{C74B7C05-B387-4E1E-BCF0-766E57F64A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4" authorId="0" shapeId="0" xr:uid="{DF583F1C-83A6-4C5E-B1F3-09D46C676A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34" authorId="0" shapeId="0" xr:uid="{BD721C54-1B0F-444E-8B53-AF2CA0C983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4" authorId="0" shapeId="0" xr:uid="{46E98EAE-4651-4720-91A2-D0660E537F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4" authorId="0" shapeId="0" xr:uid="{B1E8935C-707B-4879-9C07-6598123752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34" authorId="0" shapeId="0" xr:uid="{45D51862-260F-47DD-83F1-C1113F5C6B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F34" authorId="0" shapeId="0" xr:uid="{8A0A3B28-65FA-415C-8A85-BA939755B2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34" authorId="0" shapeId="0" xr:uid="{1DF2DC21-B2D6-4EFF-8670-960DEF8DDF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34" authorId="0" shapeId="0" xr:uid="{1D9C19D0-AE21-49E3-8B0D-06F0D81B6E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34" authorId="0" shapeId="0" xr:uid="{1A586E62-8B0F-4C97-8DE7-A70C305C93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4" authorId="0" shapeId="0" xr:uid="{9CB113A5-5B3B-4B69-9A61-309FCC0941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34" authorId="0" shapeId="0" xr:uid="{8FC76ECC-E7F7-4999-B7B7-577DD6B4FC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34" authorId="0" shapeId="0" xr:uid="{3A5DFF4A-C2D1-48FF-B814-25638C1557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4" authorId="0" shapeId="0" xr:uid="{7A47BA08-9BDB-46C1-87CF-8108C48EAC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34" authorId="0" shapeId="0" xr:uid="{6D36C1DB-CF08-4FEA-BB62-72FDCB7D25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4" authorId="0" shapeId="0" xr:uid="{3C9DB227-6732-4B44-A09F-2DC0CEB3DC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4" authorId="0" shapeId="0" xr:uid="{0B189362-C089-4612-9509-D403FEBF1D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4" authorId="0" shapeId="0" xr:uid="{3CE2C79A-BEBB-4B40-84B3-04BA1C263D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34" authorId="0" shapeId="0" xr:uid="{5E290696-EAB0-4507-9219-B148D87917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4" authorId="0" shapeId="0" xr:uid="{4834993C-2299-4AC6-BD76-5C2539F2A7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34" authorId="0" shapeId="0" xr:uid="{3E427343-C2AB-4563-B8B6-DDFCECCAEC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5" authorId="0" shapeId="0" xr:uid="{54E3838A-5A8A-4352-A2CA-B53C80C984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5" authorId="0" shapeId="0" xr:uid="{DBEEE1F4-DED0-4855-8F46-310249ED05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5" authorId="0" shapeId="0" xr:uid="{BE42FEF0-A3CF-4579-A951-5D73B67DA7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5" authorId="0" shapeId="0" xr:uid="{801372F0-7784-498F-83F6-4ABDB6D9B1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5" authorId="0" shapeId="0" xr:uid="{7A2B43C5-5843-4C35-A64E-062DAE9B86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5" authorId="0" shapeId="0" xr:uid="{A9758535-590F-4702-98EB-8B07154901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35" authorId="0" shapeId="0" xr:uid="{35C354B7-9A8E-4AF7-81BC-38B5174ED3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35" authorId="0" shapeId="0" xr:uid="{022D33CA-E126-4E71-BA62-9D1A99465A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5" authorId="0" shapeId="0" xr:uid="{103D8896-CE63-42C9-9924-F50486EF56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5" authorId="0" shapeId="0" xr:uid="{3E90FF5A-5411-4AEB-86FD-C421F0CF3A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5" authorId="0" shapeId="0" xr:uid="{3BF33276-ABBD-49E1-8D72-04E6176397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5" authorId="0" shapeId="0" xr:uid="{3298CF46-5342-4348-B540-F54C794BD8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35" authorId="0" shapeId="0" xr:uid="{82E191E2-106B-428F-AD6D-BD6396C8AF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5" authorId="0" shapeId="0" xr:uid="{75F82218-4D28-4B08-A32A-EE4DA17095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Z35" authorId="0" shapeId="0" xr:uid="{6F9272EC-FE1F-4415-B162-BBBDC7B91A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35" authorId="0" shapeId="0" xr:uid="{C5A213B7-3FCC-4CAE-96C3-93CF284DEC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35" authorId="0" shapeId="0" xr:uid="{5A4E0695-3209-4084-AAF8-F9F0D6DF9F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35" authorId="0" shapeId="0" xr:uid="{CF4FAE72-8155-4A48-B3DC-4F4D8F950C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35" authorId="0" shapeId="0" xr:uid="{CD2E8CDE-AFD3-4F0E-B0F1-497EC50D99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35" authorId="0" shapeId="0" xr:uid="{A48FA7C8-23A3-4005-9EF1-AC10B4AB78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5" authorId="0" shapeId="0" xr:uid="{66ACD036-6F67-48DF-82A5-2F87BF9DA9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5" authorId="0" shapeId="0" xr:uid="{62F55553-259D-4B51-AA83-5AB640FFF3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35" authorId="0" shapeId="0" xr:uid="{94FCBD44-79C1-493D-A59D-0E416345CA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35" authorId="0" shapeId="0" xr:uid="{AB328E59-77E8-49AB-8CC1-650CA1C539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5" authorId="0" shapeId="0" xr:uid="{BC5D348F-2B77-4563-B071-AACC242CD4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U35" authorId="0" shapeId="0" xr:uid="{E56088F8-6C67-490C-942A-57CE3FBDD4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5" authorId="0" shapeId="0" xr:uid="{3EEF45FF-194E-4717-8DC4-9E423452A1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5" authorId="0" shapeId="0" xr:uid="{B029A144-79EE-4AF1-A2D8-79F3A489CD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35" authorId="0" shapeId="0" xr:uid="{15C5ABA3-B1F8-48F9-8D86-D05516B926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5" authorId="0" shapeId="0" xr:uid="{F2A083F2-4726-4507-A550-4F229F9C7F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35" authorId="0" shapeId="0" xr:uid="{4C170550-B8A9-43B9-8462-3278A7F310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B36" authorId="0" shapeId="0" xr:uid="{CF65BF89-59FA-47E2-A413-79AC0D7C0C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6" authorId="0" shapeId="0" xr:uid="{8C0C9C7D-3550-40A8-AC0D-3E4B13A4B0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6" authorId="0" shapeId="0" xr:uid="{C6D6783F-F716-4ABB-90E4-0241DB83F7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6" authorId="0" shapeId="0" xr:uid="{7EDC29C0-7553-4CE8-AB4F-59147E6CF0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6" authorId="0" shapeId="0" xr:uid="{463076A4-66B8-4616-A103-63C0CFF6CF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6" authorId="0" shapeId="0" xr:uid="{D25B005C-90C0-49F4-8F4E-6701560A91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6" authorId="0" shapeId="0" xr:uid="{E202C4BD-B265-41E7-BCA0-845C71978D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36" authorId="0" shapeId="0" xr:uid="{4FE444A9-DBE7-43FB-B0F8-6A0BDF7D29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6" authorId="0" shapeId="0" xr:uid="{33AB20B8-023E-4925-B5FA-C5CDBD46B7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6" authorId="0" shapeId="0" xr:uid="{30F150D2-97CC-46D7-91DF-2BC7F1AF8B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6" authorId="0" shapeId="0" xr:uid="{E7A34EE6-1F4A-486E-9026-BB301A11157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6" authorId="0" shapeId="0" xr:uid="{AAB33685-3497-44C1-B5FD-5A547381C0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6" authorId="0" shapeId="0" xr:uid="{E0CD6AFA-CEC2-48E1-8884-72F5B95EC4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6" authorId="0" shapeId="0" xr:uid="{ECB1CCC5-9037-4F46-8054-D597872098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36" authorId="0" shapeId="0" xr:uid="{C73C5A47-CE9D-4488-851D-0375F811DA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36" authorId="0" shapeId="0" xr:uid="{5F452980-2E46-4C39-A0E8-9191BC6B8D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36" authorId="0" shapeId="0" xr:uid="{1ECFD1E7-442F-4ACB-8637-B873C3F906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36" authorId="0" shapeId="0" xr:uid="{3E65F816-0F69-4BAC-A60D-962F1FB110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36" authorId="0" shapeId="0" xr:uid="{AD33E619-FF49-4065-B0F2-1FE8BD0101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36" authorId="0" shapeId="0" xr:uid="{564BBFF8-C218-4652-AC94-FE12F75AB3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6" authorId="0" shapeId="0" xr:uid="{C2D5C267-447D-4663-8D35-0E171EED59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6" authorId="0" shapeId="0" xr:uid="{238119EA-8332-4E98-A405-9B831E633D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6" authorId="0" shapeId="0" xr:uid="{69707757-AA6E-489A-AA76-FAA292107E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36" authorId="0" shapeId="0" xr:uid="{C74E3039-E464-48F9-9469-4A60480AEB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6" authorId="0" shapeId="0" xr:uid="{59B0BF7B-B1EB-4529-B6E1-CB88CE7336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6" authorId="0" shapeId="0" xr:uid="{90784D3A-82BE-4BB4-809B-37CC7A598C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6" authorId="0" shapeId="0" xr:uid="{B489B915-6250-46EB-BBED-B448665CD0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36" authorId="0" shapeId="0" xr:uid="{859BD453-777E-4A30-98F9-5810F579B97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37" authorId="0" shapeId="0" xr:uid="{ED9E5CB7-035B-4721-9BDE-712A444904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7" authorId="0" shapeId="0" xr:uid="{6DF2FE21-1253-4C9B-AF53-7AB1F87A55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7" authorId="0" shapeId="0" xr:uid="{381861BF-F341-45FE-89EA-E577EB4206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7" authorId="0" shapeId="0" xr:uid="{67518307-E7A8-4C14-ADA9-360710A13F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7" authorId="0" shapeId="0" xr:uid="{2AF5561B-5096-4DD1-BC45-1BAD26E460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7" authorId="0" shapeId="0" xr:uid="{53DB16D6-940F-465B-B097-25A68F1A8F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7" authorId="0" shapeId="0" xr:uid="{02D4C6D0-FCC3-4892-BA16-3A9CE82E55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7" authorId="0" shapeId="0" xr:uid="{89FC9AD4-5BF1-4152-BA0C-6EA5E99005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37" authorId="0" shapeId="0" xr:uid="{697E9D2E-26AE-45B0-9A26-A10A054097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7" authorId="0" shapeId="0" xr:uid="{E9676BE0-E590-4C61-BCC6-B05E09E270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7" authorId="0" shapeId="0" xr:uid="{A9452EA1-1ED1-40D7-BEC2-AEF2605469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37" authorId="0" shapeId="0" xr:uid="{9D03B934-238C-400D-BEFA-9EE2CF40D8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7" authorId="0" shapeId="0" xr:uid="{7C45E5DC-0232-416B-921B-BBFBBC7CE1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7" authorId="0" shapeId="0" xr:uid="{A24D86DA-5425-4158-B1C5-61A522E72E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7" authorId="0" shapeId="0" xr:uid="{9C719F50-5CE1-4C71-A1B6-E6AF44142B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37" authorId="0" shapeId="0" xr:uid="{41612808-7796-46AA-A033-11D6BF8ABC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7" authorId="0" shapeId="0" xr:uid="{B84CA056-E16C-4D57-A8B2-A68948071D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37" authorId="0" shapeId="0" xr:uid="{E54D0330-7FB5-4A6C-80CA-7A804CB4F9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37" authorId="0" shapeId="0" xr:uid="{C823251F-6B6D-43EE-9663-F8E74C60BB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37" authorId="0" shapeId="0" xr:uid="{418A06A3-0353-44A2-B797-77E7BCB584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37" authorId="0" shapeId="0" xr:uid="{E40DF63E-580C-4887-8E80-AF59EBEAAB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37" authorId="0" shapeId="0" xr:uid="{12D46789-4A11-4EBD-B0E3-F9991B3397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37" authorId="0" shapeId="0" xr:uid="{99EE6DBD-5509-4375-A555-69BB4C1924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7" authorId="0" shapeId="0" xr:uid="{1EFDD066-62EA-4164-9954-0999781642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7" authorId="0" shapeId="0" xr:uid="{62EEAA93-F74E-4933-9AC9-9947C203E1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7" authorId="0" shapeId="0" xr:uid="{E4C2446A-A587-419C-BBED-C0C69B7BFB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37" authorId="0" shapeId="0" xr:uid="{E033CDF8-3E35-40E6-A00B-39C870C0F5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7" authorId="0" shapeId="0" xr:uid="{F781337B-936F-439F-9469-7B3060337B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37" authorId="0" shapeId="0" xr:uid="{DF8A54C1-76F5-4D8C-A178-F8996F12AF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8" authorId="0" shapeId="0" xr:uid="{F75C13C2-8158-4643-9E74-A891EE760E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38" authorId="0" shapeId="0" xr:uid="{6492212E-3B03-4F7F-B547-5E8228C910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8" authorId="0" shapeId="0" xr:uid="{65179567-299D-495D-891F-DAED384C8C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8" authorId="0" shapeId="0" xr:uid="{3FD3E15E-4758-4DE1-A160-4287A7BC64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8" authorId="0" shapeId="0" xr:uid="{7ABE7905-5C2E-484C-9DFB-5DCB275862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8" authorId="0" shapeId="0" xr:uid="{8B893F80-CC87-4A92-A865-FFF243B598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38" authorId="0" shapeId="0" xr:uid="{7800C84B-7E18-41FA-8DCE-A52BDD6F17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8" authorId="0" shapeId="0" xr:uid="{79127B1B-F9CB-4A77-B809-3CB95DDDB6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8" authorId="0" shapeId="0" xr:uid="{35641F33-CCBA-49D9-92AD-B292622607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38" authorId="0" shapeId="0" xr:uid="{5DB81D56-6EF1-4706-A19D-D560E2BAE2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8" authorId="0" shapeId="0" xr:uid="{E42DCB8C-7111-4A7D-8555-DD92E34CF0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8" authorId="0" shapeId="0" xr:uid="{4B11675C-6BC9-48CB-A630-00D62E7117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8" authorId="0" shapeId="0" xr:uid="{C00727E3-905D-44C9-820C-9A8B289AAC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38" authorId="0" shapeId="0" xr:uid="{FD73AA8B-B43D-4EC4-AE5F-C202F28C1C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38" authorId="0" shapeId="0" xr:uid="{B1793CC8-F5E4-46AE-B5C4-47BE40A378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38" authorId="0" shapeId="0" xr:uid="{39C3B5C8-9770-4DEA-9587-45DDCF1D3C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F38" authorId="0" shapeId="0" xr:uid="{1D5CEE3A-DEAA-4D68-965E-B986ADD6F2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G38" authorId="0" shapeId="0" xr:uid="{AF226AE0-AE1E-485C-AECA-AD645DDE06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38" authorId="0" shapeId="0" xr:uid="{0F41C786-93F4-4246-8380-A57D209CB1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38" authorId="0" shapeId="0" xr:uid="{F51E14F2-CA7D-423D-A9C0-2FE7F422CB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38" authorId="0" shapeId="0" xr:uid="{CED61628-A425-445C-9E92-234A6CD61A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8" authorId="0" shapeId="0" xr:uid="{9118708A-8227-4711-95E1-3EB1AFCCB4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8" authorId="0" shapeId="0" xr:uid="{FDA94117-BEBA-4371-BE71-B6DFC8DE4A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8" authorId="0" shapeId="0" xr:uid="{01194E0F-50BA-4AAE-BE1D-BD9F423999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38" authorId="0" shapeId="0" xr:uid="{9203EEDB-9108-4275-93A1-CAA8706004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8" authorId="0" shapeId="0" xr:uid="{B0C781C0-0DAE-402C-BAF3-5E47FF6F6F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8" authorId="0" shapeId="0" xr:uid="{C9FE4B31-8EEA-459E-BFEB-AF02A56E14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8" authorId="0" shapeId="0" xr:uid="{715F18E7-CFF2-4782-BF0E-7305DC159A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8" authorId="0" shapeId="0" xr:uid="{44275C51-A37E-4C75-AF91-57D97BA5FB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38" authorId="0" shapeId="0" xr:uid="{2C62C5CD-B768-47BB-9413-F767551369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8" authorId="0" shapeId="0" xr:uid="{6965670A-95C2-4347-84AA-6D9A553C0E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38" authorId="0" shapeId="0" xr:uid="{D5C2D65B-9489-49C5-BEBD-D584BC3002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B11" authorId="0" shapeId="0" xr:uid="{82AA3922-D151-4FD2-A110-0C61DCEB22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1" authorId="0" shapeId="0" xr:uid="{81A0C9D4-D9A5-4DAB-9F6A-11CEB0BB15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1" authorId="0" shapeId="0" xr:uid="{75A8B91F-6ACC-4558-A983-348A4ACE05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1" authorId="0" shapeId="0" xr:uid="{C3540498-1775-4E3C-9412-D6EB10901D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1" authorId="0" shapeId="0" xr:uid="{90490E2E-C337-45C6-8A7A-CCD9348E77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1" authorId="0" shapeId="0" xr:uid="{A3CE6224-13EF-4723-A506-BC9863177A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1" authorId="0" shapeId="0" xr:uid="{FB7D6261-F4C1-4FAA-B192-ADDF92D02E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1" authorId="0" shapeId="0" xr:uid="{D1B99AF6-7519-40E0-8758-EC0AF4C051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1" authorId="0" shapeId="0" xr:uid="{3E32A526-C3F6-40F0-B571-0C1C376FE9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11" authorId="0" shapeId="0" xr:uid="{05B4F462-32DA-4300-A50F-D2DF8AD2BD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1" authorId="0" shapeId="0" xr:uid="{AA9EEDB2-363E-4627-AE5F-FF064678D8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1" authorId="0" shapeId="0" xr:uid="{9723CFCB-8AA3-4F15-8870-D15BA024E3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1" authorId="0" shapeId="0" xr:uid="{53075E86-E5B0-4F6E-88E2-965E4A72F4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1" authorId="0" shapeId="0" xr:uid="{487AA010-C207-4C38-A147-0DC4C536F8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1" authorId="0" shapeId="0" xr:uid="{CAE6FB9C-57EF-4233-B7AF-1AB182BAB2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1" authorId="0" shapeId="0" xr:uid="{C5ECC8AC-C4C9-445E-9745-456D77C2CB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1" authorId="0" shapeId="0" xr:uid="{9F135CD8-A063-41FE-939C-8F6ED85DD8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1" authorId="0" shapeId="0" xr:uid="{F5A5B05E-FAA0-400E-9A13-5B2470535F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11" authorId="0" shapeId="0" xr:uid="{6363B102-6590-4650-A9C7-818D3B2F47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1" authorId="0" shapeId="0" xr:uid="{76549DA0-F7FA-42AC-A520-61C186C320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1" authorId="0" shapeId="0" xr:uid="{4C450F29-6500-4042-BFF7-8CFB3D6830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1" authorId="0" shapeId="0" xr:uid="{E8EFE567-8F57-4C52-AC03-413AED8A73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1" authorId="0" shapeId="0" xr:uid="{87587698-41B6-48EA-99B8-9CEC37505F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1" authorId="0" shapeId="0" xr:uid="{3C40427A-5CA3-434C-8418-12A10EF965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1" authorId="0" shapeId="0" xr:uid="{63CF1C6F-20BF-4D00-B487-6359EA0EAE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1" authorId="0" shapeId="0" xr:uid="{D8A21A37-C41F-49BE-939C-75909D002D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1" authorId="0" shapeId="0" xr:uid="{0F660C6F-B820-4397-AA51-3C1A5D410D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1" authorId="0" shapeId="0" xr:uid="{14A15919-8FCF-4FEE-995A-5CB6ACE432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1" authorId="0" shapeId="0" xr:uid="{109B17F7-C9A1-4BBC-B3B7-B500C5A021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1" authorId="0" shapeId="0" xr:uid="{4A17CB17-39A6-4FE3-BC8E-05482325D5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1" authorId="0" shapeId="0" xr:uid="{BCF540E0-4014-4214-9136-5CB010972F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1" authorId="0" shapeId="0" xr:uid="{005F108B-0AD1-42D0-8983-9AEBCFF97E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1" authorId="0" shapeId="0" xr:uid="{F3FF7E0F-A9A5-42C5-8E51-C4D1D2C94E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11" authorId="0" shapeId="0" xr:uid="{21BA960C-B40D-4BA6-9286-17D127269A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1" authorId="0" shapeId="0" xr:uid="{B3761936-F2B4-422C-9C42-DD4C3345BD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1" authorId="0" shapeId="0" xr:uid="{CEE3C5A6-EA4B-46B0-80DD-4A062EFD26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1" authorId="0" shapeId="0" xr:uid="{1B9171C8-5FAA-4B98-BD02-AA97B25A6D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1" authorId="0" shapeId="0" xr:uid="{1690DCFC-BA81-462A-9D90-F525E87B25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1" authorId="0" shapeId="0" xr:uid="{EFE8EDC3-7D71-4740-86F7-8F70BCB307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11" authorId="0" shapeId="0" xr:uid="{B4E2C243-75B6-439C-B096-3180130031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11" authorId="0" shapeId="0" xr:uid="{5407E33A-EF7C-428E-8BB3-FB3AFF7F44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1" authorId="0" shapeId="0" xr:uid="{7D5DFE7C-384A-4D1A-B797-2889E7DD72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1" authorId="0" shapeId="0" xr:uid="{05D99965-A195-4775-9411-6549DA2D55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2" authorId="0" shapeId="0" xr:uid="{619B77D9-6607-4D98-BFE9-963490D265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2" authorId="0" shapeId="0" xr:uid="{5CBE6B02-6B0F-489E-A24C-483325C0B4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2" authorId="0" shapeId="0" xr:uid="{8EF57F81-0FDA-4DCF-8787-E6C5AA8EBF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2" authorId="0" shapeId="0" xr:uid="{36C8A263-279F-46AE-9B0F-4FE7A20516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2" authorId="0" shapeId="0" xr:uid="{5B9381C9-8456-40FE-A189-B6F115D4A2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2" authorId="0" shapeId="0" xr:uid="{EE3F959D-1F2A-4C67-8CD5-01B4CB3943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12" authorId="0" shapeId="0" xr:uid="{387E8C85-6BA1-423C-838E-138142A50C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2" authorId="0" shapeId="0" xr:uid="{415049CD-5B1D-4B08-8C80-3948F5DC6E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2" authorId="0" shapeId="0" xr:uid="{A172C633-EABC-4167-9949-7D1E0DEA94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2" authorId="0" shapeId="0" xr:uid="{B3AE2AC4-A70B-49D6-8306-7B0283F0B4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2" authorId="0" shapeId="0" xr:uid="{C1DCACF8-9C1F-4B2C-89CE-A4A2944FA2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2" authorId="0" shapeId="0" xr:uid="{9FBFE171-A819-4FCA-95FD-F684AD199D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2" authorId="0" shapeId="0" xr:uid="{4926F533-459E-4DB1-8855-68617E2222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2" authorId="0" shapeId="0" xr:uid="{EC85741C-A912-4AB5-AF1F-BBE656CC11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2" authorId="0" shapeId="0" xr:uid="{8E410E89-8670-4394-9ADD-79F8BADF6D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2" authorId="0" shapeId="0" xr:uid="{E29F3C64-9BF4-424D-996F-B23C6347B6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2" authorId="0" shapeId="0" xr:uid="{2DEC6F5A-A977-4B35-9FAB-F2B9100EE2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2" authorId="0" shapeId="0" xr:uid="{BF2F642D-448D-4F58-9448-0BCFF8FB9D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2" authorId="0" shapeId="0" xr:uid="{FFF21411-8879-4E80-9C27-6A5EF4BBB2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2" authorId="0" shapeId="0" xr:uid="{7687597B-05BE-4FA1-B000-2EFCA52E23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2" authorId="0" shapeId="0" xr:uid="{31C4B7EF-6855-4819-A417-C6A7D4AA7D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2" authorId="0" shapeId="0" xr:uid="{67BC18C1-50F0-470D-B756-F15D5DF5F6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2" authorId="0" shapeId="0" xr:uid="{A470E28A-8265-4D48-83E9-1F83E8BF70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2" authorId="0" shapeId="0" xr:uid="{6547DBA9-13D0-465C-A3D6-0F14A33566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2" authorId="0" shapeId="0" xr:uid="{CACE2724-2A39-4C86-97B5-85E292B38B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2" authorId="0" shapeId="0" xr:uid="{1C2F5A11-AB31-4C7F-83E7-36D301A86E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2" authorId="0" shapeId="0" xr:uid="{A4FF8976-4130-4C9F-A2E7-95BAF10498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2" authorId="0" shapeId="0" xr:uid="{D4F31DF3-A448-4A4F-BDD7-D5949B9F22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2" authorId="0" shapeId="0" xr:uid="{BFC18125-25D0-41F7-A794-BE96D9761F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2" authorId="0" shapeId="0" xr:uid="{A5694999-F023-4888-95CC-72F3A1A522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2" authorId="0" shapeId="0" xr:uid="{AA8421AF-9596-4057-AE78-9D452C844E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2" authorId="0" shapeId="0" xr:uid="{A7F4035C-7BDD-4CE0-9835-3742D56E01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2" authorId="0" shapeId="0" xr:uid="{135D30AE-4DB8-46AC-92A6-2FF248F165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2" authorId="0" shapeId="0" xr:uid="{0F2AF2FB-97DA-46A6-A796-49D199D348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12" authorId="0" shapeId="0" xr:uid="{5901ADE8-8A4A-47E5-9470-CE228112F9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2" authorId="0" shapeId="0" xr:uid="{1F40A44C-86FF-4EF0-90B9-8FD40D5AE0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2" authorId="0" shapeId="0" xr:uid="{2244A14E-48AA-4131-B08E-C1E2AB046C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2" authorId="0" shapeId="0" xr:uid="{527D22C2-36E5-4D58-8017-2F258C774F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12" authorId="0" shapeId="0" xr:uid="{CEDEE13D-B723-42D3-B11A-03BFB98AF1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2" authorId="0" shapeId="0" xr:uid="{C310FEE5-A504-4F8E-B582-ED8CD8C5C1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2" authorId="0" shapeId="0" xr:uid="{EA77C550-A11A-4381-B6FE-4837AC569B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2" authorId="0" shapeId="0" xr:uid="{1B24EE91-2D34-4BC3-A63E-17E7B156F7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2" authorId="0" shapeId="0" xr:uid="{B7130A0D-6CE5-4151-8409-23023051D2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3" authorId="0" shapeId="0" xr:uid="{A8F337E6-C09C-4F8C-9A33-B86FEFF157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3" authorId="0" shapeId="0" xr:uid="{75D70786-7EDB-4EFE-9D48-2831C56F40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3" authorId="0" shapeId="0" xr:uid="{BCC8C64A-A8A6-4C20-B10C-EDF41889D8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3" authorId="0" shapeId="0" xr:uid="{0727810D-74E4-41A6-ACAF-D98B9A9271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3" authorId="0" shapeId="0" xr:uid="{1E0DAC04-0F6D-47FC-9BF1-371C654CA7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3" authorId="0" shapeId="0" xr:uid="{1815852B-3E3D-4936-87BC-E48B9C407B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3" authorId="0" shapeId="0" xr:uid="{C12E8E58-F65D-4EFA-86BE-164558DDD4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3" authorId="0" shapeId="0" xr:uid="{506A4759-AB16-428E-B0C7-0B02DDBE39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13" authorId="0" shapeId="0" xr:uid="{E5D73ACE-80D8-41AB-8543-18B80F1919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3" authorId="0" shapeId="0" xr:uid="{57BA40F6-5E3D-41CF-8499-E36F454709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3" authorId="0" shapeId="0" xr:uid="{85D8B26D-F73C-4DF6-B35F-E1624B797BC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3" authorId="0" shapeId="0" xr:uid="{BBF222DC-9C02-446C-8F2B-F7FFB032C0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3" authorId="0" shapeId="0" xr:uid="{B56B15B0-B7C9-4FD3-BB85-487D9E9876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3" authorId="0" shapeId="0" xr:uid="{C9BE3EA3-1ACA-4836-BFA8-C027D8D890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3" authorId="0" shapeId="0" xr:uid="{22419A74-8F20-4096-95CE-FDAFAB43CE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3" authorId="0" shapeId="0" xr:uid="{AD0F56E3-5E6A-4899-A578-F4C1C694BE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13" authorId="0" shapeId="0" xr:uid="{49639B51-6749-44AC-A15C-86DB7DF91B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3" authorId="0" shapeId="0" xr:uid="{E10D9AAE-DF24-4183-8992-768C7D8C91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3" authorId="0" shapeId="0" xr:uid="{528DF70A-18C2-4356-8472-E023954D65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3" authorId="0" shapeId="0" xr:uid="{22B745F6-28DC-4BF0-B97A-28D250A0E3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3" authorId="0" shapeId="0" xr:uid="{FD314169-8532-4FEC-B6DE-E90A75D66D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3" authorId="0" shapeId="0" xr:uid="{9FFAB8AC-B001-4FA9-AA7A-0EDA1A845E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3" authorId="0" shapeId="0" xr:uid="{A7CABC15-8783-47F7-84A8-3631C4DA82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3" authorId="0" shapeId="0" xr:uid="{9BF9AAA9-9A55-4B2D-8A31-A991817A46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3" authorId="0" shapeId="0" xr:uid="{C6E4797B-7085-413E-BDA6-B4617FDB93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3" authorId="0" shapeId="0" xr:uid="{257DEFE7-623A-439A-A8E4-B81825E6AE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3" authorId="0" shapeId="0" xr:uid="{7AB105EA-53BA-4F3C-B0D7-DFF5CEA6EA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3" authorId="0" shapeId="0" xr:uid="{27978962-DFE6-4EC4-9E63-AD41960717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3" authorId="0" shapeId="0" xr:uid="{B5C5BCEE-06C3-4220-812F-5E9C1385C9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3" authorId="0" shapeId="0" xr:uid="{AE9862E6-FD86-4D05-80B6-93EFC1176C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3" authorId="0" shapeId="0" xr:uid="{483E8AB5-F7C1-4024-A96C-E80F75795B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3" authorId="0" shapeId="0" xr:uid="{FF4A9D62-6D3D-44CB-A4DD-C0FF26E083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3" authorId="0" shapeId="0" xr:uid="{A370E55C-D5D8-44FD-A3D4-92EDE09B65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3" authorId="0" shapeId="0" xr:uid="{9C4B6303-FD60-4CA9-9FF2-761631B0C0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3" authorId="0" shapeId="0" xr:uid="{32005725-53C9-46F1-887A-5365DA67C5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3" authorId="0" shapeId="0" xr:uid="{B1494DBB-AB90-456A-BB87-14EAF0D490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3" authorId="0" shapeId="0" xr:uid="{CBE34B58-CCA4-47CE-8706-05C897B347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3" authorId="0" shapeId="0" xr:uid="{1EFEDF20-13BE-4FE0-82B2-3A5D350EB2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3" authorId="0" shapeId="0" xr:uid="{79BFC18E-BA5E-4CE5-97A6-EDBC9B86D1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13" authorId="0" shapeId="0" xr:uid="{A1BA3BAE-BC4E-46CB-B113-DD118A5ED6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3" authorId="0" shapeId="0" xr:uid="{CCE5019C-6D7E-493E-929B-35AFEAA0B4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3" authorId="0" shapeId="0" xr:uid="{C3E56CED-52C8-4087-B631-937DEB3EDB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3" authorId="0" shapeId="0" xr:uid="{5F73C461-1033-42DA-8DF0-46722CFDD5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3" authorId="0" shapeId="0" xr:uid="{560EC962-410A-4DE0-8E54-CCCA398184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4" authorId="0" shapeId="0" xr:uid="{5C8E5EC2-ECE0-4E4F-BA56-71E2AC09C5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4" authorId="0" shapeId="0" xr:uid="{C2DD8A09-429F-45D8-A8FF-A88991503E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4" authorId="0" shapeId="0" xr:uid="{C95CCF79-C4DB-4F66-B154-127E64CE68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4" authorId="0" shapeId="0" xr:uid="{AA0944F4-600A-4EBC-B8B9-74B07B60BF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14" authorId="0" shapeId="0" xr:uid="{8766DF33-B1E5-490C-A6FA-DE5426A98C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4" authorId="0" shapeId="0" xr:uid="{CD521835-DBB2-478B-AA62-539F147CA5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4" authorId="0" shapeId="0" xr:uid="{B97CAC7B-4B1F-4FD2-A931-09BBBF4A3A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4" authorId="0" shapeId="0" xr:uid="{C2C4BE48-ED34-4041-B173-13A2F2F9AF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4" authorId="0" shapeId="0" xr:uid="{AF109A69-0CD4-4570-BA86-5433041C06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4" authorId="0" shapeId="0" xr:uid="{CE99208D-9E07-4F72-BC72-AC377C91C8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4" authorId="0" shapeId="0" xr:uid="{D4CE8FBE-26CB-46D5-AC01-6394AB7849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4" authorId="0" shapeId="0" xr:uid="{C84595A7-05D8-4897-B052-1AA79E69B0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4" authorId="0" shapeId="0" xr:uid="{9917892B-7A6C-4CCE-87FB-7E8D748BFF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4" authorId="0" shapeId="0" xr:uid="{94F297E7-313C-4071-B7AC-4998E902FE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4" authorId="0" shapeId="0" xr:uid="{62C016D2-8FBC-4A07-AC77-F740CF31E6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4" authorId="0" shapeId="0" xr:uid="{C6246898-D7FA-46A4-BA0D-C6ED543698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4" authorId="0" shapeId="0" xr:uid="{CFAE4E55-5B28-4FB2-A0AE-6950CB0171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4" authorId="0" shapeId="0" xr:uid="{C89D64E1-9A48-4EBE-985B-891E3C24AB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4" authorId="0" shapeId="0" xr:uid="{712A08A3-91A1-47C9-9DD0-F3D6E07EAD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4" authorId="0" shapeId="0" xr:uid="{E427F454-28C8-4B1F-A11E-7FAD16F540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4" authorId="0" shapeId="0" xr:uid="{F86FA12D-6287-45C1-812A-4CCCC76ADD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4" authorId="0" shapeId="0" xr:uid="{64A41D32-0292-42A5-85E6-ADDD5FA397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4" authorId="0" shapeId="0" xr:uid="{BD80EF0C-3FAE-4202-A075-97DB9847EA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14" authorId="0" shapeId="0" xr:uid="{FADB6756-02A4-4268-895C-0F63E56386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4" authorId="0" shapeId="0" xr:uid="{75F4D8D0-408A-4E26-A394-F8B85C69A5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4" authorId="0" shapeId="0" xr:uid="{41CCDF99-4A17-4BB2-B690-2E6606DC23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4" authorId="0" shapeId="0" xr:uid="{3014F983-5CBE-4856-B03B-B76506CDA7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4" authorId="0" shapeId="0" xr:uid="{71FCF269-54E0-401D-8BB9-56119CB766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4" authorId="0" shapeId="0" xr:uid="{CD7FB0C0-647C-4B32-9A3F-A0D457D50C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4" authorId="0" shapeId="0" xr:uid="{33687D32-5042-4A28-9786-A2874F7653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4" authorId="0" shapeId="0" xr:uid="{0D2DCF4B-3ACC-4DD7-A251-960B82B2AE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4" authorId="0" shapeId="0" xr:uid="{F6032DA8-89CE-42EB-8F1D-0829AB4043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4" authorId="0" shapeId="0" xr:uid="{BBF936E3-55AC-4F7C-BC33-ACE5383CB0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4" authorId="0" shapeId="0" xr:uid="{398145CA-BFBB-4356-8DBA-A7AA577128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14" authorId="0" shapeId="0" xr:uid="{33144A1C-A34B-48BC-9AC6-2DDE09A4E1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4" authorId="0" shapeId="0" xr:uid="{22DC0E00-FBFA-4849-9D5C-F178EFF101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4" authorId="0" shapeId="0" xr:uid="{53F1A4CD-D0F4-4B82-AF0E-012097E0D2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4" authorId="0" shapeId="0" xr:uid="{BF706054-A699-4CFE-9744-279C6E6213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4" authorId="0" shapeId="0" xr:uid="{8C4EFDAF-31B0-440C-8A10-AF96AEE063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5" authorId="0" shapeId="0" xr:uid="{583652EF-8ED4-4645-89A8-F550AA3A7F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5" authorId="0" shapeId="0" xr:uid="{D59695C8-61B7-4F2A-BB05-540328B05E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5" authorId="0" shapeId="0" xr:uid="{D04628CE-FAD4-4481-B494-41DCBD2D04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5" authorId="0" shapeId="0" xr:uid="{03EEDEFE-8374-4AA2-ABB3-B9AA6845C2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5" authorId="0" shapeId="0" xr:uid="{A683BD23-3C5E-4D39-A674-5205EDBA7D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5" authorId="0" shapeId="0" xr:uid="{951074FA-CFD0-434F-829F-F87EBC6FED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5" authorId="0" shapeId="0" xr:uid="{FEC86214-0DC2-423F-AA7D-A38F3AFE82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5" authorId="0" shapeId="0" xr:uid="{AB94DAFC-3DE4-4D5B-A9D7-137134008D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5" authorId="0" shapeId="0" xr:uid="{135D2243-51A6-4F27-9A48-5DAA2C740D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5" authorId="0" shapeId="0" xr:uid="{1AA62E95-577A-4D8F-8BCC-7AA726A7E7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5" authorId="0" shapeId="0" xr:uid="{06E732D2-96E4-4F73-9363-67C6FA25FA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5" authorId="0" shapeId="0" xr:uid="{1C42B958-FFA5-4F1E-BDE6-FDA4452275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5" authorId="0" shapeId="0" xr:uid="{C429DE0D-0352-423F-BE97-CD50FBA990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5" authorId="0" shapeId="0" xr:uid="{4A6EC26D-DD28-42FA-B5C6-DEED5E4715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5" authorId="0" shapeId="0" xr:uid="{A830E854-107C-4544-925F-EF3974B07E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5" authorId="0" shapeId="0" xr:uid="{6AC86584-FA39-47CC-B99D-5B6FEC1628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5" authorId="0" shapeId="0" xr:uid="{DF3B29E6-1D0A-498D-993A-A90999DA52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5" authorId="0" shapeId="0" xr:uid="{4BAD0DD4-4572-4E6E-A79B-BA6F73250D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5" authorId="0" shapeId="0" xr:uid="{A30E2766-F173-4774-9D75-B6D2EFDB78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5" authorId="0" shapeId="0" xr:uid="{EB0B0482-20F5-4396-A6D2-281824D835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5" authorId="0" shapeId="0" xr:uid="{8168EB70-8CDF-4031-892B-BA78E3EC96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5" authorId="0" shapeId="0" xr:uid="{10DC789B-E690-4609-9098-54A251DD70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5" authorId="0" shapeId="0" xr:uid="{827E7107-3BF5-4D9C-ADB8-ED7F982727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5" authorId="0" shapeId="0" xr:uid="{43C9F3B1-DCAE-49E4-823E-929EE5D6FE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583AB24B-EAE6-4AD2-AC6F-EB5596D7DE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5" authorId="0" shapeId="0" xr:uid="{84DE16ED-C953-4DD4-990C-D4F8BA63C8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5" authorId="0" shapeId="0" xr:uid="{30A80800-AFAA-49DB-A8E2-82F981EF54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15" authorId="0" shapeId="0" xr:uid="{E211986A-91D8-4DEA-96E5-4021D8B755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5" authorId="0" shapeId="0" xr:uid="{136180FA-E621-415C-9E48-38735DC578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5" authorId="0" shapeId="0" xr:uid="{3E82A12F-9E43-489B-B1F2-AB131A4C49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5" authorId="0" shapeId="0" xr:uid="{62BE8024-833A-4990-92F9-84D9643BB3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5" authorId="0" shapeId="0" xr:uid="{3931DAB0-17FE-47BA-B91F-989D46C91B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5" authorId="0" shapeId="0" xr:uid="{83AFD293-49CF-4E2B-A61D-03A7E3D50E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5" authorId="0" shapeId="0" xr:uid="{98D1B230-7DFD-43CE-8130-12293A1113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15" authorId="0" shapeId="0" xr:uid="{74FFFE59-8CD6-4D3D-8862-043264434B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5" authorId="0" shapeId="0" xr:uid="{92D8D3CE-F279-4279-B9FF-D33169ECF9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5" authorId="0" shapeId="0" xr:uid="{36D03AAE-A31B-485B-AF6E-4F36E7D531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5" authorId="0" shapeId="0" xr:uid="{4FC29E6C-394A-49ED-A45D-F0EC3908A20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5" authorId="0" shapeId="0" xr:uid="{61DEBB23-5A29-45D0-AEA4-8A4CDD9864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5" authorId="0" shapeId="0" xr:uid="{DCCA33A5-37CF-44FD-B4F0-EEC3666DD9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5" authorId="0" shapeId="0" xr:uid="{BC526395-CB11-4E6C-B3CE-6B9B87C39D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5" authorId="0" shapeId="0" xr:uid="{7C9874BD-35F2-471D-B161-E7AA4801A3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6" authorId="0" shapeId="0" xr:uid="{328E1E17-89D1-4514-865C-2191710F34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6" authorId="0" shapeId="0" xr:uid="{481469F3-841C-4157-9279-E999F32E00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6" authorId="0" shapeId="0" xr:uid="{6FE44930-62FB-4158-9791-BB96DEA4B5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6" authorId="0" shapeId="0" xr:uid="{7F62EF37-D847-434B-849D-008CFB3D2B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6" authorId="0" shapeId="0" xr:uid="{B9FF5B0A-8F88-4F4E-B14A-AEC9535E7E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6" authorId="0" shapeId="0" xr:uid="{BF1B7F09-3273-4815-A33D-7D42B26E73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16" authorId="0" shapeId="0" xr:uid="{2CFF0BD0-DE71-4AEE-9AAA-0692357356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6" authorId="0" shapeId="0" xr:uid="{DA0B38DF-E6FF-4E22-B6A3-EEA01164A7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6" authorId="0" shapeId="0" xr:uid="{E1FB7250-C8EE-4C61-94B9-559A8F66A9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6" authorId="0" shapeId="0" xr:uid="{2420884B-DB43-4320-A01D-809970AA53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6" authorId="0" shapeId="0" xr:uid="{9A39A102-A423-4535-904B-21797D11ED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6" authorId="0" shapeId="0" xr:uid="{16CA6486-9C0E-47CC-9861-323C293A1E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6" authorId="0" shapeId="0" xr:uid="{7F8C5BC6-12FD-48E8-9730-A3218559BB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6" authorId="0" shapeId="0" xr:uid="{665B024F-C5C9-4EDE-9AEF-21681F2AF7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6" authorId="0" shapeId="0" xr:uid="{9E1069D9-2FB0-40A5-A38F-424465313B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6" authorId="0" shapeId="0" xr:uid="{84EF4445-F826-4983-A4A3-F4F3FDB6FD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6" authorId="0" shapeId="0" xr:uid="{8C274A63-77EC-4D14-99EB-FA84534E50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6" authorId="0" shapeId="0" xr:uid="{A04FCFF3-7981-4EE4-A429-FD3C1AD25A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6" authorId="0" shapeId="0" xr:uid="{A1F5DF28-CC11-4914-BEAB-ED611F3BA4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6" authorId="0" shapeId="0" xr:uid="{BDF669C5-74F8-40ED-8566-E1A4FF4466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6" authorId="0" shapeId="0" xr:uid="{770473A5-6CA3-44FB-80BE-E248B9542C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6" authorId="0" shapeId="0" xr:uid="{8F0CB7F7-47D8-4515-8B37-FDB64F5CD8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6" authorId="0" shapeId="0" xr:uid="{8D62C416-D320-405A-B9D5-C98387BDDB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6" authorId="0" shapeId="0" xr:uid="{9F576E28-30E6-4727-A392-09D7B442F5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6" authorId="0" shapeId="0" xr:uid="{5DC5E47A-F8F1-45E0-84D0-AC4131BD57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6" authorId="0" shapeId="0" xr:uid="{C4D08222-235B-465D-AEDE-025C5DEDFE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6" authorId="0" shapeId="0" xr:uid="{109FF9F4-8CF1-4F09-ACD1-35E6524099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6" authorId="0" shapeId="0" xr:uid="{EA9A5539-BA36-4183-889D-938E9548C7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6" authorId="0" shapeId="0" xr:uid="{C1EA228F-9428-4648-A675-1E60AEEEBE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6" authorId="0" shapeId="0" xr:uid="{C9B64206-8B23-4250-B69F-AF0CE7E07C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6" authorId="0" shapeId="0" xr:uid="{A52641BD-5B47-4248-B1C2-753ABDC7E5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6" authorId="0" shapeId="0" xr:uid="{FA512F9D-7D48-4F9E-87CE-BA98200080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6" authorId="0" shapeId="0" xr:uid="{CB145D2D-5931-4670-B0E9-3676A6C4E3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6" authorId="0" shapeId="0" xr:uid="{18BC8860-7189-4C49-8A4C-4600262E0F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6" authorId="0" shapeId="0" xr:uid="{8DAAA2E0-7739-4160-A0E0-38273047A5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16" authorId="0" shapeId="0" xr:uid="{885FEF16-65C2-4CE5-84BD-367E862310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6" authorId="0" shapeId="0" xr:uid="{FC5B0603-C1D2-448E-9CE0-BAD7283218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6" authorId="0" shapeId="0" xr:uid="{70FCFEB6-6F4B-436C-8BA0-0901684B38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6" authorId="0" shapeId="0" xr:uid="{283ADE18-AAA5-4FBE-BCE3-0229C77404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6" authorId="0" shapeId="0" xr:uid="{26C2E596-3A0D-4BC8-8BC3-2121102E46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6" authorId="0" shapeId="0" xr:uid="{7EE6ACDE-4CD4-4CAA-AF52-19FC44044B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16" authorId="0" shapeId="0" xr:uid="{DBE05F9D-6395-414F-B7EF-6F2DB6155C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7" authorId="0" shapeId="0" xr:uid="{C5DBABBF-8507-4762-B365-A9E0ACC85B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7" authorId="0" shapeId="0" xr:uid="{9693690B-8EC9-4F33-BB70-D40990EEE2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7" authorId="0" shapeId="0" xr:uid="{245739F4-18D5-48BA-98FA-7D06405FA6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7" authorId="0" shapeId="0" xr:uid="{87DB3343-4651-457C-BA45-31C50A10F4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7" authorId="0" shapeId="0" xr:uid="{88CB60E4-D824-44E4-98F9-9551DA78E0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7" authorId="0" shapeId="0" xr:uid="{F39BF3E9-F709-4451-B111-70B62071C9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7" authorId="0" shapeId="0" xr:uid="{7D125548-A2C6-406C-862E-81E984B500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7" authorId="0" shapeId="0" xr:uid="{A4F55881-C107-4414-B5C0-06D1720B90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7" authorId="0" shapeId="0" xr:uid="{AECF9EED-36A4-4E39-BE19-7358DC03F8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7" authorId="0" shapeId="0" xr:uid="{C8507647-121C-4526-B85F-28627A8EC5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7" authorId="0" shapeId="0" xr:uid="{CB23F4F0-8F07-43F4-9D00-6C4DEE537B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7" authorId="0" shapeId="0" xr:uid="{09D2D90A-1E4E-497C-91C2-09AD046E31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7" authorId="0" shapeId="0" xr:uid="{A2944608-D2A7-42DB-A09E-81D1714398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7" authorId="0" shapeId="0" xr:uid="{FB1B2D4B-C67F-4E86-8A55-DAFD42A230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7" authorId="0" shapeId="0" xr:uid="{CFBE0906-9648-4D47-80D4-34BCA75D96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7" authorId="0" shapeId="0" xr:uid="{EE6A1E26-5DDB-417D-BF23-21E83949BC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7" authorId="0" shapeId="0" xr:uid="{4E260398-6352-4F36-A9D8-10F8A9500E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7" authorId="0" shapeId="0" xr:uid="{92DBA631-25AE-4924-96DE-554941B1EC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7" authorId="0" shapeId="0" xr:uid="{B0DF0B4C-0DCC-490C-B3E8-A424702D13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7" authorId="0" shapeId="0" xr:uid="{25A7BAED-CF37-4D9B-B84E-01EE887207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57DE025C-130D-4C97-9A8D-99CA6BEB5A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7" authorId="0" shapeId="0" xr:uid="{EAB0EA5E-C7F2-4FCF-A9A9-37B1561ED6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7" authorId="0" shapeId="0" xr:uid="{4C47C5B6-AC7F-415D-AC52-34389EF8BC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7" authorId="0" shapeId="0" xr:uid="{0125BFCA-1DFC-4B9B-B061-C55CC13DE3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7" authorId="0" shapeId="0" xr:uid="{897EC413-F894-4DD3-B006-8ADE49265E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7" authorId="0" shapeId="0" xr:uid="{0A4480F7-7D4F-44B4-B0BA-C9FA4DABD4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7" authorId="0" shapeId="0" xr:uid="{8F2959B7-730C-4F7F-9AEC-FAB76CF98E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7" authorId="0" shapeId="0" xr:uid="{827B95C0-18C8-4A60-A021-FB692D6B40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7" authorId="0" shapeId="0" xr:uid="{BF228CDE-35D1-40E6-9EF8-9E0B2D0CB2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7" authorId="0" shapeId="0" xr:uid="{15870140-999F-4A35-A9A8-CB292DB367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7" authorId="0" shapeId="0" xr:uid="{8535A7D3-B0A1-4AD5-A552-706842B279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17" authorId="0" shapeId="0" xr:uid="{58B593CD-9BE5-40D1-807C-DA758CA79B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7" authorId="0" shapeId="0" xr:uid="{3A040774-C921-448F-8A3A-7AFF98A971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17" authorId="0" shapeId="0" xr:uid="{14FB617D-A1F0-428A-93DB-E41E8198BB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7" authorId="0" shapeId="0" xr:uid="{98E58754-24F4-4D58-9758-FC31E2209A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7" authorId="0" shapeId="0" xr:uid="{D2AAC6BD-16F0-4A27-B02D-4BAD2BEA6C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7" authorId="0" shapeId="0" xr:uid="{439653B7-08AA-4C77-A4DC-BE567DD78A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7" authorId="0" shapeId="0" xr:uid="{F2C18AF8-2884-48CB-928B-7CBAD9F780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8" authorId="0" shapeId="0" xr:uid="{4B93AA90-80A1-46AE-BBA8-D8E3A0DD4E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8" authorId="0" shapeId="0" xr:uid="{82F10989-5753-4B07-A79C-AFA005DDB8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8" authorId="0" shapeId="0" xr:uid="{6BA898D4-FCCE-4CF9-87F9-DFB1CAD509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8" authorId="0" shapeId="0" xr:uid="{FF3B7C67-735F-4AA3-A7AD-EB2DE414A9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8" authorId="0" shapeId="0" xr:uid="{BD5EFF0A-6B18-472F-B61F-E7386224C8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8" authorId="0" shapeId="0" xr:uid="{D2D52F52-698E-418E-8C85-2881BCAC30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8" authorId="0" shapeId="0" xr:uid="{FBAD5285-4438-408C-BED4-65F2713BA7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8" authorId="0" shapeId="0" xr:uid="{7311120D-629C-4604-ABA4-6FF309D5B9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8" authorId="0" shapeId="0" xr:uid="{DC3071D4-68A6-467B-AA38-84414F148F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8" authorId="0" shapeId="0" xr:uid="{3BE5DC22-DE81-447E-A244-021E390177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8" authorId="0" shapeId="0" xr:uid="{F44DE7BA-BCF3-4271-A787-EC8C53941C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8" authorId="0" shapeId="0" xr:uid="{7EA2C218-9138-4C1F-B3B9-B2B5FF0F03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8" authorId="0" shapeId="0" xr:uid="{AE8F5D9A-D4B6-45E5-B96D-0E1FB58458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8" authorId="0" shapeId="0" xr:uid="{2AD86D47-73CB-40BF-BE42-6F2817ADE9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8" authorId="0" shapeId="0" xr:uid="{E4AB7544-B2E6-4723-AA60-F1EF54345A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8" authorId="0" shapeId="0" xr:uid="{E014AE53-242B-4351-BD48-11230181A0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8" authorId="0" shapeId="0" xr:uid="{76759699-7490-448A-A2D7-FDC91AA90A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8" authorId="0" shapeId="0" xr:uid="{5019883E-8F46-4FEC-A712-F5226187DA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8" authorId="0" shapeId="0" xr:uid="{B0BDF441-0560-4D57-893D-43EF35745B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8" authorId="0" shapeId="0" xr:uid="{BA795C50-0D30-4B26-A2DB-58A739392F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8" authorId="0" shapeId="0" xr:uid="{DFEE2C4E-156C-49DB-A767-37614A188C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8" authorId="0" shapeId="0" xr:uid="{0706E948-7AAC-448A-B7EF-8606A38537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8" authorId="0" shapeId="0" xr:uid="{F4EC4C15-39C1-4C64-A930-6E799F5C9A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8" authorId="0" shapeId="0" xr:uid="{3AB35F7E-D5B2-470F-A53A-1DC3FC1661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8" authorId="0" shapeId="0" xr:uid="{4A700955-3426-4837-8440-C4BD8D51DA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8" authorId="0" shapeId="0" xr:uid="{B1F47CD0-18D3-4432-86FE-871A0E38C8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8" authorId="0" shapeId="0" xr:uid="{91B9B77F-9DA0-4898-ACCC-EAEAF0513B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8" authorId="0" shapeId="0" xr:uid="{29560FB3-50D7-4213-8BA0-4EE19C503F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8" authorId="0" shapeId="0" xr:uid="{DE2586CB-734D-41D9-941D-C8EB405E2C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8" authorId="0" shapeId="0" xr:uid="{A82132A5-A345-4337-A8A5-BD4A2CE8E5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8" authorId="0" shapeId="0" xr:uid="{A262F1E3-F9F3-4BD4-9EDE-03D315DB30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18" authorId="0" shapeId="0" xr:uid="{D8B51810-7331-42B1-80D9-A66D75AE7A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8" authorId="0" shapeId="0" xr:uid="{7733BED8-140A-4A1E-B940-5CD422B917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18" authorId="0" shapeId="0" xr:uid="{426D1F78-D9AB-4E63-A06E-6F77089FDB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9" authorId="0" shapeId="0" xr:uid="{309E942E-1ACE-4E6D-9238-DA15505681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9" authorId="0" shapeId="0" xr:uid="{C1EC6939-A881-448A-809B-028D1F58AF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9" authorId="0" shapeId="0" xr:uid="{C3B98F2E-3531-469C-BF39-13A8DE238A0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9" authorId="0" shapeId="0" xr:uid="{591865BE-10E3-46A3-B142-E3632DD411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9" authorId="0" shapeId="0" xr:uid="{C5295E11-653A-4372-B779-C022639CEF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19" authorId="0" shapeId="0" xr:uid="{834F07BA-1BF7-45D1-84E0-C235CAEEA2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9" authorId="0" shapeId="0" xr:uid="{BA8ED889-0205-4A76-B59C-05976ADD7F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9" authorId="0" shapeId="0" xr:uid="{431CDDAC-CC4C-4FF0-97DD-BE1FB6F833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9" authorId="0" shapeId="0" xr:uid="{849F4C34-1966-44A8-8DF6-57E158CD73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9" authorId="0" shapeId="0" xr:uid="{3351BCEA-DD3C-4AE5-A053-1D348CFE7D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9" authorId="0" shapeId="0" xr:uid="{91184E4C-F78D-416F-86FB-3C6FEB4ABF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9" authorId="0" shapeId="0" xr:uid="{69408374-8C93-4CA9-B715-BABFC5C621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9" authorId="0" shapeId="0" xr:uid="{A3182348-F62A-43D3-9C8A-2458EF030F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9" authorId="0" shapeId="0" xr:uid="{86BF37C1-AC23-4BAD-BA61-9D6AF7FDA3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9" authorId="0" shapeId="0" xr:uid="{77BEF8CD-6113-4989-B472-32A0E3FF04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9" authorId="0" shapeId="0" xr:uid="{5D678E03-EFFF-472C-912E-4B9B28579C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9" authorId="0" shapeId="0" xr:uid="{0390392E-568B-4935-8C31-F37311E055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9" authorId="0" shapeId="0" xr:uid="{4CD9357C-9626-4ADF-A832-A8E3699694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9" authorId="0" shapeId="0" xr:uid="{220FD538-A94E-4A59-8D6B-27E7F872D0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9" authorId="0" shapeId="0" xr:uid="{EACCFBF8-CB84-4A1F-8E3D-32BDAE66A0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9" authorId="0" shapeId="0" xr:uid="{605696BF-D9A2-4460-96D4-F286CF2FB3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9" authorId="0" shapeId="0" xr:uid="{592AB236-C06E-4EBA-9160-1E2BB6880D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9" authorId="0" shapeId="0" xr:uid="{00D5FAA9-27D8-41C8-9858-AEBBD53E6C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19" authorId="0" shapeId="0" xr:uid="{720CDB2A-A423-4644-997B-E8C4E8AB85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9" authorId="0" shapeId="0" xr:uid="{AF86F7BC-A130-4CA7-B0A7-1DF0937E53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9" authorId="0" shapeId="0" xr:uid="{514E32EE-E39A-4CB5-85D7-D03925CE20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9" authorId="0" shapeId="0" xr:uid="{28476ACC-1858-4B4A-8361-F6CEEC6F16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9" authorId="0" shapeId="0" xr:uid="{BA27FC3E-30CB-40F9-B904-7F08D0E916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9" authorId="0" shapeId="0" xr:uid="{0658F81D-6481-4FE6-973E-41A7ABE21D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9" authorId="0" shapeId="0" xr:uid="{659A10E6-9917-4EC9-9E75-79F7E01D4A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9" authorId="0" shapeId="0" xr:uid="{F65A2480-E324-4A8A-A984-F27B82713D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9" authorId="0" shapeId="0" xr:uid="{FE70A045-907A-49F3-B0BB-5933969E9D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9" authorId="0" shapeId="0" xr:uid="{5808678B-1827-4C86-A822-0F8CAA32AF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9" authorId="0" shapeId="0" xr:uid="{0EE35BA6-5E3D-45AB-A2CE-C1D1876F63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19" authorId="0" shapeId="0" xr:uid="{FBCD0CBF-A837-452C-B9A1-FCCB27289E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9" authorId="0" shapeId="0" xr:uid="{E0B6E0A3-CFB0-4466-A1B8-1B9C6F9335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9" authorId="0" shapeId="0" xr:uid="{F6387631-C7D8-4480-B5E4-B74ED894F5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9" authorId="0" shapeId="0" xr:uid="{9ECC7DAC-639E-46DC-852D-5069AE57AE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9" authorId="0" shapeId="0" xr:uid="{4A5D907E-526C-4CC6-BFA2-88A8DDE868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0" authorId="0" shapeId="0" xr:uid="{511D3628-5087-4AF3-AF1C-3B35AD52FA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0" authorId="0" shapeId="0" xr:uid="{208475A1-C88F-4654-9F71-1C95E326EF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0" authorId="0" shapeId="0" xr:uid="{506A8A7F-0351-441F-8E9D-0C4C0F93E9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20" authorId="0" shapeId="0" xr:uid="{D6F121E3-996D-494D-9BA2-9C0C20FDC6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0" authorId="0" shapeId="0" xr:uid="{88168FE6-7F73-4D3D-8945-1C8BB57281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0" authorId="0" shapeId="0" xr:uid="{BD955A65-4A24-4EE8-82A3-514C489F18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0" authorId="0" shapeId="0" xr:uid="{A79FDC62-48CA-40F2-8E4C-4784F0F1EF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20" authorId="0" shapeId="0" xr:uid="{FCA034D6-68EC-4A3A-8131-7D6C6FA3F1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0" authorId="0" shapeId="0" xr:uid="{FA2F69DD-5E26-40B7-B53D-2EFF35E9E0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0" authorId="0" shapeId="0" xr:uid="{F9C78DFD-05D2-45A5-B099-E871D9E950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0" authorId="0" shapeId="0" xr:uid="{FBB178A9-B469-434C-A05D-7EF359BE19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0" authorId="0" shapeId="0" xr:uid="{05260F5E-CA33-4FB0-A0C1-3C7D25ABE9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20" authorId="0" shapeId="0" xr:uid="{B23D24C3-CB02-4D9D-B750-FF0142C12E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20" authorId="0" shapeId="0" xr:uid="{F059CC1D-34A0-4E54-9248-AA557299F5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0" authorId="0" shapeId="0" xr:uid="{54E4DA74-7EB0-4854-90D9-85FC5484E3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0" authorId="0" shapeId="0" xr:uid="{81D68504-BD59-4710-9128-DA9A0EBF05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0" authorId="0" shapeId="0" xr:uid="{F0CDC409-6E26-4739-A625-4CCC0CC248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0" authorId="0" shapeId="0" xr:uid="{DCF05749-5E76-4FA6-BCAD-A0F39AAFDD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0" authorId="0" shapeId="0" xr:uid="{58EB51C7-8F4C-4AA3-9D11-10ACB05AFA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0" authorId="0" shapeId="0" xr:uid="{0F382567-40EF-45B8-AC0C-0065954137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0" authorId="0" shapeId="0" xr:uid="{F59044AB-97FF-402F-A96B-A7525DC1F6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0" authorId="0" shapeId="0" xr:uid="{D7D7EFA9-DC89-43A3-BC40-E85C5C61B3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0" authorId="0" shapeId="0" xr:uid="{67BB217F-1BC3-455E-8781-97026B9845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0" authorId="0" shapeId="0" xr:uid="{C1DB980A-D616-447B-B91F-E1341D3455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0" authorId="0" shapeId="0" xr:uid="{56262BD8-5414-4062-BE19-8C1820F765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0" authorId="0" shapeId="0" xr:uid="{6010EB92-C9E3-47D7-BF78-DB2BB1FB65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0" authorId="0" shapeId="0" xr:uid="{3022C284-61C0-4E98-A448-9F761112AA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0" authorId="0" shapeId="0" xr:uid="{46ADA14E-F27F-4F26-BB01-25BAF5E946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20" authorId="0" shapeId="0" xr:uid="{3FD0527D-CB04-4EEB-9B6D-3B530FE163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20" authorId="0" shapeId="0" xr:uid="{71E1DE14-B62B-436F-9BBE-0977BE1D81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20" authorId="0" shapeId="0" xr:uid="{8B6FF325-10AE-42B8-AE80-C8D207180C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0" authorId="0" shapeId="0" xr:uid="{E8216DCB-571C-4AC9-A67A-93C286EFED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0" authorId="0" shapeId="0" xr:uid="{AAC1B613-C89A-4AC9-9FAB-F2C7540913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0" authorId="0" shapeId="0" xr:uid="{FACBD0A3-6D29-4D49-A6A6-F74CCB8DD1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20" authorId="0" shapeId="0" xr:uid="{66E3CB98-56E7-49B0-BA8B-6960CEF466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20" authorId="0" shapeId="0" xr:uid="{8F520AC0-28F8-4C7B-976F-541147F7C2F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0" authorId="0" shapeId="0" xr:uid="{B698E2ED-65A0-4F98-9AE8-3CD2E48FC3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0" authorId="0" shapeId="0" xr:uid="{3D312265-7A3D-4F4B-9D02-34B4651C8E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0" authorId="0" shapeId="0" xr:uid="{630CDAF0-0384-40B7-B950-C2AA38DD13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0" authorId="0" shapeId="0" xr:uid="{377AA3FE-5BD8-4EB0-B2C4-33107D058C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1" authorId="0" shapeId="0" xr:uid="{DB522E47-13CA-4037-BE4D-B8528787CB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1" authorId="0" shapeId="0" xr:uid="{08DA0D32-70A3-4BC9-B72D-57EECDBF4C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1" authorId="0" shapeId="0" xr:uid="{41CF7DA3-E99A-4C7F-8D3A-2170DFD935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1" authorId="0" shapeId="0" xr:uid="{BAB8ECC7-F344-44BD-ADA8-3EF5BD459C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21" authorId="0" shapeId="0" xr:uid="{857C3B90-36B6-4AE5-930A-0BBA0A8D66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1" authorId="0" shapeId="0" xr:uid="{969D768E-6E4C-45A0-87BC-F7B49D1A75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1" authorId="0" shapeId="0" xr:uid="{6516E1D5-21DA-44BF-80AA-EA68BE5C20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1" authorId="0" shapeId="0" xr:uid="{927E7F6D-F792-435F-B4AF-DC01D0A175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21" authorId="0" shapeId="0" xr:uid="{65C9B768-E87B-4EC7-BFA1-6C9F06F4B4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1" authorId="0" shapeId="0" xr:uid="{EEC647DF-B3D2-4E54-9F17-C93625A380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1" authorId="0" shapeId="0" xr:uid="{2632D163-8ACB-46A7-AC06-48552297EC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1" authorId="0" shapeId="0" xr:uid="{0D0C6E76-58D3-42DC-A06D-4AFCB42062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1" authorId="0" shapeId="0" xr:uid="{2B375B63-F279-4355-AE2B-68ED227F95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1" authorId="0" shapeId="0" xr:uid="{07B4D1DE-655B-4652-929F-3CB84172E8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1" authorId="0" shapeId="0" xr:uid="{D0E908DD-E8A1-4192-A215-64E7D08944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21" authorId="0" shapeId="0" xr:uid="{D11D1719-549A-483B-8415-FD2BD0937A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1" authorId="0" shapeId="0" xr:uid="{73741A0F-6C37-404B-B02C-EEE8927F8A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1" authorId="0" shapeId="0" xr:uid="{B52C294E-D11D-4584-AFCA-E8638E80BE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1" authorId="0" shapeId="0" xr:uid="{196AA7AD-95C9-45EC-9EC1-EC3850C5E5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1" authorId="0" shapeId="0" xr:uid="{4E5F733C-4A75-4C87-A01E-5A0A85F967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1" authorId="0" shapeId="0" xr:uid="{AB8BF18D-8EB5-410E-B82D-864E7A9C3B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1" authorId="0" shapeId="0" xr:uid="{EFDD1EF7-59F0-4B70-90C9-1EF7B7CE22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1" authorId="0" shapeId="0" xr:uid="{7BDF66A9-D9B8-48FE-A71D-46A4B2721A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1" authorId="0" shapeId="0" xr:uid="{B0B26AD4-A0C8-4415-82FC-D0D1D64404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1" authorId="0" shapeId="0" xr:uid="{E6ADEAF4-3E49-4CD4-9B0C-6620D6462C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1" authorId="0" shapeId="0" xr:uid="{9B77BE8C-9F32-4EF0-92FE-098F7905D8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1" authorId="0" shapeId="0" xr:uid="{D45474BF-3321-4F2C-BFC1-2144E7051D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1" authorId="0" shapeId="0" xr:uid="{8355806D-868A-4D13-818E-D75DE4E320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1" authorId="0" shapeId="0" xr:uid="{A4C2FCAF-449E-4499-B38C-095E11200B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21" authorId="0" shapeId="0" xr:uid="{218F4D0F-BACD-4866-BCFA-D257495FBB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1" authorId="0" shapeId="0" xr:uid="{7C3397AA-72C7-411E-9FBC-82324A28340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21" authorId="0" shapeId="0" xr:uid="{CB583893-23EE-4828-9F78-26273ACC75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1" authorId="0" shapeId="0" xr:uid="{996112F9-9B95-4180-A7C0-1BE1C78E21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1" authorId="0" shapeId="0" xr:uid="{C96F1041-8938-4AC9-912B-49BA859168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1" authorId="0" shapeId="0" xr:uid="{C8CEB928-74DB-495A-87A3-70090886D8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1" authorId="0" shapeId="0" xr:uid="{F521EEE4-300D-496F-86CC-2F7B6F1D5B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1" authorId="0" shapeId="0" xr:uid="{FE2A9DF9-3276-400D-AFD2-0DB1EA56F7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1" authorId="0" shapeId="0" xr:uid="{D9C2D089-6501-45DC-9413-C8E794B85F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21" authorId="0" shapeId="0" xr:uid="{B02E7E3E-487D-4864-9F8A-91FD39CA1F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1" authorId="0" shapeId="0" xr:uid="{49378295-4AEB-4B08-8068-8B33039E88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1" authorId="0" shapeId="0" xr:uid="{CD0F3436-8FD8-464B-9E4A-02B022066B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1" authorId="0" shapeId="0" xr:uid="{33571D46-07F6-41DF-9529-F759E54B34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1" authorId="0" shapeId="0" xr:uid="{2AE82354-B47C-4722-A172-EFDDA4E416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2" authorId="0" shapeId="0" xr:uid="{F747D9AD-6E47-4EF1-BC3D-A58D970440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2" authorId="0" shapeId="0" xr:uid="{E11A1B12-25F1-4CF0-8346-60C0997BD4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2" authorId="0" shapeId="0" xr:uid="{11FEBAF6-ADB7-4416-A594-6137A5E0A1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2" authorId="0" shapeId="0" xr:uid="{D7972775-2191-4A1D-AB6B-55653E5C7F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22" authorId="0" shapeId="0" xr:uid="{EC5978F5-E09B-4B63-AB0D-B7E5E35EBC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2" authorId="0" shapeId="0" xr:uid="{E7D25CE1-6A0D-4E62-9C33-50D7C00C91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2" authorId="0" shapeId="0" xr:uid="{A081C959-AB1A-4022-A3F9-9491943FD1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2" authorId="0" shapeId="0" xr:uid="{25A36088-14A0-47AA-81C9-47E2D7ADA90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2" authorId="0" shapeId="0" xr:uid="{8FDAFF5F-3945-4D7B-8282-659300BB6A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2" authorId="0" shapeId="0" xr:uid="{9DBF6066-8278-4098-A804-A85BB42CC6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2" authorId="0" shapeId="0" xr:uid="{EEBD33CC-843A-476B-AB80-89B9A333C1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2" authorId="0" shapeId="0" xr:uid="{FF415041-4C4C-495A-943B-F282E99F91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2" authorId="0" shapeId="0" xr:uid="{C3FF803F-AF12-40BB-B8A2-60899CB034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2" authorId="0" shapeId="0" xr:uid="{DE9BE390-5D76-4008-A7A6-9FD47C4E1F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2" authorId="0" shapeId="0" xr:uid="{7AA83A0E-697C-4022-BAEA-75DEE216CE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2" authorId="0" shapeId="0" xr:uid="{5417039B-E8D3-423F-B93E-F228A50BBB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2" authorId="0" shapeId="0" xr:uid="{538B8733-0E44-4362-B4BE-A69D886FB5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2" authorId="0" shapeId="0" xr:uid="{5EA1DDB9-DBA9-4746-B7D2-D8565E391D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2" authorId="0" shapeId="0" xr:uid="{1EA78CD0-B84E-42C6-8954-A84B310581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2" authorId="0" shapeId="0" xr:uid="{DBD6FE60-E22E-4BD2-8E9B-CD3BAF588E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2" authorId="0" shapeId="0" xr:uid="{BF36BEA0-0FF0-443F-B0EB-467FB7C9C0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2" authorId="0" shapeId="0" xr:uid="{7FC9A16D-E1DA-406D-99B8-C880D86FB5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2" authorId="0" shapeId="0" xr:uid="{D8A8983B-9001-48A8-8CD9-6DE6E1500D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2" authorId="0" shapeId="0" xr:uid="{51F82E96-47FC-4DD4-B10A-AC80670A66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2" authorId="0" shapeId="0" xr:uid="{3AE273EF-E87A-494B-A9C8-C9BD05601B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2" authorId="0" shapeId="0" xr:uid="{17AD170C-306C-45BD-AE32-CFF4DA0694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22" authorId="0" shapeId="0" xr:uid="{BBEB75A5-1B05-413A-8C20-9A1079903C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2" authorId="0" shapeId="0" xr:uid="{DDD1DE86-BF1F-438B-A811-E798E28BC9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2" authorId="0" shapeId="0" xr:uid="{427152FA-E6B3-46BB-A767-32694F0FA1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2" authorId="0" shapeId="0" xr:uid="{2B7A89B4-AF9F-4CFA-B30B-660359C1BC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2" authorId="0" shapeId="0" xr:uid="{D61E017D-5612-49D7-BF00-575A7DB860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2" authorId="0" shapeId="0" xr:uid="{84097B87-35C0-42DB-936E-65FE4C3C90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2" authorId="0" shapeId="0" xr:uid="{D1883F31-D67C-4C8B-9841-40BA55788F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2" authorId="0" shapeId="0" xr:uid="{F2EBE31D-E447-438B-B85A-75FFB409F0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2" authorId="0" shapeId="0" xr:uid="{16CB3E6B-45CC-43D0-8BAB-80C88D6D7A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22" authorId="0" shapeId="0" xr:uid="{D0BFE890-8AC1-4C4C-B529-D2953DE778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2" authorId="0" shapeId="0" xr:uid="{1BA685D6-204C-4BB5-BDB4-2CE4A7D0C1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3" authorId="0" shapeId="0" xr:uid="{8254D918-3EFD-44FB-B22D-9809FEC1EB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3" authorId="0" shapeId="0" xr:uid="{E31D04D0-2F99-4079-98A2-E2AC1BA8A6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3" authorId="0" shapeId="0" xr:uid="{49DC7E62-9DA4-4425-8E1D-5E4DC1767B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3" authorId="0" shapeId="0" xr:uid="{A7977884-4D32-4D46-A69F-0E91A9CC6B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3" authorId="0" shapeId="0" xr:uid="{8E1627CC-5F0D-4627-B9F8-313673D476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3" authorId="0" shapeId="0" xr:uid="{E6A2A332-0CBF-47C5-A5B6-4E70F1ECA7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3" authorId="0" shapeId="0" xr:uid="{3C17D069-867E-4506-B2CC-B245417C42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23" authorId="0" shapeId="0" xr:uid="{73629E28-A156-4679-A25B-3B045B3D99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3" authorId="0" shapeId="0" xr:uid="{4EEFAD98-C0BF-4470-BB41-E2C2C3210B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3" authorId="0" shapeId="0" xr:uid="{DF035984-9048-4A0B-8FF6-2B288FE779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3" authorId="0" shapeId="0" xr:uid="{44CBE943-C1C2-4FDA-8AF3-EA4ED0BE36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3" authorId="0" shapeId="0" xr:uid="{82BF6225-C67B-490F-A303-C97F42F6A7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23" authorId="0" shapeId="0" xr:uid="{D0071444-C932-4F8C-BBD2-85CAC2D870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3" authorId="0" shapeId="0" xr:uid="{88438621-90A4-4BA0-B38E-83741E16F4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3" authorId="0" shapeId="0" xr:uid="{EABE100A-38EF-48F8-AC37-CF4F51BBA4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3" authorId="0" shapeId="0" xr:uid="{7CAA6128-860B-4DAA-A844-383B7E1A4F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23" authorId="0" shapeId="0" xr:uid="{E8B605B1-229B-4887-BFD4-7387B3D1A5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3" authorId="0" shapeId="0" xr:uid="{915F879C-104B-48B7-85E4-C34396CABE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3" authorId="0" shapeId="0" xr:uid="{3C9368FF-A0FA-4CFF-9E72-DC0FD304B1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3" authorId="0" shapeId="0" xr:uid="{C197D9AD-4BD3-439D-A249-D537B6C968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3" authorId="0" shapeId="0" xr:uid="{FCDE1B82-AA05-4C2B-8CA5-BB20E61CA5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3" authorId="0" shapeId="0" xr:uid="{2075976F-9058-46AA-96FF-38456827ED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3" authorId="0" shapeId="0" xr:uid="{F245DCFC-E949-4D95-AAE2-2D882E7BCA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3" authorId="0" shapeId="0" xr:uid="{0ECFE3EF-BFCE-45D7-B1B7-4FCBEEFE7C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3" authorId="0" shapeId="0" xr:uid="{1123D92A-A506-4F52-9558-F579A2E4F9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3" authorId="0" shapeId="0" xr:uid="{9B6002CD-6E10-40AE-BC30-FE2B661EDE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3" authorId="0" shapeId="0" xr:uid="{BFAC87F7-06AE-4A9D-9720-1B465D7E77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3" authorId="0" shapeId="0" xr:uid="{BE63B145-6848-48EC-8ED0-98D08A0F9E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3" authorId="0" shapeId="0" xr:uid="{1C712FD9-4768-4903-8E73-08E42DA6B9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3" authorId="0" shapeId="0" xr:uid="{81AEC820-8C27-4360-86A5-C6F49980AB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3" authorId="0" shapeId="0" xr:uid="{477A2105-C351-4C16-AF7C-50BE7DC071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23" authorId="0" shapeId="0" xr:uid="{670E88D7-5024-48B5-9CCA-330C81B141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3" authorId="0" shapeId="0" xr:uid="{3A8D32CD-9C14-4FF6-B0B8-5E10260517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3" authorId="0" shapeId="0" xr:uid="{5E5DF22D-9FC4-4A0B-B535-F4FD94C1FA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23" authorId="0" shapeId="0" xr:uid="{AFCC7739-9CE7-49CE-A669-A312A794C6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3" authorId="0" shapeId="0" xr:uid="{BD62CFA9-50A2-4172-BE01-0438FA903A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3" authorId="0" shapeId="0" xr:uid="{E6082D1C-2AA8-41EB-88C7-30E99AA47F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3" authorId="0" shapeId="0" xr:uid="{E3A8977D-EC0C-4917-A036-8874452225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23" authorId="0" shapeId="0" xr:uid="{06C9316F-7D62-478B-BD67-09A75411C8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23" authorId="0" shapeId="0" xr:uid="{E454F097-69FD-45EE-A3FB-C1FCC15EBD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E23" authorId="0" shapeId="0" xr:uid="{D2EE56EF-DC0F-474D-AD60-8E4EFFE33F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3" authorId="0" shapeId="0" xr:uid="{0FC352FC-D871-468A-804B-8944AEDBEF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3" authorId="0" shapeId="0" xr:uid="{07DA185A-0D8F-44D2-A227-62CD73F901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3" authorId="0" shapeId="0" xr:uid="{A9023640-B4CE-459E-9D64-7C7B23AC55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23" authorId="0" shapeId="0" xr:uid="{53B4F530-848F-4BB7-9F78-7919C71681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3" authorId="0" shapeId="0" xr:uid="{EDC50F8C-BFD9-4A8F-8A1B-7190809991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4" authorId="0" shapeId="0" xr:uid="{080B19FD-F7B6-4093-8CCE-F20EE59F29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4" authorId="0" shapeId="0" xr:uid="{52D61AF1-1931-4121-9754-E21EA73C69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4" authorId="0" shapeId="0" xr:uid="{6F512D78-AADD-4963-98D5-04BC71D6E6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4" authorId="0" shapeId="0" xr:uid="{3E6BA082-4CBD-441D-B42C-C67B304F44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4" authorId="0" shapeId="0" xr:uid="{0E224EDE-EFD4-43DC-A6D4-96DF681646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4" authorId="0" shapeId="0" xr:uid="{35A45C52-4D42-4523-8ACB-09A2F7F803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4" authorId="0" shapeId="0" xr:uid="{91B9BB4B-28CD-4B44-AD87-1305F1C3DE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24" authorId="0" shapeId="0" xr:uid="{0A4D30BC-D7A4-48AD-BA3F-B4A3DA6D7E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4" authorId="0" shapeId="0" xr:uid="{6E7E27E7-307E-4DC3-9680-5E19C2B5BD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4" authorId="0" shapeId="0" xr:uid="{9D7205CD-90BD-494F-B1ED-727CA5D0BD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4" authorId="0" shapeId="0" xr:uid="{3758022D-2FA1-4843-AAB8-BA360D4155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4" authorId="0" shapeId="0" xr:uid="{2DD83B45-F638-4A27-980B-8FC0078AAF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4" authorId="0" shapeId="0" xr:uid="{3F7BDF05-414B-4AEB-B8E5-739F958B05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4" authorId="0" shapeId="0" xr:uid="{1B068715-06BC-4BA9-9D0B-5D521E7EF4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4" authorId="0" shapeId="0" xr:uid="{B190F256-1B7D-4F44-9531-4F2A724958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24" authorId="0" shapeId="0" xr:uid="{89874113-5C19-40F7-9854-3CA384D42D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4" authorId="0" shapeId="0" xr:uid="{001E41E9-0753-4F52-832C-97535E4326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4" authorId="0" shapeId="0" xr:uid="{045ABD14-7BD7-4058-9700-51E43237CC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4" authorId="0" shapeId="0" xr:uid="{B6B7E2E9-5166-4EF6-BF26-C1349319A0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4" authorId="0" shapeId="0" xr:uid="{ED3D9363-2B6B-4CE6-9B12-C042BCD704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4" authorId="0" shapeId="0" xr:uid="{B52E2E2A-E1F1-4605-97C9-2ACAFCA3A1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4" authorId="0" shapeId="0" xr:uid="{4397BD36-095E-484C-9838-B9524ED692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4" authorId="0" shapeId="0" xr:uid="{01B71240-A919-451B-BF23-8E366C67F8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4" authorId="0" shapeId="0" xr:uid="{499C84DF-732E-48DA-A15F-CE0B8A07AC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24" authorId="0" shapeId="0" xr:uid="{40FC419F-29EF-4CF1-B95C-536782BD74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4" authorId="0" shapeId="0" xr:uid="{E20D7231-4D25-49FF-9D80-BC3244C8B7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4" authorId="0" shapeId="0" xr:uid="{6D0550E8-B437-43C8-B56A-B8F28F7691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4" authorId="0" shapeId="0" xr:uid="{1D7A8B1F-FDDB-4F04-BF07-12FC52258E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4" authorId="0" shapeId="0" xr:uid="{2D13B7C8-6D12-4A9E-86A4-844818A111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4" authorId="0" shapeId="0" xr:uid="{34E20AC2-8CD2-4F37-BA5A-A9B66197DD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4" authorId="0" shapeId="0" xr:uid="{D5154B2E-79CD-4259-8D22-CA76712A39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4" authorId="0" shapeId="0" xr:uid="{1343C7B5-A4AC-428E-A2DA-D887B21EA2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24" authorId="0" shapeId="0" xr:uid="{02752D2F-EBC4-454C-A01A-7E936E7761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4" authorId="0" shapeId="0" xr:uid="{304EB346-EEA9-4BD5-9F75-3587784F9B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4" authorId="0" shapeId="0" xr:uid="{39AD8924-D99F-49A0-8253-F71DFEAE51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4" authorId="0" shapeId="0" xr:uid="{A8B648DB-7F23-40BE-AD16-E91E0566FE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4" authorId="0" shapeId="0" xr:uid="{4BBD9B44-FB86-4576-AE1B-104A410A81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4" authorId="0" shapeId="0" xr:uid="{47B0B664-30FD-4706-9812-78D0380874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4" authorId="0" shapeId="0" xr:uid="{F1AE7FA5-72B8-474C-9776-003440E8FE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4" authorId="0" shapeId="0" xr:uid="{93782C7A-941C-49BE-8FBB-50B878403F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24" authorId="0" shapeId="0" xr:uid="{2D5F199D-47C1-4373-9EF6-B19ADEBE96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4" authorId="0" shapeId="0" xr:uid="{D8B40222-8787-470D-9F17-2B00D5289F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5" authorId="0" shapeId="0" xr:uid="{B3BF322F-B746-44CB-BCFB-C107545AD9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5" authorId="0" shapeId="0" xr:uid="{79171BCD-767C-4173-9C71-32364E19F8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5" authorId="0" shapeId="0" xr:uid="{73CA08E4-D8BD-4E0E-94F6-1555352345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5" authorId="0" shapeId="0" xr:uid="{E866D963-A6DA-4DD4-86A7-0B886D3CE6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5" authorId="0" shapeId="0" xr:uid="{60231482-5C92-403B-840B-5BBCC28CDB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5" authorId="0" shapeId="0" xr:uid="{34B157BB-E8BD-4C97-AC2A-2D11CC48B7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5" authorId="0" shapeId="0" xr:uid="{BF7165C6-E43E-4344-B3D1-77D972D9F8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5" authorId="0" shapeId="0" xr:uid="{BC6F816D-56A8-4DCE-B6A3-E3D099BCE9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5" authorId="0" shapeId="0" xr:uid="{2E8DDE12-1D39-4BDF-A495-7E39187DF5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5" authorId="0" shapeId="0" xr:uid="{C5241E3F-3542-4433-A6A1-3CF0F3F72B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5" authorId="0" shapeId="0" xr:uid="{71C9FDAB-0C61-423C-A3A1-92AFE4CC01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25" authorId="0" shapeId="0" xr:uid="{D60372D3-FD10-447B-8255-D8EEE4E595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5" authorId="0" shapeId="0" xr:uid="{637936E5-3E32-4650-8E99-4E9DC911A5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5" authorId="0" shapeId="0" xr:uid="{36D96EAF-8B0C-423A-BC4B-397854C3BB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25" authorId="0" shapeId="0" xr:uid="{B200E51D-E4ED-4BAA-A1BB-B36E7CF8E6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5" authorId="0" shapeId="0" xr:uid="{32BE1E90-2F0B-491A-ABF9-CD668D4149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5" authorId="0" shapeId="0" xr:uid="{88205763-5B56-4C78-AB3D-7B70F7EA02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5" authorId="0" shapeId="0" xr:uid="{2D5D78D3-69CE-4EF0-B9D2-BEDBEAC65E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5" authorId="0" shapeId="0" xr:uid="{6D7266EE-B5D4-4D6A-BAD2-F892B3BB76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5" authorId="0" shapeId="0" xr:uid="{B737E91A-ABF6-40B9-B605-788FA7FDD6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5" authorId="0" shapeId="0" xr:uid="{2461896A-2A3E-4E46-93F3-418E223DC6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5" authorId="0" shapeId="0" xr:uid="{C0E8BB3A-9A53-4B1B-AE1D-6BE9BBC72C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5" authorId="0" shapeId="0" xr:uid="{81CFE8B6-C89A-4BEF-9007-60F5A3E7AD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5" authorId="0" shapeId="0" xr:uid="{876E4D63-B544-405A-84BF-C40E845E3B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5" authorId="0" shapeId="0" xr:uid="{2184D923-DE1C-4ACC-BCA1-95F71F3125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5" authorId="0" shapeId="0" xr:uid="{33B703E1-9437-49EF-B840-6642C42F82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5" authorId="0" shapeId="0" xr:uid="{7EF2D0E4-6244-4E04-B74D-0911D6F1A7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5" authorId="0" shapeId="0" xr:uid="{C2CB2AF6-1EA9-45C4-9868-342F9D5521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5" authorId="0" shapeId="0" xr:uid="{E234AA4D-46D4-4045-99CC-0BFCE53180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5" authorId="0" shapeId="0" xr:uid="{E0F9BC29-9F41-4E27-8F09-BB57D2B3EB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25" authorId="0" shapeId="0" xr:uid="{14125D89-AB3E-4DC4-BEED-CE344265C2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5" authorId="0" shapeId="0" xr:uid="{C40B2B32-F0A0-453E-8F9B-036E70F4FA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5" authorId="0" shapeId="0" xr:uid="{754C15A9-2292-4B36-A825-5E91E1BC91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5" authorId="0" shapeId="0" xr:uid="{029920CF-37C2-4C87-AEC5-DF7631D043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5" authorId="0" shapeId="0" xr:uid="{B4BADE4D-E1CE-4039-8D2D-2A584D9994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5" authorId="0" shapeId="0" xr:uid="{AFB0BD86-89D3-4B63-8A2A-D9BD20DCC7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25" authorId="0" shapeId="0" xr:uid="{3C94570F-AAD4-4158-9FAA-D0FC181E660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5" authorId="0" shapeId="0" xr:uid="{59C9946E-2311-4482-BC2F-2A8262B10B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5" authorId="0" shapeId="0" xr:uid="{7BD91F60-3AFA-4AE8-A9DB-6FAFA7C4C7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5" authorId="0" shapeId="0" xr:uid="{C4CFDD3F-F2F6-4F20-AB60-25E34175FE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25" authorId="0" shapeId="0" xr:uid="{64AA8436-876A-4FEC-AB15-E14E89B0F5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5" authorId="0" shapeId="0" xr:uid="{52D5C614-3D96-4D5D-A314-6AF6ED13A5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6" authorId="0" shapeId="0" xr:uid="{01A93A3E-457D-42EF-B57F-28E6A8B89A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6" authorId="0" shapeId="0" xr:uid="{C68C418E-953E-4EFE-9D13-82F6D00665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6" authorId="0" shapeId="0" xr:uid="{7669E7B5-25D7-4634-93B7-883F63F2AC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6" authorId="0" shapeId="0" xr:uid="{B467FC6D-E27B-4A2E-A8A0-CE85BB510F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6" authorId="0" shapeId="0" xr:uid="{46995A5E-9698-43B3-9566-5914B16C83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26" authorId="0" shapeId="0" xr:uid="{1F1B7FB5-5E45-4A73-8AA1-BDA7072049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6" authorId="0" shapeId="0" xr:uid="{5B3558D1-98C3-41A3-92CC-264533F334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6" authorId="0" shapeId="0" xr:uid="{34460DA8-6345-4435-9F41-201AD77587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6" authorId="0" shapeId="0" xr:uid="{8E4B3DE5-054D-4D7D-B408-5F688E1B5B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6" authorId="0" shapeId="0" xr:uid="{0AFE38FE-3CAD-46BC-A92E-264D56B50F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6" authorId="0" shapeId="0" xr:uid="{B750B100-F4C8-478A-B878-F56B84963A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6" authorId="0" shapeId="0" xr:uid="{2F426740-91F0-4A50-95F5-35532FF9E4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6" authorId="0" shapeId="0" xr:uid="{49B1E931-A30B-47A7-AA6D-E2E592C3C9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6" authorId="0" shapeId="0" xr:uid="{953111BF-1B28-4041-8799-F3EAF1FF6B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26" authorId="0" shapeId="0" xr:uid="{721E4EAE-6E7A-46B9-A260-8A150B63D3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6" authorId="0" shapeId="0" xr:uid="{C67C0960-FB34-4F44-B965-A008DA9AF1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6" authorId="0" shapeId="0" xr:uid="{B695A3F6-B3BA-4A81-AC77-6C46AB3A19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6" authorId="0" shapeId="0" xr:uid="{EE7DF22D-4D4D-430B-A519-02126099FB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6" authorId="0" shapeId="0" xr:uid="{36746DA3-E5D8-458B-8AA9-655787EF91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6" authorId="0" shapeId="0" xr:uid="{D3F8F769-51F7-4A62-B0C2-847A166BAC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6" authorId="0" shapeId="0" xr:uid="{C15F56DC-1F76-471B-964B-D44DD4253D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6" authorId="0" shapeId="0" xr:uid="{AAA869AD-804E-43F3-B221-DB096D3B22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6" authorId="0" shapeId="0" xr:uid="{41BCDB18-5BDA-4D6E-93DB-A301DE54F5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6" authorId="0" shapeId="0" xr:uid="{37559604-F945-42E4-82BF-A6691B164F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6" authorId="0" shapeId="0" xr:uid="{980DCE3C-303E-4EB2-BC4E-48DCD2152C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6" authorId="0" shapeId="0" xr:uid="{0476D887-0611-496A-8D14-3CCDD5B637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6" authorId="0" shapeId="0" xr:uid="{C5C5A188-2F59-40E5-8DB8-68680DA9DA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6" authorId="0" shapeId="0" xr:uid="{7BD5ABB0-8BE3-4718-832B-2DD69CCD18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6" authorId="0" shapeId="0" xr:uid="{BE8C2AE1-8E9F-40A4-B943-10E76260CD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26" authorId="0" shapeId="0" xr:uid="{54B1AC16-260B-4D9E-8798-7351452E1C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26" authorId="0" shapeId="0" xr:uid="{12B45B85-EC55-4ADF-BB75-8FDB05C9C1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6" authorId="0" shapeId="0" xr:uid="{B3E07661-0017-4249-9349-BB34BF3168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26" authorId="0" shapeId="0" xr:uid="{CF4F0408-D462-4503-85C7-3F8637C661E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6" authorId="0" shapeId="0" xr:uid="{BDB2BE76-A4DC-4FA6-9A4E-78941F3F8F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6" authorId="0" shapeId="0" xr:uid="{25FB9076-9EFB-4D32-BAEF-1C726A53EC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6" authorId="0" shapeId="0" xr:uid="{FF482541-C29D-4E03-B89D-47DFCC5760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6" authorId="0" shapeId="0" xr:uid="{28CA6E97-FBE7-4CA4-BA14-E0DD019B97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6" authorId="0" shapeId="0" xr:uid="{6E205CC0-43E3-43F2-9E15-ECA135E29F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6" authorId="0" shapeId="0" xr:uid="{F57D02D7-F8CF-49FD-992A-039DC6EA26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26" authorId="0" shapeId="0" xr:uid="{AABE67F2-1418-4025-9451-7290A2686F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6" authorId="0" shapeId="0" xr:uid="{84C200FE-C87A-4E16-B6D7-8E7E1EF220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26" authorId="0" shapeId="0" xr:uid="{D102FDD7-6028-4010-A74F-CA55FBB4D3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6" authorId="0" shapeId="0" xr:uid="{77039161-D9A3-43E5-8698-89EA39B10E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27" authorId="0" shapeId="0" xr:uid="{486C8EB3-A466-48FA-97EC-15F76A1C83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7" authorId="0" shapeId="0" xr:uid="{3112FEBB-9CE9-43D3-9191-964985469E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7" authorId="0" shapeId="0" xr:uid="{D0CFEA65-66A0-4069-8A6F-3028BF7D67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27" authorId="0" shapeId="0" xr:uid="{240E0E3D-E24F-428C-9A04-F2DEF51166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7" authorId="0" shapeId="0" xr:uid="{105B11EF-7DB0-41E9-8A3E-8D43D510DD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7" authorId="0" shapeId="0" xr:uid="{80341DE6-EE84-494A-A8D2-8B79F4D042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7" authorId="0" shapeId="0" xr:uid="{3FE61476-A85B-4975-9C72-D7DBD5D1F6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7" authorId="0" shapeId="0" xr:uid="{D96F8CBC-0389-47B5-9857-29B44D2615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7" authorId="0" shapeId="0" xr:uid="{812ACB0F-8686-46E6-91B6-8D3490B6B6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7" authorId="0" shapeId="0" xr:uid="{2684EB44-A39D-49A7-8CE2-B1C152C258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7" authorId="0" shapeId="0" xr:uid="{916CA77B-99DE-4F34-8A97-9FDC240C5E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27" authorId="0" shapeId="0" xr:uid="{8BA459D6-584D-4E1A-BF88-3E39D46FC3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7" authorId="0" shapeId="0" xr:uid="{FDF4FE29-3D59-4ABC-93A7-F46BF94BBF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7" authorId="0" shapeId="0" xr:uid="{B53F256B-9FA5-472F-B3AC-7B6F967D4E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7" authorId="0" shapeId="0" xr:uid="{CA48CC36-B828-4B5C-B601-D63AF8DF2B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7" authorId="0" shapeId="0" xr:uid="{9DA44FFB-669A-4730-B017-E933A7B2AD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7" authorId="0" shapeId="0" xr:uid="{6CF59F59-BFE4-4CF0-B676-8D45F6B703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7" authorId="0" shapeId="0" xr:uid="{2439F469-59A4-45BA-85F8-3BD3FF3531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7" authorId="0" shapeId="0" xr:uid="{64E8DA84-053A-4D7B-8813-154498B4DE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7" authorId="0" shapeId="0" xr:uid="{05FBFEDD-E1CA-4B0E-9091-B0D990399D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7" authorId="0" shapeId="0" xr:uid="{40DC3570-93B5-4727-91E7-0066266562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7" authorId="0" shapeId="0" xr:uid="{3936661E-A702-49B7-AE1F-890AB82F85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7" authorId="0" shapeId="0" xr:uid="{F4C7D83C-3C27-4C66-8A11-5313996DB2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7" authorId="0" shapeId="0" xr:uid="{C87D11EC-214C-4187-8D65-500D9F6749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7" authorId="0" shapeId="0" xr:uid="{0D8519DE-279E-4B77-9CCF-B5CF291216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7" authorId="0" shapeId="0" xr:uid="{397459DA-A6B4-4C38-9349-43C1A891D2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27" authorId="0" shapeId="0" xr:uid="{677BD56E-0DA8-41E3-8099-5AF5F0D9D2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7" authorId="0" shapeId="0" xr:uid="{AC37F4E9-B47C-4013-96CB-5F6CC1D069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7" authorId="0" shapeId="0" xr:uid="{1414D2C7-A3C5-413B-B322-DF08064018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7" authorId="0" shapeId="0" xr:uid="{094B38EC-BA61-4E68-AAA0-62923BDC32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7" authorId="0" shapeId="0" xr:uid="{59952112-3461-43A9-AEA1-BD4A91459E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7" authorId="0" shapeId="0" xr:uid="{B5BB9192-FC1A-4F02-BA3F-9476B4B058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7" authorId="0" shapeId="0" xr:uid="{0C972A0F-BB81-4D2E-95A7-6458A7BFB7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7" authorId="0" shapeId="0" xr:uid="{556B84CE-6125-4F00-9157-A07A129420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7" authorId="0" shapeId="0" xr:uid="{9F146B5C-CE3A-4E31-8F00-BEE4AF8F84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27" authorId="0" shapeId="0" xr:uid="{40851D91-7F1F-40D7-8C51-FAC110D395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7" authorId="0" shapeId="0" xr:uid="{242363D4-DF16-4A86-BE1C-1B8FC1E0B6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8" authorId="0" shapeId="0" xr:uid="{BF15D66D-7CF6-4BBD-B97B-6BC5D596A8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8" authorId="0" shapeId="0" xr:uid="{1E973D99-9E75-47A0-A8F9-7005FAF3CA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8" authorId="0" shapeId="0" xr:uid="{7ED32253-56D2-4FBE-9B21-C7E1B476730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28" authorId="0" shapeId="0" xr:uid="{459298E7-21B9-4EE3-BF96-AD374C9C61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8" authorId="0" shapeId="0" xr:uid="{34EEE889-6F44-4F9C-B9BB-7BDAD9B3C5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8" authorId="0" shapeId="0" xr:uid="{7EB7A3C8-78D4-47B9-8829-9BB8169A57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8" authorId="0" shapeId="0" xr:uid="{96D8D8A6-3A89-4762-A541-BA3BD84CF0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8" authorId="0" shapeId="0" xr:uid="{899D2662-AAFD-45AD-8A4C-109FEA40E0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8" authorId="0" shapeId="0" xr:uid="{5FF1C5F2-C9AB-443E-A28C-A3392DA72B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28" authorId="0" shapeId="0" xr:uid="{45B016BB-6163-440F-898F-63136A4064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8" authorId="0" shapeId="0" xr:uid="{743DA8D0-0F0C-4BF7-87DB-05DE240F28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8" authorId="0" shapeId="0" xr:uid="{3A92ADB2-0CD0-48FC-86AE-6F39EE10B3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28" authorId="0" shapeId="0" xr:uid="{FA8C12B3-CA0B-4C30-9076-A3934304EE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8" authorId="0" shapeId="0" xr:uid="{6E1478E4-BD33-4821-88FB-09C08D4D45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8" authorId="0" shapeId="0" xr:uid="{64CC8573-C339-4B36-BE3A-BDABC2CD85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8" authorId="0" shapeId="0" xr:uid="{F5EE1CDD-E7C0-4D84-A5BC-BD99C822E1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8" authorId="0" shapeId="0" xr:uid="{8EDE28FD-639B-447B-A30B-2243806B1E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8" authorId="0" shapeId="0" xr:uid="{D9DEF6AD-2B9F-472A-A720-61C9617B6B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8" authorId="0" shapeId="0" xr:uid="{EC3C8784-B798-49BB-B5D1-8319C6BAE5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28" authorId="0" shapeId="0" xr:uid="{CC0B40C1-2C86-45F6-832A-C866EFD064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8" authorId="0" shapeId="0" xr:uid="{DAD33C97-C487-461E-905C-095376594B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8" authorId="0" shapeId="0" xr:uid="{6DD7508D-AE56-4F1A-9839-6B8F084D62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28" authorId="0" shapeId="0" xr:uid="{EC236AB9-4598-4BED-9BAD-6E6B1F1F24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8" authorId="0" shapeId="0" xr:uid="{4596EF76-1C2B-4299-B92F-61401210B8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28" authorId="0" shapeId="0" xr:uid="{7D0B0798-7341-4989-A52E-30B8B9047D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8" authorId="0" shapeId="0" xr:uid="{E91047BF-B95F-4E5B-9650-7FF568683C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28" authorId="0" shapeId="0" xr:uid="{C8292071-7E00-43D8-9842-BEC1F20672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8" authorId="0" shapeId="0" xr:uid="{DE8C5EEE-7386-449E-A6AE-A0F2CCDC79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8" authorId="0" shapeId="0" xr:uid="{FAD97CD8-7D29-4115-B5A7-4C51AE112C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8" authorId="0" shapeId="0" xr:uid="{04CBE4BE-A4E2-4D7D-B955-84C0621131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28" authorId="0" shapeId="0" xr:uid="{3FD15351-29B8-45D6-8BAF-1A339102D6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28" authorId="0" shapeId="0" xr:uid="{CEC7DFF4-E2F6-4C07-B582-48972FE656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8" authorId="0" shapeId="0" xr:uid="{564C833A-B3DF-409D-A3B1-AC5F4F31F3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28" authorId="0" shapeId="0" xr:uid="{C463904B-2786-4218-A636-148B00755D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8" authorId="0" shapeId="0" xr:uid="{6B98FB35-2BB6-4C1F-9170-A9CF8E56F9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29" authorId="0" shapeId="0" xr:uid="{CD681042-2BBB-4195-8AA3-C7FFBA8A81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9" authorId="0" shapeId="0" xr:uid="{5E937744-CA06-44E0-8D8C-6DB80AE90E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9" authorId="0" shapeId="0" xr:uid="{A04E79AB-20BC-407F-AD63-D8E3DCFA58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9" authorId="0" shapeId="0" xr:uid="{6A8F2F1F-9EA9-4A7B-9FAF-D01C84ABFC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29" authorId="0" shapeId="0" xr:uid="{93F2E9FE-1D7C-4D49-AE7B-2ECB635AFC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9" authorId="0" shapeId="0" xr:uid="{64BB605E-5FF2-4EA7-903D-A664D143C4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9" authorId="0" shapeId="0" xr:uid="{4FD1B0C2-30F0-4F98-9BB1-D486401D6B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29" authorId="0" shapeId="0" xr:uid="{3DB706F8-CBF6-4DD6-BE2E-0294538065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9" authorId="0" shapeId="0" xr:uid="{AF69522E-0E08-46BF-9320-E2428BEC11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9" authorId="0" shapeId="0" xr:uid="{1560980D-C43E-411C-9BC6-8D05FB88D7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29" authorId="0" shapeId="0" xr:uid="{DF7666B0-0434-4BAA-B7BF-E732591E03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29" authorId="0" shapeId="0" xr:uid="{7601F7EC-C488-4E91-806F-0141116A33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9" authorId="0" shapeId="0" xr:uid="{B747155D-C893-46CC-8C87-B5FC755236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9" authorId="0" shapeId="0" xr:uid="{BB271F73-9ACC-4B56-9E57-9067E737AA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9" authorId="0" shapeId="0" xr:uid="{1D942653-0DBC-4D57-896F-96CC2784C0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9" authorId="0" shapeId="0" xr:uid="{D369E21E-05B6-44E5-911A-0ECEA1C608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9" authorId="0" shapeId="0" xr:uid="{6FC619E9-40D8-483A-9D2F-D886945851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9" authorId="0" shapeId="0" xr:uid="{A33AE1D6-896F-48EA-A95D-5D0F2A43D9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9" authorId="0" shapeId="0" xr:uid="{8CAA7559-85CA-4570-BD53-A536D0E669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9" authorId="0" shapeId="0" xr:uid="{BA628601-1A72-4245-B7A0-683617AF3E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9" authorId="0" shapeId="0" xr:uid="{6716D9DB-13C9-4454-AE8A-DEEE6079BA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9" authorId="0" shapeId="0" xr:uid="{2286420C-CC39-4A7E-8D5A-F99484A18F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9" authorId="0" shapeId="0" xr:uid="{BAE674F0-1F26-4F31-90DC-192A0D6DF0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9" authorId="0" shapeId="0" xr:uid="{B09374EF-D9DB-4EB7-896B-162D8012B7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29" authorId="0" shapeId="0" xr:uid="{EC2D3778-49C8-4FA5-955B-1E954D225A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29" authorId="0" shapeId="0" xr:uid="{84A41EF4-8E41-4EC5-81D1-CF3DCCC961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9" authorId="0" shapeId="0" xr:uid="{BF19AEC3-B40C-40B2-82D0-661896347D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29" authorId="0" shapeId="0" xr:uid="{F92C3C10-16A5-4C2A-82E9-10050D3133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29" authorId="0" shapeId="0" xr:uid="{DF2D6039-7C0C-4BF5-B249-D6A0A74AEF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29" authorId="0" shapeId="0" xr:uid="{84D652FA-6A2D-40D2-996F-E3B5DD9E58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9" authorId="0" shapeId="0" xr:uid="{5E5F1666-435D-4E53-94F5-D258926331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9" authorId="0" shapeId="0" xr:uid="{9ADFC61F-1F0D-4FFD-88FF-77D4FE2CEF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29" authorId="0" shapeId="0" xr:uid="{C4F3890A-112E-4410-8A87-E8871BBBBB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9" authorId="0" shapeId="0" xr:uid="{990E35BC-0ED1-4A57-9599-E32CD2101E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0" authorId="0" shapeId="0" xr:uid="{F9B66528-C4C5-4AEC-8A6C-479A9F4238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0" authorId="0" shapeId="0" xr:uid="{1049DCF1-D706-4F10-B391-D5FF2F623D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30" authorId="0" shapeId="0" xr:uid="{E7EC125D-2A37-47CC-9DFE-A6619B93A8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0" authorId="0" shapeId="0" xr:uid="{F95133CE-024D-45BA-9080-3582E6403E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0" authorId="0" shapeId="0" xr:uid="{D1011AB8-BEB0-4225-9F65-4FC4969904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30" authorId="0" shapeId="0" xr:uid="{9659A3E0-5597-4118-A393-72F9DCD090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0" authorId="0" shapeId="0" xr:uid="{63EA38BD-969E-4DA7-AE52-8B4792E8A1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0" authorId="0" shapeId="0" xr:uid="{38D01A91-CE1E-4687-AB74-36433A8DF4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30" authorId="0" shapeId="0" xr:uid="{CB286EB2-622B-415E-B090-C9521CF34B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0" authorId="0" shapeId="0" xr:uid="{70CAF8D2-04DF-4A05-B411-51529DCA78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0" authorId="0" shapeId="0" xr:uid="{96B06ADE-9C21-4745-8DB1-8081331E0C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30" authorId="0" shapeId="0" xr:uid="{875B5B58-4F7E-4BCF-B3C0-7D153C7B8E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30" authorId="0" shapeId="0" xr:uid="{D61DA859-8F1A-4F32-A1DB-680B38E8E3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0" authorId="0" shapeId="0" xr:uid="{94785F2D-B174-4974-B73E-299432260C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0" authorId="0" shapeId="0" xr:uid="{844DBD87-F6AF-45F9-8735-BFF749F67C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0" authorId="0" shapeId="0" xr:uid="{D16BF4FA-ED89-4146-B091-0BB90B04CD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0" authorId="0" shapeId="0" xr:uid="{C0880A77-F0FF-47B7-A703-23ACB9A8151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0" authorId="0" shapeId="0" xr:uid="{99217E5D-47D4-4FBC-845D-8EAD3F8797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0" authorId="0" shapeId="0" xr:uid="{355D30D3-37BE-4438-A65B-EAA697E1CA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0" authorId="0" shapeId="0" xr:uid="{B4510A83-B77D-40E4-B13E-931CBB5262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30" authorId="0" shapeId="0" xr:uid="{CA79AF62-E0CB-42BB-97A4-65C105A5CB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0" authorId="0" shapeId="0" xr:uid="{39FBED55-572D-4062-8657-EA789487D8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0" authorId="0" shapeId="0" xr:uid="{F51A8F4B-8926-4704-9D41-27F3011A35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0" authorId="0" shapeId="0" xr:uid="{7D3A312D-888D-4DFD-852F-0224A0320E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30" authorId="0" shapeId="0" xr:uid="{67EF2BC6-5D1B-4693-B04E-F31105A7CB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30" authorId="0" shapeId="0" xr:uid="{71A217C5-6561-4C9B-B9C1-67A09D25B4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0" authorId="0" shapeId="0" xr:uid="{77934B91-DAD1-481B-B66F-148F91A1B5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30" authorId="0" shapeId="0" xr:uid="{F20B00A7-83A3-4AF1-89A3-1607E445BB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0" authorId="0" shapeId="0" xr:uid="{A2BC8A17-64B6-4CFA-AD43-6C36E91A7F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0" authorId="0" shapeId="0" xr:uid="{5FC88126-0776-4ACB-AC6E-AC8ED13D23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0" authorId="0" shapeId="0" xr:uid="{B491A38A-60C5-4C56-8324-E7444D0E2C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30" authorId="0" shapeId="0" xr:uid="{735A61AD-BBE1-4779-B35F-580246EEC7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0" authorId="0" shapeId="0" xr:uid="{56A01100-393B-4F95-9D5B-5A5BA868C0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30" authorId="0" shapeId="0" xr:uid="{DE9E03F0-762D-40B7-8A37-2E0E58D476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30" authorId="0" shapeId="0" xr:uid="{64CE361D-31B9-497B-95A9-D0D338FFF1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1" authorId="0" shapeId="0" xr:uid="{3B80E7D7-F63E-4D00-A688-5B3E2BF0F6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1" authorId="0" shapeId="0" xr:uid="{424B5B75-CAF6-4C52-805B-51E8D883DC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1" authorId="0" shapeId="0" xr:uid="{490D3FB6-F19E-4944-9116-6493A1894C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1" authorId="0" shapeId="0" xr:uid="{376FD38A-D3D5-4D20-A1F7-E476BD70EA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31" authorId="0" shapeId="0" xr:uid="{A26BAD27-E551-4497-AD6E-67331DE595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31" authorId="0" shapeId="0" xr:uid="{5B4240BB-C93F-4EA0-937A-86AC94CCC5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1" authorId="0" shapeId="0" xr:uid="{2199156B-8AF2-4547-98DF-980711C772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31" authorId="0" shapeId="0" xr:uid="{5AF90A43-A53F-44CA-A7AE-77E8DE1C5B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1" authorId="0" shapeId="0" xr:uid="{327793F0-B7F4-4B12-B0B7-EC28178816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1" authorId="0" shapeId="0" xr:uid="{D2760D45-40A2-4A88-A24A-3CBDAA55FC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31" authorId="0" shapeId="0" xr:uid="{985E6E87-8D94-4678-BDF7-109A7E448F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1" authorId="0" shapeId="0" xr:uid="{65CB31D3-5B52-439C-A36B-FC3FC38D82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1" authorId="0" shapeId="0" xr:uid="{CBC5990A-1278-4D72-A48E-95F770357A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1" authorId="0" shapeId="0" xr:uid="{C91F43D2-A65D-47A8-BB30-714C93C225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1" authorId="0" shapeId="0" xr:uid="{233DA049-5728-4AEF-A91A-242C440892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1" authorId="0" shapeId="0" xr:uid="{1553244C-660A-491E-A50B-CC79BC8A67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1" authorId="0" shapeId="0" xr:uid="{73D51EE2-441D-4215-A677-E2DEB99920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31" authorId="0" shapeId="0" xr:uid="{D049C25E-66E5-4DBC-BFE7-FBAEC6A74B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31" authorId="0" shapeId="0" xr:uid="{C1FE4DBE-4408-4BBC-8464-02C0F8A663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1" authorId="0" shapeId="0" xr:uid="{BD534694-DCAD-4780-AF1B-121A694412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1" authorId="0" shapeId="0" xr:uid="{E1E726F4-6D91-4F58-9E61-C5E38091D9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1" authorId="0" shapeId="0" xr:uid="{919A97CF-4C6E-4BA2-825D-2F5C62749C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1" authorId="0" shapeId="0" xr:uid="{5D1A979D-84AE-41A7-B2AE-AA5BB3BB00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31" authorId="0" shapeId="0" xr:uid="{94E43D24-9419-4D36-B4B3-77F3E3679D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1" authorId="0" shapeId="0" xr:uid="{43E2553F-B6D0-4DD9-93C3-7695DF4749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1" authorId="0" shapeId="0" xr:uid="{2066F251-5448-4A72-8288-C56B3CD2F3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1" authorId="0" shapeId="0" xr:uid="{471D4A77-21BC-4DCB-8E81-A82CA693B0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31" authorId="0" shapeId="0" xr:uid="{4275607F-16E8-4500-8D46-D77DEB6455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1" authorId="0" shapeId="0" xr:uid="{B6E951A7-18EC-4CB2-8B2E-0BD549A7FF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31" authorId="0" shapeId="0" xr:uid="{F34A1550-63CB-48D4-BD1F-2E93F6B066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31" authorId="0" shapeId="0" xr:uid="{508689D3-6A4F-4A78-B28B-427AD6B7F1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2" authorId="0" shapeId="0" xr:uid="{01F09611-57E5-4BEC-95AA-E75DDE06D2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2" authorId="0" shapeId="0" xr:uid="{81CB328F-FC4E-4C16-9954-D9BB418F7F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2" authorId="0" shapeId="0" xr:uid="{D935D3A8-7E17-4186-8A04-1AEB34184F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2" authorId="0" shapeId="0" xr:uid="{651D21FE-8804-4E2A-AB15-33076D526F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32" authorId="0" shapeId="0" xr:uid="{AA2B0C1E-6B05-4D3C-84EF-DF326677CB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2" authorId="0" shapeId="0" xr:uid="{02FCF1F7-5BF5-454E-8F4E-FE5514413C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32" authorId="0" shapeId="0" xr:uid="{7A7F1D36-F161-4B5C-BC5B-B5BFB94E32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32" authorId="0" shapeId="0" xr:uid="{AA91D565-0B3A-470C-8DC3-D4FA8D989F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2" authorId="0" shapeId="0" xr:uid="{2809990C-88FA-4860-8DBB-CAF6E1A317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2" authorId="0" shapeId="0" xr:uid="{D1A494ED-5D8A-40CA-9069-63C78C7EB1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32" authorId="0" shapeId="0" xr:uid="{47EBCEC9-C215-4379-8B35-1F5EA74FE3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2" authorId="0" shapeId="0" xr:uid="{6AEBDA21-33D4-4EDD-AE9B-403D408F7F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2" authorId="0" shapeId="0" xr:uid="{CE410223-FA8E-43B8-BF92-4D8A06EC4B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2" authorId="0" shapeId="0" xr:uid="{363DA8D8-5F73-449E-AF46-8D3BA96ADC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2" authorId="0" shapeId="0" xr:uid="{D8243AC8-D4FC-43A0-B39E-8F8EEC2378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2" authorId="0" shapeId="0" xr:uid="{8FDCB795-DB09-45F5-AB45-2360E7F03C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2" authorId="0" shapeId="0" xr:uid="{367EA7B4-E6B1-4AD0-BA92-6C399707AB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2" authorId="0" shapeId="0" xr:uid="{3B40DD69-82BF-4884-B5B5-53BFBFFE54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32" authorId="0" shapeId="0" xr:uid="{9C52A6AC-DCA5-4DA5-97E4-695C7E5FAA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32" authorId="0" shapeId="0" xr:uid="{AD664BBA-B027-4C0D-A489-DB359048E6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2" authorId="0" shapeId="0" xr:uid="{D6F06AF4-F89D-4608-B2C3-1B56C304EC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32" authorId="0" shapeId="0" xr:uid="{1D4A1F03-26C2-4BCD-AE3E-9D98659F13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2" authorId="0" shapeId="0" xr:uid="{65F97920-29DA-41B7-86FD-F0AEC8004B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32" authorId="0" shapeId="0" xr:uid="{A672D15F-0A7F-4C0B-9B92-C86B48616C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2" authorId="0" shapeId="0" xr:uid="{815FCE51-CAD5-452E-8670-AE949561B0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32" authorId="0" shapeId="0" xr:uid="{4D0B5800-E4E2-4B28-8A44-75AB9B263C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2" authorId="0" shapeId="0" xr:uid="{3F93FB5D-C116-447D-BEB9-534C5381B3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32" authorId="0" shapeId="0" xr:uid="{ECFF6DF8-FFE5-42A7-9717-0230631DAD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32" authorId="0" shapeId="0" xr:uid="{E067D4AA-DD03-4891-A15E-EB3A4348D2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2" authorId="0" shapeId="0" xr:uid="{FB7C7A8E-8601-413A-BB90-C9F582A2C6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32" authorId="0" shapeId="0" xr:uid="{920324F4-1716-416F-8076-BC40046480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2" authorId="0" shapeId="0" xr:uid="{0654EFAE-E1EC-4B53-8EFA-74DF0321A2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2" authorId="0" shapeId="0" xr:uid="{90466046-BCA6-44BE-B534-F481574995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32" authorId="0" shapeId="0" xr:uid="{A4BBE107-7D30-4194-9FE9-D9E0845E0B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32" authorId="0" shapeId="0" xr:uid="{C1A08994-F6C4-480F-B539-64F3874948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3" authorId="0" shapeId="0" xr:uid="{3917CCB1-2439-4CFF-9A80-D4D15A321D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3" authorId="0" shapeId="0" xr:uid="{8883ADE5-978C-4916-850B-306F00701A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3" authorId="0" shapeId="0" xr:uid="{87529198-C3CA-404C-8723-460EF9A3B7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3" authorId="0" shapeId="0" xr:uid="{8AB951A7-F41C-4B86-B605-EFCDC8D755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3" authorId="0" shapeId="0" xr:uid="{FF942C5A-5AAD-4E5A-A254-6E0D2B0936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3" authorId="0" shapeId="0" xr:uid="{BE74844D-055D-4134-A86B-1FBF1C843C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33" authorId="0" shapeId="0" xr:uid="{4BD59893-9811-4DC0-AED3-A90555256F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33" authorId="0" shapeId="0" xr:uid="{E8EE895B-85EF-4AEE-81EC-D2E42D6F6D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3" authorId="0" shapeId="0" xr:uid="{27166A7E-7F0F-471C-A0B5-D25C0DD679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3" authorId="0" shapeId="0" xr:uid="{E7B9ED0A-94D8-4EC5-92AD-0B4D50371A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33" authorId="0" shapeId="0" xr:uid="{4C7E72D4-DA44-4CC5-A2B4-5A1002B03E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3" authorId="0" shapeId="0" xr:uid="{5539E4FF-5CA8-4938-AC38-50822C0308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3" authorId="0" shapeId="0" xr:uid="{F76D5501-44C0-41FE-A679-29C4599397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3" authorId="0" shapeId="0" xr:uid="{24D7851F-2C61-47D6-80E3-8126623D5C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33" authorId="0" shapeId="0" xr:uid="{DA007A97-1FBD-4C69-A5C5-EAE31525DB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3" authorId="0" shapeId="0" xr:uid="{EB600FA7-F077-44C7-A59F-14C80C8D9D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3" authorId="0" shapeId="0" xr:uid="{94D1FF5D-7A08-4062-A758-0761DA5C61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3" authorId="0" shapeId="0" xr:uid="{3E8A3481-064D-453D-8887-B2132B27AB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3" authorId="0" shapeId="0" xr:uid="{E629681E-0BAD-4624-BD7B-5A94369CA3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3" authorId="0" shapeId="0" xr:uid="{3B3A60A8-F07A-43C3-8FAB-4498D690DB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3" authorId="0" shapeId="0" xr:uid="{28C01AEC-0D42-4DAE-976C-F0AA06E800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3" authorId="0" shapeId="0" xr:uid="{F3701EF2-C770-40F3-9557-A309A2F53D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33" authorId="0" shapeId="0" xr:uid="{B4429897-D51D-4E21-86A3-15F5EB9DCA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33" authorId="0" shapeId="0" xr:uid="{ED2F4DA3-770D-44F0-9DB6-861C8C2BD1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3" authorId="0" shapeId="0" xr:uid="{DE7E418C-1985-4BE3-A93E-888ED700CB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33" authorId="0" shapeId="0" xr:uid="{6D3C67CB-2A9A-4DAB-9CB5-675D86F2E3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33" authorId="0" shapeId="0" xr:uid="{55387B6A-F68F-442A-A1C6-57B048C1EA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33" authorId="0" shapeId="0" xr:uid="{C5BA0552-CD82-41A2-B480-F044AE3972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3" authorId="0" shapeId="0" xr:uid="{2391EB99-429D-41E3-813E-D385C4F7E6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3" authorId="0" shapeId="0" xr:uid="{40E17B4E-0B87-4A22-AEB9-40A4BBDDD0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33" authorId="0" shapeId="0" xr:uid="{D98BEBA9-565B-419A-B4FA-78AA0E972A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3" authorId="0" shapeId="0" xr:uid="{6FE91E9A-6417-4FFA-9E8F-962C1D7A01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3" authorId="0" shapeId="0" xr:uid="{8EB263D5-6AE9-4586-820D-F28B4B5EAD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3" authorId="0" shapeId="0" xr:uid="{FE341C28-5B11-4FA7-8A90-8BF4027666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3" authorId="0" shapeId="0" xr:uid="{6C1496DA-5991-4AE8-9E0D-F35654D327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33" authorId="0" shapeId="0" xr:uid="{8D86F2E8-7F86-41AD-86D3-810597B23B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33" authorId="0" shapeId="0" xr:uid="{CF3BF46C-542A-4070-84DF-B433AF76A6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34" authorId="0" shapeId="0" xr:uid="{EB5CB150-862D-4FB2-B7F0-E8E26AF2BE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4" authorId="0" shapeId="0" xr:uid="{60042698-62AF-4AED-971B-2D8B6E6BEB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4" authorId="0" shapeId="0" xr:uid="{920153CB-6813-4D50-83AA-EED90A5038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4" authorId="0" shapeId="0" xr:uid="{A41A2869-BD4E-478B-A2BB-6826113E8B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4" authorId="0" shapeId="0" xr:uid="{46C4CF80-976E-4D9D-A6F6-B8997FEC37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4" authorId="0" shapeId="0" xr:uid="{0A7F6AC5-78D9-4B1C-AC6C-9351E6B283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34" authorId="0" shapeId="0" xr:uid="{D0FA4BD9-D0BD-47F0-BEC5-FA335E27FF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34" authorId="0" shapeId="0" xr:uid="{75B6A0AC-4CA3-44EC-B7D4-FA57BB8089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4" authorId="0" shapeId="0" xr:uid="{19CDA270-F36F-47BD-8856-443FACEADE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4" authorId="0" shapeId="0" xr:uid="{22001810-1290-4FBB-B2A3-905684354C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34" authorId="0" shapeId="0" xr:uid="{77B04C75-CAC9-446A-A137-CC7B374A2E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34" authorId="0" shapeId="0" xr:uid="{0C76B920-E249-4B80-A3F1-2920FCC525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4" authorId="0" shapeId="0" xr:uid="{4E074919-6C4B-4AED-95B3-4457921BD2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4" authorId="0" shapeId="0" xr:uid="{37EEEAC0-E71F-4041-AD64-8EB87945EB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34" authorId="0" shapeId="0" xr:uid="{CD728D18-A505-449D-A86A-664F584C47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4" authorId="0" shapeId="0" xr:uid="{C944BC20-C43F-4C27-B75E-54CF85BC3B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4" authorId="0" shapeId="0" xr:uid="{75515844-EF1A-4F72-8220-9205BFCB16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4" authorId="0" shapeId="0" xr:uid="{CAD2BA3D-FB2E-4B16-B712-42567C8C5D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4" authorId="0" shapeId="0" xr:uid="{68D7EA40-6ED1-4D28-B167-A9B629B50C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4" authorId="0" shapeId="0" xr:uid="{25676B2B-7E41-41C8-A3A6-AE73685DC3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4" authorId="0" shapeId="0" xr:uid="{C8B3831E-8085-4094-AAE4-EF64FF93D2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4" authorId="0" shapeId="0" xr:uid="{AFB3EE68-3945-4D48-AFA5-42121F19D1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4" authorId="0" shapeId="0" xr:uid="{4BDF7509-CBDD-4F4B-AC01-78D12F3512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34" authorId="0" shapeId="0" xr:uid="{5C08AF62-0F2A-40FD-A351-9D938CB352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4" authorId="0" shapeId="0" xr:uid="{CAEE0D98-2182-423C-BCFD-456B5ECAB0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4" authorId="0" shapeId="0" xr:uid="{7A5999C1-BFBD-4EA9-B358-6649CDE774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34" authorId="0" shapeId="0" xr:uid="{F4BB20CF-9669-4082-BADC-C3D23B06DA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34" authorId="0" shapeId="0" xr:uid="{FBAB9231-4811-4D4E-B012-76CDBE664C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4" authorId="0" shapeId="0" xr:uid="{F772856D-21D2-4376-B143-CAC525C0A5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34" authorId="0" shapeId="0" xr:uid="{154EB4F6-97F9-4724-BD97-BC82DBFD59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4" authorId="0" shapeId="0" xr:uid="{418868EC-D2FD-4D89-B52D-71C5D9A2B5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4" authorId="0" shapeId="0" xr:uid="{082FAA03-68BC-4F50-9024-F186CE4307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34" authorId="0" shapeId="0" xr:uid="{3B07FC79-F417-4B1D-A47F-866A73DBCB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4" authorId="0" shapeId="0" xr:uid="{405DC810-4792-4B5A-B175-7A012F2F7F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4" authorId="0" shapeId="0" xr:uid="{5B5E0521-3776-4C89-9A54-1FDEE3D1D1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34" authorId="0" shapeId="0" xr:uid="{16156050-F3DD-4CEE-833D-1441883829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4" authorId="0" shapeId="0" xr:uid="{845B24E7-8FFF-44D1-BDA2-CD15B11497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34" authorId="0" shapeId="0" xr:uid="{C7406472-0172-4237-807D-7207C47D0D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4" authorId="0" shapeId="0" xr:uid="{3FA2E703-64A6-460C-96AF-0BAE652A81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34" authorId="0" shapeId="0" xr:uid="{6D7DF8C5-65EA-483A-9F1D-9ADA550D00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34" authorId="0" shapeId="0" xr:uid="{4F410648-29B7-4546-AE59-575E23A1F9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5" authorId="0" shapeId="0" xr:uid="{D35D6475-65E8-4AB8-A1E7-054FFB0C6B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35" authorId="0" shapeId="0" xr:uid="{8B7ADFC9-2BAB-4A77-9C39-0F9C46034A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5" authorId="0" shapeId="0" xr:uid="{54E4120E-F01F-4860-9CAD-8BCB975463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5" authorId="0" shapeId="0" xr:uid="{EE159AF7-9F26-4359-BCF0-4B679C22B0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5" authorId="0" shapeId="0" xr:uid="{09A16695-0A99-4217-B9F0-FE876AA98A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5" authorId="0" shapeId="0" xr:uid="{A88ADC23-0B53-4F5F-B602-BFD1FE7F85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5" authorId="0" shapeId="0" xr:uid="{6587530C-E74C-4155-9A7D-EA54D20CE1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35" authorId="0" shapeId="0" xr:uid="{E2775D7F-D2D6-4F00-8C92-8A0B72E378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35" authorId="0" shapeId="0" xr:uid="{20221979-C800-49E0-A2A6-C66D4DEEE8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35" authorId="0" shapeId="0" xr:uid="{28752C5E-F4E4-4B92-B94E-FD32AED29D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5" authorId="0" shapeId="0" xr:uid="{877057F1-5316-4E61-A9AB-0D17B1095D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35" authorId="0" shapeId="0" xr:uid="{0C1D94FC-E79B-4C9C-B21E-23DF1BF5FD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35" authorId="0" shapeId="0" xr:uid="{0029CA4A-9262-4F5E-96E0-F0F2609B95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5" authorId="0" shapeId="0" xr:uid="{220D9E41-84AB-44DF-9706-9C84CD65BC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5" authorId="0" shapeId="0" xr:uid="{60AC1B03-644E-418E-8A4D-13E8EE0E99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35" authorId="0" shapeId="0" xr:uid="{189F7213-EC34-41B7-9CC7-780372B473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35" authorId="0" shapeId="0" xr:uid="{71B4B416-86FE-4E3C-9FBE-C6252B1CBC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5" authorId="0" shapeId="0" xr:uid="{3399D362-8ECC-4A13-9C00-47342ABD92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5" authorId="0" shapeId="0" xr:uid="{B4053249-8791-42CF-B5C8-F521E17B79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5" authorId="0" shapeId="0" xr:uid="{175CC88A-E3AE-4BE3-A39F-0DDD0CB6B5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5" authorId="0" shapeId="0" xr:uid="{1C4CE434-46B0-4521-B995-79C1F4A242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5" authorId="0" shapeId="0" xr:uid="{62600769-5469-4B39-9CF1-329EF74C99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5" authorId="0" shapeId="0" xr:uid="{F08D92EB-51DB-4643-B4BA-CBB7167D2F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5" authorId="0" shapeId="0" xr:uid="{5B1550F0-DE8B-4F5C-9BA8-029BF5BD31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5" authorId="0" shapeId="0" xr:uid="{218076C3-0A92-46E4-8BE8-4DD38C421F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35" authorId="0" shapeId="0" xr:uid="{A4A9FD23-1EF2-40EC-A7EF-F2E37A59E9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35" authorId="0" shapeId="0" xr:uid="{2A7156E2-17D4-4505-B017-7A3265C904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5" authorId="0" shapeId="0" xr:uid="{87E27448-D80F-4CD6-BB06-C767C01B30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5" authorId="0" shapeId="0" xr:uid="{2D284E2A-89A4-45E9-B719-B8226A77A4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35" authorId="0" shapeId="0" xr:uid="{8A81693D-17D0-46B1-A2DC-FF1C2FCE8F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5" authorId="0" shapeId="0" xr:uid="{6A4BACD0-93BD-41C1-8451-8D6CE6299F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35" authorId="0" shapeId="0" xr:uid="{AD201E46-2D28-486B-99FA-5F47BFAEDC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5" authorId="0" shapeId="0" xr:uid="{341CF8A3-4E26-4284-9825-F649FFB34D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35" authorId="0" shapeId="0" xr:uid="{E48227D2-2E5E-489D-8213-A5BB56234A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35" authorId="0" shapeId="0" xr:uid="{81CA9CBC-BC39-4F15-A79B-E538633959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35" authorId="0" shapeId="0" xr:uid="{98801DE2-62B2-4FC9-8064-1001C66C93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35" authorId="0" shapeId="0" xr:uid="{E4065B31-9145-431A-B937-20560C2993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5" authorId="0" shapeId="0" xr:uid="{35966593-4E66-49EC-A2D4-E22A929752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35" authorId="0" shapeId="0" xr:uid="{A142DBB0-4EC7-41CE-94BA-3962C25DB0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5" authorId="0" shapeId="0" xr:uid="{942E2679-63B0-4C81-A64B-0F9D101D01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35" authorId="0" shapeId="0" xr:uid="{9D3890B9-C7FF-4CC3-BEB3-EE365FCFC1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6" authorId="0" shapeId="0" xr:uid="{1C141E82-91AA-41F7-9308-BFA12071DF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36" authorId="0" shapeId="0" xr:uid="{63ED7534-2C32-42EC-B210-DDF1C300EA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6" authorId="0" shapeId="0" xr:uid="{36897223-AEF5-40D8-897D-3FE6E0F040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6" authorId="0" shapeId="0" xr:uid="{A011714E-4226-479E-9402-8A7939ECA7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6" authorId="0" shapeId="0" xr:uid="{997A9398-5F85-4E8F-8CDD-D23AC01AFA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6" authorId="0" shapeId="0" xr:uid="{14A0142F-23F6-493F-B330-9A361FD121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6" authorId="0" shapeId="0" xr:uid="{D338F61C-FBB5-417C-97D0-97505FB3E3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36" authorId="0" shapeId="0" xr:uid="{38C143C2-6D20-4ACA-8C99-236A7092F7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36" authorId="0" shapeId="0" xr:uid="{84594897-CCFB-4787-B697-991EC3C006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36" authorId="0" shapeId="0" xr:uid="{999F8460-3056-4799-87D5-D5771517E3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6" authorId="0" shapeId="0" xr:uid="{FB8790CC-E265-4EC3-B31A-70D2077D40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6" authorId="0" shapeId="0" xr:uid="{061EABF1-2B0E-4B64-AA20-267A7DD2BF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36" authorId="0" shapeId="0" xr:uid="{B72B426F-5DF7-4FD8-869A-E456E9C693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6" authorId="0" shapeId="0" xr:uid="{56627439-FD67-4874-9222-3CB7E47432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36" authorId="0" shapeId="0" xr:uid="{8037C640-5821-4DA4-A8E7-E0E12302BC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36" authorId="0" shapeId="0" xr:uid="{38C0F21D-40F1-411E-BC76-282B7E908D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6" authorId="0" shapeId="0" xr:uid="{8A5FCC46-A56D-4FB6-AC33-7BBDC8428F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6" authorId="0" shapeId="0" xr:uid="{6D8586CD-4590-440A-93B2-261EB35075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6" authorId="0" shapeId="0" xr:uid="{E96BDE0A-64CE-45E3-A1DA-0A950BB112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6" authorId="0" shapeId="0" xr:uid="{926B5F40-AFA0-4974-94C7-BBA24A0A3F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6" authorId="0" shapeId="0" xr:uid="{DBD9E6FC-1CDA-4CC0-A035-CB5141B595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6" authorId="0" shapeId="0" xr:uid="{E5A8EE56-4A7E-4CA6-9A38-54CEF264F6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6" authorId="0" shapeId="0" xr:uid="{2E402938-3D7A-45CE-9C21-F85671075E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36" authorId="0" shapeId="0" xr:uid="{452664F9-BE76-4320-82E2-74A2637D86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36" authorId="0" shapeId="0" xr:uid="{0EB059C8-B53E-4CF3-887B-4C1DD0D710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6" authorId="0" shapeId="0" xr:uid="{611400D5-1E04-4F0D-AF2E-C4A6ECE3E4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6" authorId="0" shapeId="0" xr:uid="{AE72CFD4-0079-41E4-8E02-BB2570CEB3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6" authorId="0" shapeId="0" xr:uid="{7E3C9298-045A-46BE-A7B0-055376071D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6" authorId="0" shapeId="0" xr:uid="{7BF53809-2F34-49B5-9FF6-500BFE7359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36" authorId="0" shapeId="0" xr:uid="{C8A64E64-83F2-4546-9882-93BC3E7D60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6" authorId="0" shapeId="0" xr:uid="{BCA5181A-71B3-4C7B-A1E7-E996B0189B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6" authorId="0" shapeId="0" xr:uid="{B1DC58F5-8F78-49B5-B175-89EE51CD0C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36" authorId="0" shapeId="0" xr:uid="{D80620BA-3776-408D-A50E-C7D637EDFE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6" authorId="0" shapeId="0" xr:uid="{6A61D5E2-A5B6-446E-9720-4CB4EA510E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6" authorId="0" shapeId="0" xr:uid="{8998C2C8-30C8-4BD2-A4A9-F680377021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6" authorId="0" shapeId="0" xr:uid="{94292BD5-2F37-476B-A5D5-CA12716B17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36" authorId="0" shapeId="0" xr:uid="{1196B3C3-3CEA-4F77-924A-FA4B3CE7A0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6" authorId="0" shapeId="0" xr:uid="{CD4D3014-5819-4923-9AB4-2DDB137546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36" authorId="0" shapeId="0" xr:uid="{BCB5DA53-2E2A-4793-8474-39E3E2AF0A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36" authorId="0" shapeId="0" xr:uid="{FDA727E9-9A37-4914-A3DC-875E942C16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7" authorId="0" shapeId="0" xr:uid="{D0CA917F-7D89-4143-BCA7-528C1CF775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37" authorId="0" shapeId="0" xr:uid="{66EFBC20-737F-4E7A-BE45-95E15EB215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7" authorId="0" shapeId="0" xr:uid="{53958E6C-1A23-47B0-BD6C-146011A63A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7" authorId="0" shapeId="0" xr:uid="{0A65E1F7-7AC9-4971-8B5D-B9D0C26CC4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7" authorId="0" shapeId="0" xr:uid="{0C5E7C5D-BB17-44AD-AFCE-4C58BF4E41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7" authorId="0" shapeId="0" xr:uid="{80B1C7F4-4D4B-4A55-8ADB-36E90745EB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7" authorId="0" shapeId="0" xr:uid="{52EAD08F-4C84-41C9-A3B6-428EAD9426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37" authorId="0" shapeId="0" xr:uid="{D1C25A4A-5ABE-45F0-87F6-704F3E9E36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37" authorId="0" shapeId="0" xr:uid="{928BE596-EC1A-40EE-B9E4-FEE0C489ED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37" authorId="0" shapeId="0" xr:uid="{043F88F5-B5E2-4367-820E-D4BB1F15DF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37" authorId="0" shapeId="0" xr:uid="{BB550125-8A19-40CD-8E01-7317A29343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7" authorId="0" shapeId="0" xr:uid="{38174CA8-14CD-4D85-97F9-A504A85F47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37" authorId="0" shapeId="0" xr:uid="{01B4A8F4-BABA-472F-B640-DE1F0F72CA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7" authorId="0" shapeId="0" xr:uid="{9CAD634A-8B6F-40BF-BE75-7ABA853D92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37" authorId="0" shapeId="0" xr:uid="{465F870F-DA75-41F1-9A7A-B70D122927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37" authorId="0" shapeId="0" xr:uid="{5566B5DA-7268-4DD6-91DE-4CEECBCBD8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7" authorId="0" shapeId="0" xr:uid="{EBECFA74-C333-4AD0-8214-E425432075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7" authorId="0" shapeId="0" xr:uid="{B8915C44-C9FE-45E7-919C-37A702940E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7" authorId="0" shapeId="0" xr:uid="{7DC07612-3254-4416-9D3C-FB5A7119E1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7" authorId="0" shapeId="0" xr:uid="{73EECF77-6345-49C0-8366-67B92EED59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7" authorId="0" shapeId="0" xr:uid="{12E97A47-F739-4F50-BDA1-9B07FE9126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7" authorId="0" shapeId="0" xr:uid="{9BF1E1E0-3CFD-436D-BDF5-8C82C6E10A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7" authorId="0" shapeId="0" xr:uid="{853BA7C1-5D49-446F-8FFB-D2982214D7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7" authorId="0" shapeId="0" xr:uid="{E3E5EE25-D4AF-4703-AEFA-8C3F91DBC4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37" authorId="0" shapeId="0" xr:uid="{C06D88C3-DA04-45BC-AC90-B555A3DBA9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37" authorId="0" shapeId="0" xr:uid="{2B504663-8839-4CF7-96B0-9462BC5277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7" authorId="0" shapeId="0" xr:uid="{E2EBDB73-76D4-47FD-8A74-9EF73A9932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7" authorId="0" shapeId="0" xr:uid="{034DBBA2-3C50-42B2-BFA9-95889CB120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37" authorId="0" shapeId="0" xr:uid="{50DB0F5B-2579-4CEA-A809-5F5025B4D2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37" authorId="0" shapeId="0" xr:uid="{4D335D8D-EA0C-485E-8306-4A2447169E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37" authorId="0" shapeId="0" xr:uid="{ECEE55FD-6597-4BC1-943A-6CB4C18DD0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7" authorId="0" shapeId="0" xr:uid="{2801DB53-9BCE-404B-A026-704C13B077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7" authorId="0" shapeId="0" xr:uid="{263E22F9-73D5-4A80-BF50-651981D8D8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37" authorId="0" shapeId="0" xr:uid="{4181B786-A51C-43CE-B964-CFC4924C7C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7" authorId="0" shapeId="0" xr:uid="{E575E69F-86E6-40FD-BE69-9AF85C074E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37" authorId="0" shapeId="0" xr:uid="{DDB85590-8E84-4551-900D-E8DE4EBFC2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7" authorId="0" shapeId="0" xr:uid="{F7986DAE-3C56-4FD4-B65D-72F2EA7AE9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37" authorId="0" shapeId="0" xr:uid="{D17CE546-6D21-4CC9-814F-0DD0F4A628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7" authorId="0" shapeId="0" xr:uid="{91A5AA3E-95C9-48B6-8A1B-55BDFC5545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37" authorId="0" shapeId="0" xr:uid="{92D57175-E93D-49FE-90B6-CED2943A2E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8" authorId="0" shapeId="0" xr:uid="{A8374B5D-48BB-46FD-8216-499D822115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8" authorId="0" shapeId="0" xr:uid="{953EC2FC-33D8-4D6F-AA61-A6461B7619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38" authorId="0" shapeId="0" xr:uid="{0A1CFFCD-8137-47BD-B722-46C2E4B6C2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8" authorId="0" shapeId="0" xr:uid="{7E8873CE-1B5A-4982-B93D-C5382A50DE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8" authorId="0" shapeId="0" xr:uid="{0F95E099-F025-48E6-AA90-781348562F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8" authorId="0" shapeId="0" xr:uid="{565815C5-C8FD-4E2D-A839-D1B546B985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38" authorId="0" shapeId="0" xr:uid="{4FE850B1-A94E-49EE-92BE-79BA155099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38" authorId="0" shapeId="0" xr:uid="{FAD1B349-3ACD-45F4-B2FF-185AFEB70A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8" authorId="0" shapeId="0" xr:uid="{1041B9FC-6041-4FF6-8AC0-431A6B43F8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8" authorId="0" shapeId="0" xr:uid="{4721A708-3CAA-4C5D-B2AB-871EA3441C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38" authorId="0" shapeId="0" xr:uid="{6D492F0B-E586-4121-9043-0918E2DF1D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8" authorId="0" shapeId="0" xr:uid="{61CC87EE-EFB6-477E-9B4D-1922D6F3EB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38" authorId="0" shapeId="0" xr:uid="{38F5841F-2273-4430-BD25-25C7EB69DC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38" authorId="0" shapeId="0" xr:uid="{96426471-4B86-4224-9C43-7D83E3863B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8" authorId="0" shapeId="0" xr:uid="{EEFFB0FD-7140-4450-8A84-680AF1A09A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8" authorId="0" shapeId="0" xr:uid="{9E77884F-7972-4232-8174-9AE59397A1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8" authorId="0" shapeId="0" xr:uid="{F863D366-7392-45C5-87D0-1F87569B2E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8" authorId="0" shapeId="0" xr:uid="{3DEBFA6B-A32A-490E-B892-AF0A81FE7C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8" authorId="0" shapeId="0" xr:uid="{9B360F36-2A99-400C-AD9B-31A3C0F8D4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8" authorId="0" shapeId="0" xr:uid="{6E7C6465-856F-4897-A9DD-63DA4638F7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8" authorId="0" shapeId="0" xr:uid="{C74AF284-00E5-46C8-9177-182C894F03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8" authorId="0" shapeId="0" xr:uid="{9C94292B-C2B5-4F34-B108-BD6A09B368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8" authorId="0" shapeId="0" xr:uid="{3947CB37-4795-40C2-AEA2-22B40FE464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38" authorId="0" shapeId="0" xr:uid="{521DEDD6-C7BC-498C-BBA1-C3ABCAA829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38" authorId="0" shapeId="0" xr:uid="{31C0B441-622E-4DFA-A571-AFBCCED44D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8" authorId="0" shapeId="0" xr:uid="{AEF4EE83-F1F9-427C-ACD1-F52CBF198A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38" authorId="0" shapeId="0" xr:uid="{D1A9241A-6D8E-453E-89C6-38E4FF398D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8" authorId="0" shapeId="0" xr:uid="{79F0774A-8C16-419F-8D0E-6C1829F020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8" authorId="0" shapeId="0" xr:uid="{F9C83B2D-088C-4636-97D3-B187DD8B6E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8" authorId="0" shapeId="0" xr:uid="{A7EC5228-FC0A-4F44-8F90-A8BF64E10D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38" authorId="0" shapeId="0" xr:uid="{39DA9433-D006-41FC-8E9B-EBAAB5B9FF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8" authorId="0" shapeId="0" xr:uid="{E2DF2E29-269B-4B94-9F88-71477E5EC3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38" authorId="0" shapeId="0" xr:uid="{B91F4490-A9F6-40CE-9860-8978A705C7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38" authorId="0" shapeId="0" xr:uid="{E258F63F-DDF9-4AA7-B243-CBD779A10E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38" authorId="0" shapeId="0" xr:uid="{42D6F199-5243-4E8E-B058-708188CA49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8" authorId="0" shapeId="0" xr:uid="{4C2EC90D-20FE-4084-B663-74B1E5337A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38" authorId="0" shapeId="0" xr:uid="{9BB0C3F8-FDAC-4FAF-9258-CE3980CD18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8" authorId="0" shapeId="0" xr:uid="{EFA84CAA-460D-49EE-B45A-7AAB72C4A8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38" authorId="0" shapeId="0" xr:uid="{987384A7-D862-4219-8AE5-9A5086C414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38" authorId="0" shapeId="0" xr:uid="{A3D24AF0-68EC-4FCF-8F9F-885323F99A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<sst xmlns="http://schemas.openxmlformats.org/spreadsheetml/2006/main" count="5707" uniqueCount="804">
  <si>
    <t>Australia ;  Couple families ;</t>
  </si>
  <si>
    <t>Australia ;  &gt; With at least one child aged less than 15 years ;</t>
  </si>
  <si>
    <t>Australia ;  &gt;&gt; Both parents employed ;</t>
  </si>
  <si>
    <t>Australia ;  &gt;&gt;&gt; Both parents full-time workers ;</t>
  </si>
  <si>
    <t>Australia ;  &gt;&gt;&gt; Both parents part-time workers ;</t>
  </si>
  <si>
    <t>Australia ;  &gt;&gt;&gt; One parent full-time worker, other parent part-time worker ;</t>
  </si>
  <si>
    <t>Australia ;  &gt;&gt; One parent employed ;</t>
  </si>
  <si>
    <t>Australia ;  &gt;&gt;&gt; One parent full-time worker, other parent not employed ;</t>
  </si>
  <si>
    <t>Australia ;  &gt;&gt;&gt; One parent part-time worker, other parent not employed ;</t>
  </si>
  <si>
    <t>Australia ;  &gt;&gt; Neither parent employed ;</t>
  </si>
  <si>
    <t>Australia ;  &gt; With youngest dependant aged 15–24 years ;</t>
  </si>
  <si>
    <t>Australia ;  Total couple families with children or dependants ;</t>
  </si>
  <si>
    <t>Australia ;  Total couple families with non-dependant children ;</t>
  </si>
  <si>
    <t>Australia ;  Total couple families with no children or dependants ;</t>
  </si>
  <si>
    <t>Australia ;  One parent families ;</t>
  </si>
  <si>
    <t>Australia ;  &gt;&gt; Lone mother family ;</t>
  </si>
  <si>
    <t>Australia ;  &gt;&gt;&gt; Mother employed ;</t>
  </si>
  <si>
    <t>Australia ;  &gt;&gt;&gt;&gt; Mother full-time worker ;</t>
  </si>
  <si>
    <t>Australia ;  &gt;&gt;&gt;&gt; Mother part-time worker ;</t>
  </si>
  <si>
    <t>Australia ;  &gt;&gt;&gt; Mother unemployed ;</t>
  </si>
  <si>
    <t>Australia ;  &gt;&gt;&gt; Mother not in labour force ;</t>
  </si>
  <si>
    <t>Australia ;  &gt;&gt; Lone father family ;</t>
  </si>
  <si>
    <t>Australia ;  &gt;&gt;&gt; Father employed ;</t>
  </si>
  <si>
    <t>Australia ;  &gt;&gt;&gt;&gt; Father full-time worker ;</t>
  </si>
  <si>
    <t>Australia ;  &gt;&gt;&gt;&gt; Father part-time worker ;</t>
  </si>
  <si>
    <t>Australia ;  &gt;&gt;&gt; Father unemployed ;</t>
  </si>
  <si>
    <t>Australia ;  &gt;&gt;&gt; Father not in labour force ;</t>
  </si>
  <si>
    <t>Australia ;  &gt;&gt; Total parent employed ;</t>
  </si>
  <si>
    <t>Australia ;  &gt;&gt;&gt; Parent full-time worker ;</t>
  </si>
  <si>
    <t>Australia ;  &gt;&gt;&gt; Parent part-time worker ;</t>
  </si>
  <si>
    <t>Australia ;  &gt;&gt; Total parent unemployed ;</t>
  </si>
  <si>
    <t>Australia ;  &gt;&gt; Total parent not in labour force ;</t>
  </si>
  <si>
    <t>Australia ;  Total one parent families with children or dependants ;</t>
  </si>
  <si>
    <t>Australia ;  Total one parent families with non-dependant children ;</t>
  </si>
  <si>
    <t>Australia ;  Other families ;</t>
  </si>
  <si>
    <t>Australia ;  Total families with at least one child aged less than 5 years ;</t>
  </si>
  <si>
    <t>Australia ;  Total families with at least one child aged less than 15 years ;</t>
  </si>
  <si>
    <t>Australia ;  Total families without at least one child aged less than 15 years ;</t>
  </si>
  <si>
    <t>Australia ;  Total families ;</t>
  </si>
  <si>
    <t>&gt; New South Wales ;  Couple families ;</t>
  </si>
  <si>
    <t>&gt; New South Wales ;  &gt; With at least one child aged less than 15 years ;</t>
  </si>
  <si>
    <t>&gt; New South Wales ;  &gt;&gt; Both parents employed ;</t>
  </si>
  <si>
    <t>&gt; New South Wales ;  &gt;&gt;&gt; Both parents full-time workers ;</t>
  </si>
  <si>
    <t>&gt; New South Wales ;  &gt;&gt;&gt; Both parents part-time workers ;</t>
  </si>
  <si>
    <t>&gt; New South Wales ;  &gt;&gt;&gt; One parent full-time worker, other parent part-time worker ;</t>
  </si>
  <si>
    <t>&gt; New South Wales ;  &gt;&gt; One parent employed ;</t>
  </si>
  <si>
    <t>&gt; New South Wales ;  &gt;&gt;&gt; One parent full-time worker, other parent not employed ;</t>
  </si>
  <si>
    <t>&gt; New South Wales ;  &gt;&gt;&gt; One parent part-time worker, other parent not employed ;</t>
  </si>
  <si>
    <t>&gt; New South Wales ;  &gt;&gt; Neither parent employed ;</t>
  </si>
  <si>
    <t>&gt; New South Wales ;  &gt; With youngest dependant aged 15–24 years ;</t>
  </si>
  <si>
    <t>&gt; New South Wales ;  Total couple families with children or dependants ;</t>
  </si>
  <si>
    <t>&gt; New South Wales ;  Total couple families with non-dependant children ;</t>
  </si>
  <si>
    <t>&gt; New South Wales ;  Total couple families with no children or dependants ;</t>
  </si>
  <si>
    <t>&gt; New South Wales ;  One parent families ;</t>
  </si>
  <si>
    <t>&gt; New South Wales ;  &gt;&gt; Lone mother family ;</t>
  </si>
  <si>
    <t>&gt; New South Wales ;  &gt;&gt;&gt; Mother employed ;</t>
  </si>
  <si>
    <t>&gt; New South Wales ;  &gt;&gt;&gt;&gt; Mother full-time worker ;</t>
  </si>
  <si>
    <t>&gt; New South Wales ;  &gt;&gt;&gt;&gt; Mother part-time worker ;</t>
  </si>
  <si>
    <t>&gt; New South Wales ;  &gt;&gt;&gt; Mother unemployed ;</t>
  </si>
  <si>
    <t>&gt; New South Wales ;  &gt;&gt;&gt; Mother not in labour force ;</t>
  </si>
  <si>
    <t>&gt; New South Wales ;  &gt;&gt; Lone father family ;</t>
  </si>
  <si>
    <t>&gt; New South Wales ;  &gt;&gt;&gt; Father employed ;</t>
  </si>
  <si>
    <t>&gt; New South Wales ;  &gt;&gt;&gt;&gt; Father full-time worker ;</t>
  </si>
  <si>
    <t>&gt; New South Wales ;  &gt;&gt;&gt;&gt; Father part-time worker ;</t>
  </si>
  <si>
    <t>&gt; New South Wales ;  &gt;&gt;&gt; Father unemployed ;</t>
  </si>
  <si>
    <t>&gt; New South Wales ;  &gt;&gt;&gt; Father not in labour force ;</t>
  </si>
  <si>
    <t>&gt; New South Wales ;  &gt;&gt; Total parent employed ;</t>
  </si>
  <si>
    <t>&gt; New South Wales ;  &gt;&gt;&gt; Parent full-time worker ;</t>
  </si>
  <si>
    <t>&gt; New South Wales ;  &gt;&gt;&gt; Parent part-time worker ;</t>
  </si>
  <si>
    <t>&gt; New South Wales ;  &gt;&gt; Total parent unemployed ;</t>
  </si>
  <si>
    <t>&gt; New South Wales ;  &gt;&gt; Total parent not in labour force ;</t>
  </si>
  <si>
    <t>&gt; New South Wales ;  Total one parent families with children or dependants ;</t>
  </si>
  <si>
    <t>&gt; New South Wales ;  Total one parent families with non-dependant children ;</t>
  </si>
  <si>
    <t>&gt; New South Wales ;  Other families ;</t>
  </si>
  <si>
    <t>&gt; New South Wales ;  Total families with at least one child aged less than 5 years ;</t>
  </si>
  <si>
    <t>&gt; New South Wales ;  Total families with at least one child aged less than 15 years ;</t>
  </si>
  <si>
    <t>&gt; New South Wales ;  Total families without at least one child aged less than 15 years ;</t>
  </si>
  <si>
    <t>&gt; New South Wales ;  Total families ;</t>
  </si>
  <si>
    <t>&gt; Victoria ;  Couple families ;</t>
  </si>
  <si>
    <t>&gt; Victoria ;  &gt; With at least one child aged less than 15 years ;</t>
  </si>
  <si>
    <t>&gt; Victoria ;  &gt;&gt; Both parents employed ;</t>
  </si>
  <si>
    <t>&gt; Victoria ;  &gt;&gt;&gt; Both parents full-time workers ;</t>
  </si>
  <si>
    <t>&gt; Victoria ;  &gt;&gt;&gt; Both parents part-time workers ;</t>
  </si>
  <si>
    <t>&gt; Victoria ;  &gt;&gt;&gt; One parent full-time worker, other parent part-time worker ;</t>
  </si>
  <si>
    <t>&gt; Victoria ;  &gt;&gt; One parent employed ;</t>
  </si>
  <si>
    <t>&gt; Victoria ;  &gt;&gt;&gt; One parent full-time worker, other parent not employed ;</t>
  </si>
  <si>
    <t>&gt; Victoria ;  &gt;&gt;&gt; One parent part-time worker, other parent not employed ;</t>
  </si>
  <si>
    <t>&gt; Victoria ;  &gt;&gt; Neither parent employed ;</t>
  </si>
  <si>
    <t>&gt; Victoria ;  &gt; With youngest dependant aged 15–24 years ;</t>
  </si>
  <si>
    <t>&gt; Victoria ;  Total couple families with children or dependants ;</t>
  </si>
  <si>
    <t>&gt; Victoria ;  Total couple families with non-dependant children ;</t>
  </si>
  <si>
    <t>&gt; Victoria ;  Total couple families with no children or dependants ;</t>
  </si>
  <si>
    <t>&gt; Victoria ;  One parent families ;</t>
  </si>
  <si>
    <t>&gt; Victoria ;  &gt;&gt; Lone mother family ;</t>
  </si>
  <si>
    <t>&gt; Victoria ;  &gt;&gt;&gt; Mother employed ;</t>
  </si>
  <si>
    <t>&gt; Victoria ;  &gt;&gt;&gt;&gt; Mother full-time worker ;</t>
  </si>
  <si>
    <t>&gt; Victoria ;  &gt;&gt;&gt;&gt; Mother part-time worker ;</t>
  </si>
  <si>
    <t>&gt; Victoria ;  &gt;&gt;&gt; Mother unemployed ;</t>
  </si>
  <si>
    <t>&gt; Victoria ;  &gt;&gt;&gt; Mother not in labour force ;</t>
  </si>
  <si>
    <t>&gt; Victoria ;  &gt;&gt; Lone father family ;</t>
  </si>
  <si>
    <t>&gt; Victoria ;  &gt;&gt;&gt; Father employed ;</t>
  </si>
  <si>
    <t>&gt; Victoria ;  &gt;&gt;&gt;&gt; Father full-time worker ;</t>
  </si>
  <si>
    <t>&gt; Victoria ;  &gt;&gt;&gt;&gt; Father part-time worker ;</t>
  </si>
  <si>
    <t>&gt; Victoria ;  &gt;&gt;&gt; Father unemployed ;</t>
  </si>
  <si>
    <t>&gt; Victoria ;  &gt;&gt;&gt; Father not in labour force ;</t>
  </si>
  <si>
    <t>&gt; Victoria ;  &gt;&gt; Total parent employed ;</t>
  </si>
  <si>
    <t>&gt; Victoria ;  &gt;&gt;&gt; Parent full-time worker ;</t>
  </si>
  <si>
    <t>&gt; Victoria ;  &gt;&gt;&gt; Parent part-time worker ;</t>
  </si>
  <si>
    <t>&gt; Victoria ;  &gt;&gt; Total parent unemployed ;</t>
  </si>
  <si>
    <t>&gt; Victoria ;  &gt;&gt; Total parent not in labour force ;</t>
  </si>
  <si>
    <t>&gt; Victoria ;  Total one parent families with children or dependants ;</t>
  </si>
  <si>
    <t>&gt; Victoria ;  Total one parent families with non-dependant children ;</t>
  </si>
  <si>
    <t>&gt; Victoria ;  Other families ;</t>
  </si>
  <si>
    <t>&gt; Victoria ;  Total families with at least one child aged less than 5 years ;</t>
  </si>
  <si>
    <t>&gt; Victoria ;  Total families with at least one child aged less than 15 years ;</t>
  </si>
  <si>
    <t>&gt; Victoria ;  Total families without at least one child aged less than 15 years ;</t>
  </si>
  <si>
    <t>&gt; Victoria ;  Total families ;</t>
  </si>
  <si>
    <t>&gt; Queensland ;  Couple families ;</t>
  </si>
  <si>
    <t>&gt; Queensland ;  &gt; With at least one child aged less than 15 years ;</t>
  </si>
  <si>
    <t>&gt; Queensland ;  &gt;&gt; Both parents employed ;</t>
  </si>
  <si>
    <t>&gt; Queensland ;  &gt;&gt;&gt; Both parents full-time workers ;</t>
  </si>
  <si>
    <t>&gt; Queensland ;  &gt;&gt;&gt; Both parents part-time workers ;</t>
  </si>
  <si>
    <t>&gt; Queensland ;  &gt;&gt;&gt; One parent full-time worker, other parent part-time worker ;</t>
  </si>
  <si>
    <t>&gt; Queensland ;  &gt;&gt; One parent employed ;</t>
  </si>
  <si>
    <t>&gt; Queensland ;  &gt;&gt;&gt; One parent full-time worker, other parent not employed ;</t>
  </si>
  <si>
    <t>&gt; Queensland ;  &gt;&gt;&gt; One parent part-time worker, other parent not employed ;</t>
  </si>
  <si>
    <t>&gt; Queensland ;  &gt;&gt; Neither parent employed ;</t>
  </si>
  <si>
    <t>&gt; Queensland ;  &gt; With youngest dependant aged 15–24 years ;</t>
  </si>
  <si>
    <t>&gt; Queensland ;  Total couple families with children or dependants ;</t>
  </si>
  <si>
    <t>&gt; Queensland ;  Total couple families with non-dependant children ;</t>
  </si>
  <si>
    <t>&gt; Queensland ;  Total couple families with no children or dependants ;</t>
  </si>
  <si>
    <t>&gt; Queensland ;  One parent families ;</t>
  </si>
  <si>
    <t>&gt; Queensland ;  &gt;&gt; Lone mother family ;</t>
  </si>
  <si>
    <t>&gt; Queensland ;  &gt;&gt;&gt; Mother employed ;</t>
  </si>
  <si>
    <t>&gt; Queensland ;  &gt;&gt;&gt;&gt; Mother full-time worker ;</t>
  </si>
  <si>
    <t>&gt; Queensland ;  &gt;&gt;&gt;&gt; Mother part-time worker ;</t>
  </si>
  <si>
    <t>&gt; Queensland ;  &gt;&gt;&gt; Mother unemployed ;</t>
  </si>
  <si>
    <t>&gt; Queensland ;  &gt;&gt;&gt; Mother not in labour force ;</t>
  </si>
  <si>
    <t>&gt; Queensland ;  &gt;&gt; Lone father family ;</t>
  </si>
  <si>
    <t>&gt; Queensland ;  &gt;&gt;&gt; Father employed ;</t>
  </si>
  <si>
    <t>&gt; Queensland ;  &gt;&gt;&gt;&gt; Father full-time worker ;</t>
  </si>
  <si>
    <t>&gt; Queensland ;  &gt;&gt;&gt;&gt; Father part-time worker ;</t>
  </si>
  <si>
    <t>&gt; Queensland ;  &gt;&gt;&gt; Father unemployed ;</t>
  </si>
  <si>
    <t>&gt; Queensland ;  &gt;&gt;&gt; Father not in labour force ;</t>
  </si>
  <si>
    <t>&gt; Queensland ;  &gt;&gt; Total parent employed ;</t>
  </si>
  <si>
    <t>&gt; Queensland ;  &gt;&gt;&gt; Parent full-time worker ;</t>
  </si>
  <si>
    <t>&gt; Queensland ;  &gt;&gt;&gt; Parent part-time worker ;</t>
  </si>
  <si>
    <t>&gt; Queensland ;  &gt;&gt; Total parent unemployed ;</t>
  </si>
  <si>
    <t>&gt; Queensland ;  &gt;&gt; Total parent not in labour force ;</t>
  </si>
  <si>
    <t>&gt; Queensland ;  Total one parent families with children or dependants ;</t>
  </si>
  <si>
    <t>&gt; Queensland ;  Total one parent families with non-dependant children ;</t>
  </si>
  <si>
    <t>&gt; Queensland ;  Other families ;</t>
  </si>
  <si>
    <t>&gt; Queensland ;  Total families with at least one child aged less than 5 years ;</t>
  </si>
  <si>
    <t>&gt; Queensland ;  Total families with at least one child aged less than 15 years ;</t>
  </si>
  <si>
    <t>&gt; Queensland ;  Total families without at least one child aged less than 15 years ;</t>
  </si>
  <si>
    <t>&gt; Queensland ;  Total families ;</t>
  </si>
  <si>
    <t>&gt; South Australia ;  Couple families ;</t>
  </si>
  <si>
    <t>&gt; South Australia ;  &gt; With at least one child aged less than 15 years ;</t>
  </si>
  <si>
    <t>&gt; South Australia ;  &gt;&gt; Both parents employed ;</t>
  </si>
  <si>
    <t>&gt; South Australia ;  &gt;&gt;&gt; Both parents full-time workers ;</t>
  </si>
  <si>
    <t>&gt; South Australia ;  &gt;&gt;&gt; Both parents part-time workers ;</t>
  </si>
  <si>
    <t>&gt; South Australia ;  &gt;&gt;&gt; One parent full-time worker, other parent part-time worker ;</t>
  </si>
  <si>
    <t>&gt; South Australia ;  &gt;&gt; One parent employed ;</t>
  </si>
  <si>
    <t>&gt; South Australia ;  &gt;&gt;&gt; One parent full-time worker, other parent not employed ;</t>
  </si>
  <si>
    <t>&gt; South Australia ;  &gt;&gt;&gt; One parent part-time worker, other parent not employed ;</t>
  </si>
  <si>
    <t>&gt; South Australia ;  &gt;&gt; Neither parent employed ;</t>
  </si>
  <si>
    <t>&gt; South Australia ;  &gt; With youngest dependant aged 15–24 years ;</t>
  </si>
  <si>
    <t>&gt; South Australia ;  Total couple families with children or dependants ;</t>
  </si>
  <si>
    <t>&gt; South Australia ;  Total couple families with non-dependant children ;</t>
  </si>
  <si>
    <t>&gt; South Australia ;  Total couple families with no children or dependants ;</t>
  </si>
  <si>
    <t>&gt; South Australia ;  One parent families ;</t>
  </si>
  <si>
    <t>&gt; South Australia ;  &gt;&gt; Lone mother family ;</t>
  </si>
  <si>
    <t>&gt; South Australia ;  &gt;&gt;&gt; Mother employed ;</t>
  </si>
  <si>
    <t>&gt; South Australia ;  &gt;&gt;&gt;&gt; Mother full-time worker ;</t>
  </si>
  <si>
    <t>&gt; South Australia ;  &gt;&gt;&gt;&gt; Mother part-time worker ;</t>
  </si>
  <si>
    <t>&gt; South Australia ;  &gt;&gt;&gt; Mother unemployed ;</t>
  </si>
  <si>
    <t>&gt; South Australia ;  &gt;&gt;&gt; Mother not in labour force ;</t>
  </si>
  <si>
    <t>&gt; South Australia ;  &gt;&gt; Lone father family ;</t>
  </si>
  <si>
    <t>&gt; South Australia ;  &gt;&gt;&gt; Father employed ;</t>
  </si>
  <si>
    <t>&gt; South Australia ;  &gt;&gt;&gt;&gt; Father full-time worker ;</t>
  </si>
  <si>
    <t>&gt; South Australia ;  &gt;&gt;&gt;&gt; Father part-time worker ;</t>
  </si>
  <si>
    <t>&gt; South Australia ;  &gt;&gt;&gt; Father unemployed ;</t>
  </si>
  <si>
    <t>&gt; South Australia ;  &gt;&gt;&gt; Father not in labour force ;</t>
  </si>
  <si>
    <t>&gt; South Australia ;  &gt;&gt; Total parent employed ;</t>
  </si>
  <si>
    <t>&gt; South Australia ;  &gt;&gt;&gt; Parent full-time worker ;</t>
  </si>
  <si>
    <t>&gt; South Australia ;  &gt;&gt;&gt; Parent part-time worker ;</t>
  </si>
  <si>
    <t>&gt; South Australia ;  &gt;&gt; Total parent unemployed ;</t>
  </si>
  <si>
    <t>&gt; South Australia ;  &gt;&gt; Total parent not in labour force ;</t>
  </si>
  <si>
    <t>&gt; South Australia ;  Total one parent families with children or dependants ;</t>
  </si>
  <si>
    <t>&gt; South Australia ;  Total one parent families with non-dependant children ;</t>
  </si>
  <si>
    <t>&gt; South Australia ;  Other families ;</t>
  </si>
  <si>
    <t>&gt; South Australia ;  Total families with at least one child aged less than 5 years ;</t>
  </si>
  <si>
    <t>&gt; South Australia ;  Total families with at least one child aged less than 15 years ;</t>
  </si>
  <si>
    <t>&gt; South Australia ;  Total families without at least one child aged less than 15 years ;</t>
  </si>
  <si>
    <t>&gt; South Australia ;  Total families ;</t>
  </si>
  <si>
    <t>&gt; Western Australia ;  Couple families ;</t>
  </si>
  <si>
    <t>&gt; Western Australia ;  &gt; With at least one child aged less than 15 years ;</t>
  </si>
  <si>
    <t>&gt; Western Australia ;  &gt;&gt; Both parents employed ;</t>
  </si>
  <si>
    <t>&gt; Western Australia ;  &gt;&gt;&gt; Both parents full-time workers ;</t>
  </si>
  <si>
    <t>&gt; Western Australia ;  &gt;&gt;&gt; Both parents part-time workers ;</t>
  </si>
  <si>
    <t>&gt; Western Australia ;  &gt;&gt;&gt; One parent full-time worker, other parent part-time worker ;</t>
  </si>
  <si>
    <t>&gt; Western Australia ;  &gt;&gt; One parent employed ;</t>
  </si>
  <si>
    <t>&gt; Western Australia ;  &gt;&gt;&gt; One parent full-time worker, other parent not employed ;</t>
  </si>
  <si>
    <t>&gt; Western Australia ;  &gt;&gt;&gt; One parent part-time worker, other parent not employed ;</t>
  </si>
  <si>
    <t>&gt; Western Australia ;  &gt;&gt; Neither parent employed ;</t>
  </si>
  <si>
    <t>&gt; Western Australia ;  &gt; With youngest dependant aged 15–24 years ;</t>
  </si>
  <si>
    <t>&gt; Western Australia ;  Total couple families with children or dependants ;</t>
  </si>
  <si>
    <t>&gt; Western Australia ;  Total couple families with non-dependant children ;</t>
  </si>
  <si>
    <t>&gt; Western Australia ;  Total couple families with no children or dependants ;</t>
  </si>
  <si>
    <t>&gt; Western Australia ;  One parent families ;</t>
  </si>
  <si>
    <t>&gt; Western Australia ;  &gt;&gt; Lone mother family ;</t>
  </si>
  <si>
    <t>&gt; Western Australia ;  &gt;&gt;&gt; Mother employed ;</t>
  </si>
  <si>
    <t>&gt; Western Australia ;  &gt;&gt;&gt;&gt; Mother full-time worker ;</t>
  </si>
  <si>
    <t>&gt; Western Australia ;  &gt;&gt;&gt;&gt; Mother part-time worker ;</t>
  </si>
  <si>
    <t>&gt; Western Australia ;  &gt;&gt;&gt; Mother unemployed ;</t>
  </si>
  <si>
    <t>&gt; Western Australia ;  &gt;&gt;&gt; Mother not in labour force ;</t>
  </si>
  <si>
    <t>&gt; Western Australia ;  &gt;&gt; Lone father family ;</t>
  </si>
  <si>
    <t>&gt; Western Australia ;  &gt;&gt;&gt; Father employed ;</t>
  </si>
  <si>
    <t>&gt; Western Australia ;  &gt;&gt;&gt;&gt; Father full-time worker ;</t>
  </si>
  <si>
    <t>&gt; Western Australia ;  &gt;&gt;&gt;&gt; Father part-time worker ;</t>
  </si>
  <si>
    <t>&gt; Western Australia ;  &gt;&gt;&gt; Father unemployed ;</t>
  </si>
  <si>
    <t>&gt; Western Australia ;  &gt;&gt;&gt; Father not in labour force ;</t>
  </si>
  <si>
    <t>&gt; Western Australia ;  &gt;&gt; Total parent employed ;</t>
  </si>
  <si>
    <t>&gt; Western Australia ;  &gt;&gt;&gt; Parent full-time worker ;</t>
  </si>
  <si>
    <t>&gt; Western Australia ;  &gt;&gt;&gt; Parent part-time worker ;</t>
  </si>
  <si>
    <t>&gt; Western Australia ;  &gt;&gt; Total parent unemployed ;</t>
  </si>
  <si>
    <t>&gt; Western Australia ;  &gt;&gt; Total parent not in labour force ;</t>
  </si>
  <si>
    <t>&gt; Western Australia ;  Total one parent families with children or dependants ;</t>
  </si>
  <si>
    <t>&gt; Western Australia ;  Total one parent families with non-dependant children ;</t>
  </si>
  <si>
    <t>&gt; Western Australia ;  Other families ;</t>
  </si>
  <si>
    <t>&gt; Western Australia ;  Total families with at least one child aged less than 5 years ;</t>
  </si>
  <si>
    <t>&gt; Western Australia ;  Total families with at least one child aged less than 15 years ;</t>
  </si>
  <si>
    <t>&gt; Western Australia ;  Total families without at least one child aged less than 15 years ;</t>
  </si>
  <si>
    <t>&gt; Western Australia ;  Total families ;</t>
  </si>
  <si>
    <t>&gt; Tasmania ;  Couple families ;</t>
  </si>
  <si>
    <t>&gt; Tasmania ;  &gt; With at least one child aged less than 15 years ;</t>
  </si>
  <si>
    <t>&gt; Tasmania ;  &gt;&gt; Both parents employed ;</t>
  </si>
  <si>
    <t>&gt; Tasmania ;  &gt;&gt;&gt; Both parents full-time workers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</si>
  <si>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</si>
  <si>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</si>
  <si>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</si>
  <si>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</si>
  <si>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</si>
  <si>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</si>
  <si>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</si>
  <si>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</si>
  <si>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</si>
  <si>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</si>
  <si>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</si>
  <si>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</si>
  <si>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Month</t>
  </si>
  <si>
    <t>A124856498R</t>
  </si>
  <si>
    <t>A124856442C</t>
  </si>
  <si>
    <t>A124856502V</t>
  </si>
  <si>
    <t>A124856506C</t>
  </si>
  <si>
    <t>A124856446L</t>
  </si>
  <si>
    <t>A124856450C</t>
  </si>
  <si>
    <t>A124856478F</t>
  </si>
  <si>
    <t>A124856414V</t>
  </si>
  <si>
    <t>A124856510V</t>
  </si>
  <si>
    <t>A124856482W</t>
  </si>
  <si>
    <t>A124856522C</t>
  </si>
  <si>
    <t>A124856418C</t>
  </si>
  <si>
    <t>A124856370C</t>
  </si>
  <si>
    <t>A124856390L</t>
  </si>
  <si>
    <t>A124856454L</t>
  </si>
  <si>
    <t>A124856394W</t>
  </si>
  <si>
    <t>A124856458W</t>
  </si>
  <si>
    <t>A124856462L</t>
  </si>
  <si>
    <t>A124856526L</t>
  </si>
  <si>
    <t>A124856374L</t>
  </si>
  <si>
    <t>A124856514C</t>
  </si>
  <si>
    <t>A124856518L</t>
  </si>
  <si>
    <t>A124856378W</t>
  </si>
  <si>
    <t>A124856422V</t>
  </si>
  <si>
    <t>A124856466W</t>
  </si>
  <si>
    <t>A124856530C</t>
  </si>
  <si>
    <t>A124856382L</t>
  </si>
  <si>
    <t>A124856486F</t>
  </si>
  <si>
    <t>A124856490W</t>
  </si>
  <si>
    <t>A124856402K</t>
  </si>
  <si>
    <t>A124856386W</t>
  </si>
  <si>
    <t>A124856426C</t>
  </si>
  <si>
    <t>A124856398F</t>
  </si>
  <si>
    <t>A124856430V</t>
  </si>
  <si>
    <t>A124856406V</t>
  </si>
  <si>
    <t>A124856434C</t>
  </si>
  <si>
    <t>A124856470L</t>
  </si>
  <si>
    <t>A124856438L</t>
  </si>
  <si>
    <t>A124856410K</t>
  </si>
  <si>
    <t>A124856494F</t>
  </si>
  <si>
    <t>A124856474W</t>
  </si>
  <si>
    <t>A124856006J</t>
  </si>
  <si>
    <t>A124855950F</t>
  </si>
  <si>
    <t>A124856010X</t>
  </si>
  <si>
    <t>A124856014J</t>
  </si>
  <si>
    <t>A124855954R</t>
  </si>
  <si>
    <t>A124855958X</t>
  </si>
  <si>
    <t>A124855986J</t>
  </si>
  <si>
    <t>A124855922W</t>
  </si>
  <si>
    <t>A124856018T</t>
  </si>
  <si>
    <t>A124855990X</t>
  </si>
  <si>
    <t>A124856030J</t>
  </si>
  <si>
    <t>A124855926F</t>
  </si>
  <si>
    <t>A124855878X</t>
  </si>
  <si>
    <t>A124855898J</t>
  </si>
  <si>
    <t>A124855962R</t>
  </si>
  <si>
    <t>A124855902L</t>
  </si>
  <si>
    <t>A124855966X</t>
  </si>
  <si>
    <t>A124855970R</t>
  </si>
  <si>
    <t>A124856034T</t>
  </si>
  <si>
    <t>A124855882R</t>
  </si>
  <si>
    <t>A124856022J</t>
  </si>
  <si>
    <t>A124856026T</t>
  </si>
  <si>
    <t>A124855886X</t>
  </si>
  <si>
    <t>A124855930W</t>
  </si>
  <si>
    <t>A124855974X</t>
  </si>
  <si>
    <t>A124856038A</t>
  </si>
  <si>
    <t>A124855890R</t>
  </si>
  <si>
    <t>A124855994J</t>
  </si>
  <si>
    <t>A124855998T</t>
  </si>
  <si>
    <t>A124855910L</t>
  </si>
  <si>
    <t>A124855894X</t>
  </si>
  <si>
    <t>A124855934F</t>
  </si>
  <si>
    <t>A124855906W</t>
  </si>
  <si>
    <t>A124855938R</t>
  </si>
  <si>
    <t>A124855914W</t>
  </si>
  <si>
    <t>A124855942F</t>
  </si>
  <si>
    <t>A124855978J</t>
  </si>
  <si>
    <t>A124855946R</t>
  </si>
  <si>
    <t>A124855918F</t>
  </si>
  <si>
    <t>A124856002X</t>
  </si>
  <si>
    <t>A124855982X</t>
  </si>
  <si>
    <t>A124855350A</t>
  </si>
  <si>
    <t>A124855294V</t>
  </si>
  <si>
    <t>A124855354K</t>
  </si>
  <si>
    <t>A124855358V</t>
  </si>
  <si>
    <t>A124855298C</t>
  </si>
  <si>
    <t>A124855302J</t>
  </si>
  <si>
    <t>A124855330T</t>
  </si>
  <si>
    <t>A124855266K</t>
  </si>
  <si>
    <t>A124855362K</t>
  </si>
  <si>
    <t>A124855334A</t>
  </si>
  <si>
    <t>A124855374V</t>
  </si>
  <si>
    <t>A124855270A</t>
  </si>
  <si>
    <t>A124855222J</t>
  </si>
  <si>
    <t>A124855242T</t>
  </si>
  <si>
    <t>A124855306T</t>
  </si>
  <si>
    <t>A124855246A</t>
  </si>
  <si>
    <t>A124855310J</t>
  </si>
  <si>
    <t>A124855314T</t>
  </si>
  <si>
    <t>A124855378C</t>
  </si>
  <si>
    <t>A124855226T</t>
  </si>
  <si>
    <t>A124855366V</t>
  </si>
  <si>
    <t>A124855370K</t>
  </si>
  <si>
    <t>A124855230J</t>
  </si>
  <si>
    <t>A124855274K</t>
  </si>
  <si>
    <t>A124855318A</t>
  </si>
  <si>
    <t>A124855382V</t>
  </si>
  <si>
    <t>A124855234T</t>
  </si>
  <si>
    <t>A124855338K</t>
  </si>
  <si>
    <t>A124855342A</t>
  </si>
  <si>
    <t>A124855254A</t>
  </si>
  <si>
    <t>A124855238A</t>
  </si>
  <si>
    <t>A124855278V</t>
  </si>
  <si>
    <t>A124855250T</t>
  </si>
  <si>
    <t>A124855282K</t>
  </si>
  <si>
    <t>A124855258K</t>
  </si>
  <si>
    <t>A124855286V</t>
  </si>
  <si>
    <t>A124855322T</t>
  </si>
  <si>
    <t>A124855290K</t>
  </si>
  <si>
    <t>A124855262A</t>
  </si>
  <si>
    <t>A124855346K</t>
  </si>
  <si>
    <t>A124855326A</t>
  </si>
  <si>
    <t>A124856170K</t>
  </si>
  <si>
    <t>A124856114T</t>
  </si>
  <si>
    <t>A124856174V</t>
  </si>
  <si>
    <t>A124856178C</t>
  </si>
  <si>
    <t>A124856118A</t>
  </si>
  <si>
    <t>A124856122T</t>
  </si>
  <si>
    <t>A124856150A</t>
  </si>
  <si>
    <t>A124856086V</t>
  </si>
  <si>
    <t>A124856182V</t>
  </si>
  <si>
    <t>A124856154K</t>
  </si>
  <si>
    <t>A124856194C</t>
  </si>
  <si>
    <t>A124856090K</t>
  </si>
  <si>
    <t>A124856042T</t>
  </si>
  <si>
    <t>A124856062A</t>
  </si>
  <si>
    <t>A124856126A</t>
  </si>
  <si>
    <t>A124856066K</t>
  </si>
  <si>
    <t>A124856130T</t>
  </si>
  <si>
    <t>A124856134A</t>
  </si>
  <si>
    <t>A124856198L</t>
  </si>
  <si>
    <t>A124856046A</t>
  </si>
  <si>
    <t>A124856186C</t>
  </si>
  <si>
    <t>A124856190V</t>
  </si>
  <si>
    <t>A124856050T</t>
  </si>
  <si>
    <t>A124856094V</t>
  </si>
  <si>
    <t>A124856138K</t>
  </si>
  <si>
    <t>A124856202T</t>
  </si>
  <si>
    <t>A124856054A</t>
  </si>
  <si>
    <t>A124856158V</t>
  </si>
  <si>
    <t>A124856162K</t>
  </si>
  <si>
    <t>A124856074K</t>
  </si>
  <si>
    <t>A124856058K</t>
  </si>
  <si>
    <t>A124856098C</t>
  </si>
  <si>
    <t>A124856070A</t>
  </si>
  <si>
    <t>A124856102J</t>
  </si>
  <si>
    <t>A124856078V</t>
  </si>
  <si>
    <t>A124856106T</t>
  </si>
  <si>
    <t>A124856142A</t>
  </si>
  <si>
    <t>A124856110J</t>
  </si>
  <si>
    <t>A124856082K</t>
  </si>
  <si>
    <t>A124856166V</t>
  </si>
  <si>
    <t>A124856146K</t>
  </si>
  <si>
    <t>A124856334V</t>
  </si>
  <si>
    <t>A124856278L</t>
  </si>
  <si>
    <t>A124856338C</t>
  </si>
  <si>
    <t>A124856342V</t>
  </si>
  <si>
    <t>A124856282C</t>
  </si>
  <si>
    <t>A124856286L</t>
  </si>
  <si>
    <t>A124856314K</t>
  </si>
  <si>
    <t>A124856250K</t>
  </si>
  <si>
    <t>A124856346C</t>
  </si>
  <si>
    <t>A124856318V</t>
  </si>
  <si>
    <t>A124856358L</t>
  </si>
  <si>
    <t>A124856254V</t>
  </si>
  <si>
    <t>A124856206A</t>
  </si>
  <si>
    <t>A124856226K</t>
  </si>
  <si>
    <t>A124856290C</t>
  </si>
  <si>
    <t>A124856230A</t>
  </si>
  <si>
    <t>A124856294L</t>
  </si>
  <si>
    <t>A124856298W</t>
  </si>
  <si>
    <t>A124856362C</t>
  </si>
  <si>
    <t>A124856210T</t>
  </si>
  <si>
    <t>A124856350V</t>
  </si>
  <si>
    <t>A124856354C</t>
  </si>
  <si>
    <t>A124856214A</t>
  </si>
  <si>
    <t>A124856258C</t>
  </si>
  <si>
    <t>A124856302A</t>
  </si>
  <si>
    <t>A124856366L</t>
  </si>
  <si>
    <t>A124856218K</t>
  </si>
  <si>
    <t>A124856322K</t>
  </si>
  <si>
    <t>A124856326V</t>
  </si>
  <si>
    <t>A124856238V</t>
  </si>
  <si>
    <t>A124856222A</t>
  </si>
  <si>
    <t>A124856262V</t>
  </si>
  <si>
    <t>A124856234K</t>
  </si>
  <si>
    <t>A124856266C</t>
  </si>
  <si>
    <t>A124856242K</t>
  </si>
  <si>
    <t>A124856270V</t>
  </si>
  <si>
    <t>A124856306K</t>
  </si>
  <si>
    <t>A124856274C</t>
  </si>
  <si>
    <t>A124856246V</t>
  </si>
  <si>
    <t>A124856330K</t>
  </si>
  <si>
    <t>A124856310A</t>
  </si>
  <si>
    <t>A124855514K</t>
  </si>
  <si>
    <t>A124855458C</t>
  </si>
  <si>
    <t>A124855518V</t>
  </si>
  <si>
    <t>A124855522K</t>
  </si>
  <si>
    <t>A124855462V</t>
  </si>
  <si>
    <t>A124855466C</t>
  </si>
  <si>
    <t>A124855494L</t>
  </si>
  <si>
    <t>A124855430A</t>
  </si>
  <si>
    <t>A124855526V</t>
  </si>
  <si>
    <t>A124855498W</t>
  </si>
  <si>
    <t>A124855538C</t>
  </si>
  <si>
    <t>A124855434K</t>
  </si>
  <si>
    <t>A124855386C</t>
  </si>
  <si>
    <t>A124855406A</t>
  </si>
  <si>
    <t>A124855470V</t>
  </si>
  <si>
    <t>A124855410T</t>
  </si>
  <si>
    <t>A124855474C</t>
  </si>
  <si>
    <t>A124855478L</t>
  </si>
  <si>
    <t>A124855542V</t>
  </si>
  <si>
    <t>A124855390V</t>
  </si>
  <si>
    <t>A124855530K</t>
  </si>
  <si>
    <t>A124855534V</t>
  </si>
  <si>
    <t>A124855394C</t>
  </si>
  <si>
    <t>A124855438V</t>
  </si>
  <si>
    <t>A124855482C</t>
  </si>
  <si>
    <t>A124855546C</t>
  </si>
  <si>
    <t>A124855398L</t>
  </si>
  <si>
    <t>A124855502A</t>
  </si>
  <si>
    <t>A124855506K</t>
  </si>
  <si>
    <t>A124855418K</t>
  </si>
  <si>
    <t>A124855402T</t>
  </si>
  <si>
    <t>A124855442K</t>
  </si>
  <si>
    <t>A124855414A</t>
  </si>
  <si>
    <t>A124855446V</t>
  </si>
  <si>
    <t>A124855422A</t>
  </si>
  <si>
    <t>A124855450K</t>
  </si>
  <si>
    <t>A124855486L</t>
  </si>
  <si>
    <t>A124855454V</t>
  </si>
  <si>
    <t>A124855426K</t>
  </si>
  <si>
    <t>A124855510A</t>
  </si>
  <si>
    <t>A124855490C</t>
  </si>
  <si>
    <t>A124855678F</t>
  </si>
  <si>
    <t>A124855622V</t>
  </si>
  <si>
    <t>A124855682W</t>
  </si>
  <si>
    <t>A124855686F</t>
  </si>
  <si>
    <t>&gt; Tasmania ;  &gt;&gt;&gt; Both parents part-time workers ;</t>
  </si>
  <si>
    <t>&gt; Tasmania ;  &gt;&gt;&gt; One parent full-time worker, other parent part-time worker ;</t>
  </si>
  <si>
    <t>&gt; Tasmania ;  &gt;&gt; One parent employed ;</t>
  </si>
  <si>
    <t>&gt; Tasmania ;  &gt;&gt;&gt; One parent full-time worker, other parent not employed ;</t>
  </si>
  <si>
    <t>&gt; Tasmania ;  &gt;&gt;&gt; One parent part-time worker, other parent not employed ;</t>
  </si>
  <si>
    <t>&gt; Tasmania ;  &gt;&gt; Neither parent employed ;</t>
  </si>
  <si>
    <t>&gt; Tasmania ;  &gt; With youngest dependant aged 15–24 years ;</t>
  </si>
  <si>
    <t>&gt; Tasmania ;  Total couple families with children or dependants ;</t>
  </si>
  <si>
    <t>&gt; Tasmania ;  Total couple families with non-dependant children ;</t>
  </si>
  <si>
    <t>&gt; Tasmania ;  Total couple families with no children or dependants ;</t>
  </si>
  <si>
    <t>&gt; Tasmania ;  One parent families ;</t>
  </si>
  <si>
    <t>&gt; Tasmania ;  &gt;&gt; Lone mother family ;</t>
  </si>
  <si>
    <t>&gt; Tasmania ;  &gt;&gt;&gt; Mother employed ;</t>
  </si>
  <si>
    <t>&gt; Tasmania ;  &gt;&gt;&gt;&gt; Mother full-time worker ;</t>
  </si>
  <si>
    <t>&gt; Tasmania ;  &gt;&gt;&gt;&gt; Mother part-time worker ;</t>
  </si>
  <si>
    <t>&gt; Tasmania ;  &gt;&gt;&gt; Mother unemployed ;</t>
  </si>
  <si>
    <t>&gt; Tasmania ;  &gt;&gt;&gt; Mother not in labour force ;</t>
  </si>
  <si>
    <t>&gt; Tasmania ;  &gt;&gt; Lone father family ;</t>
  </si>
  <si>
    <t>&gt; Tasmania ;  &gt;&gt;&gt; Father employed ;</t>
  </si>
  <si>
    <t>&gt; Tasmania ;  &gt;&gt;&gt;&gt; Father full-time worker ;</t>
  </si>
  <si>
    <t>&gt; Tasmania ;  &gt;&gt;&gt;&gt; Father part-time worker ;</t>
  </si>
  <si>
    <t>&gt; Tasmania ;  &gt;&gt;&gt; Father unemployed ;</t>
  </si>
  <si>
    <t>&gt; Tasmania ;  &gt;&gt;&gt; Father not in labour force ;</t>
  </si>
  <si>
    <t>&gt; Tasmania ;  &gt;&gt; Total parent employed ;</t>
  </si>
  <si>
    <t>&gt; Tasmania ;  &gt;&gt;&gt; Parent full-time worker ;</t>
  </si>
  <si>
    <t>&gt; Tasmania ;  &gt;&gt;&gt; Parent part-time worker ;</t>
  </si>
  <si>
    <t>&gt; Tasmania ;  &gt;&gt; Total parent unemployed ;</t>
  </si>
  <si>
    <t>&gt; Tasmania ;  &gt;&gt; Total parent not in labour force ;</t>
  </si>
  <si>
    <t>&gt; Tasmania ;  Total one parent families with children or dependants ;</t>
  </si>
  <si>
    <t>&gt; Tasmania ;  Total one parent families with non-dependant children ;</t>
  </si>
  <si>
    <t>&gt; Tasmania ;  Other families ;</t>
  </si>
  <si>
    <t>&gt; Tasmania ;  Total families with at least one child aged less than 5 years ;</t>
  </si>
  <si>
    <t>&gt; Tasmania ;  Total families with at least one child aged less than 15 years ;</t>
  </si>
  <si>
    <t>&gt; Tasmania ;  Total families without at least one child aged less than 15 years ;</t>
  </si>
  <si>
    <t>&gt; Tasmania ;  Total families ;</t>
  </si>
  <si>
    <t>&gt; Northern Territory ;  Couple families ;</t>
  </si>
  <si>
    <t>&gt; Northern Territory ;  &gt; With at least one child aged less than 15 years ;</t>
  </si>
  <si>
    <t>&gt; Northern Territory ;  &gt;&gt; Both parents employed ;</t>
  </si>
  <si>
    <t>&gt; Northern Territory ;  &gt;&gt;&gt; Both parents full-time workers ;</t>
  </si>
  <si>
    <t>&gt; Northern Territory ;  &gt;&gt;&gt; Both parents part-time workers ;</t>
  </si>
  <si>
    <t>&gt; Northern Territory ;  &gt;&gt;&gt; One parent full-time worker, other parent part-time worker ;</t>
  </si>
  <si>
    <t>&gt; Northern Territory ;  &gt;&gt; One parent employed ;</t>
  </si>
  <si>
    <t>&gt; Northern Territory ;  &gt;&gt;&gt; One parent full-time worker, other parent not employed ;</t>
  </si>
  <si>
    <t>&gt; Northern Territory ;  &gt;&gt;&gt; One parent part-time worker, other parent not employed ;</t>
  </si>
  <si>
    <t>&gt; Northern Territory ;  &gt;&gt; Neither parent employed ;</t>
  </si>
  <si>
    <t>&gt; Northern Territory ;  &gt; With youngest dependant aged 15–24 years ;</t>
  </si>
  <si>
    <t>&gt; Northern Territory ;  Total couple families with children or dependants ;</t>
  </si>
  <si>
    <t>&gt; Northern Territory ;  Total couple families with non-dependant children ;</t>
  </si>
  <si>
    <t>&gt; Northern Territory ;  Total couple families with no children or dependants ;</t>
  </si>
  <si>
    <t>&gt; Northern Territory ;  One parent families ;</t>
  </si>
  <si>
    <t>&gt; Northern Territory ;  &gt;&gt; Lone mother family ;</t>
  </si>
  <si>
    <t>&gt; Northern Territory ;  &gt;&gt;&gt; Mother employed ;</t>
  </si>
  <si>
    <t>&gt; Northern Territory ;  &gt;&gt;&gt;&gt; Mother full-time worker ;</t>
  </si>
  <si>
    <t>&gt; Northern Territory ;  &gt;&gt;&gt;&gt; Mother part-time worker ;</t>
  </si>
  <si>
    <t>&gt; Northern Territory ;  &gt;&gt;&gt; Mother unemployed ;</t>
  </si>
  <si>
    <t>&gt; Northern Territory ;  &gt;&gt;&gt; Mother not in labour force ;</t>
  </si>
  <si>
    <t>&gt; Northern Territory ;  &gt;&gt; Lone father family ;</t>
  </si>
  <si>
    <t>&gt; Northern Territory ;  &gt;&gt;&gt; Father employed ;</t>
  </si>
  <si>
    <t>&gt; Northern Territory ;  &gt;&gt;&gt;&gt; Father full-time worker ;</t>
  </si>
  <si>
    <t>&gt; Northern Territory ;  &gt;&gt;&gt;&gt; Father part-time worker ;</t>
  </si>
  <si>
    <t>&gt; Northern Territory ;  &gt;&gt;&gt; Father unemployed ;</t>
  </si>
  <si>
    <t>&gt; Northern Territory ;  &gt;&gt;&gt; Father not in labour force ;</t>
  </si>
  <si>
    <t>&gt; Northern Territory ;  &gt;&gt; Total parent employed ;</t>
  </si>
  <si>
    <t>&gt; Northern Territory ;  &gt;&gt;&gt; Parent full-time worker ;</t>
  </si>
  <si>
    <t>&gt; Northern Territory ;  &gt;&gt;&gt; Parent part-time worker ;</t>
  </si>
  <si>
    <t>&gt; Northern Territory ;  &gt;&gt; Total parent unemployed ;</t>
  </si>
  <si>
    <t>&gt; Northern Territory ;  &gt;&gt; Total parent not in labour force ;</t>
  </si>
  <si>
    <t>&gt; Northern Territory ;  Total one parent families with children or dependants ;</t>
  </si>
  <si>
    <t>&gt; Northern Territory ;  Total one parent families with non-dependant children ;</t>
  </si>
  <si>
    <t>&gt; Northern Territory ;  Other families ;</t>
  </si>
  <si>
    <t>&gt; Northern Territory ;  Total families with at least one child aged less than 5 years ;</t>
  </si>
  <si>
    <t>&gt; Northern Territory ;  Total families with at least one child aged less than 15 years ;</t>
  </si>
  <si>
    <t>&gt; Northern Territory ;  Total families without at least one child aged less than 15 years ;</t>
  </si>
  <si>
    <t>&gt; Northern Territory ;  Total families ;</t>
  </si>
  <si>
    <t>&gt; Australian Capital Territory ;  Couple families ;</t>
  </si>
  <si>
    <t>&gt; Australian Capital Territory ;  &gt; With at least one child aged less than 15 years ;</t>
  </si>
  <si>
    <t>&gt; Australian Capital Territory ;  &gt;&gt; Both parents employed ;</t>
  </si>
  <si>
    <t>&gt; Australian Capital Territory ;  &gt;&gt;&gt; Both parents full-time workers ;</t>
  </si>
  <si>
    <t>&gt; Australian Capital Territory ;  &gt;&gt;&gt; Both parents part-time workers ;</t>
  </si>
  <si>
    <t>&gt; Australian Capital Territory ;  &gt;&gt;&gt; One parent full-time worker, other parent part-time worker ;</t>
  </si>
  <si>
    <t>&gt; Australian Capital Territory ;  &gt;&gt; One parent employed ;</t>
  </si>
  <si>
    <t>&gt; Australian Capital Territory ;  &gt;&gt;&gt; One parent full-time worker, other parent not employed ;</t>
  </si>
  <si>
    <t>&gt; Australian Capital Territory ;  &gt;&gt;&gt; One parent part-time worker, other parent not employed ;</t>
  </si>
  <si>
    <t>&gt; Australian Capital Territory ;  &gt;&gt; Neither parent employed ;</t>
  </si>
  <si>
    <t>&gt; Australian Capital Territory ;  &gt; With youngest dependant aged 15–24 years ;</t>
  </si>
  <si>
    <t>&gt; Australian Capital Territory ;  Total couple families with children or dependants ;</t>
  </si>
  <si>
    <t>&gt; Australian Capital Territory ;  Total couple families with non-dependant children ;</t>
  </si>
  <si>
    <t>&gt; Australian Capital Territory ;  Total couple families with no children or dependants ;</t>
  </si>
  <si>
    <t>&gt; Australian Capital Territory ;  One parent families ;</t>
  </si>
  <si>
    <t>&gt; Australian Capital Territory ;  &gt;&gt; Lone mother family ;</t>
  </si>
  <si>
    <t>&gt; Australian Capital Territory ;  &gt;&gt;&gt; Mother employed ;</t>
  </si>
  <si>
    <t>&gt; Australian Capital Territory ;  &gt;&gt;&gt;&gt; Mother full-time worker ;</t>
  </si>
  <si>
    <t>&gt; Australian Capital Territory ;  &gt;&gt;&gt;&gt; Mother part-time worker ;</t>
  </si>
  <si>
    <t>&gt; Australian Capital Territory ;  &gt;&gt;&gt; Mother unemployed ;</t>
  </si>
  <si>
    <t>&gt; Australian Capital Territory ;  &gt;&gt;&gt; Mother not in labour force ;</t>
  </si>
  <si>
    <t>&gt; Australian Capital Territory ;  &gt;&gt; Lone father family ;</t>
  </si>
  <si>
    <t>&gt; Australian Capital Territory ;  &gt;&gt;&gt; Father employed ;</t>
  </si>
  <si>
    <t>&gt; Australian Capital Territory ;  &gt;&gt;&gt;&gt; Father full-time worker ;</t>
  </si>
  <si>
    <t>&gt; Australian Capital Territory ;  &gt;&gt;&gt;&gt; Father part-time worker ;</t>
  </si>
  <si>
    <t>&gt; Australian Capital Territory ;  &gt;&gt;&gt; Father unemployed ;</t>
  </si>
  <si>
    <t>&gt; Australian Capital Territory ;  &gt;&gt;&gt; Father not in labour force ;</t>
  </si>
  <si>
    <t>&gt; Australian Capital Territory ;  &gt;&gt; Total parent employed ;</t>
  </si>
  <si>
    <t>&gt; Australian Capital Territory ;  &gt;&gt;&gt; Parent full-time worker ;</t>
  </si>
  <si>
    <t>&gt; Australian Capital Territory ;  &gt;&gt;&gt; Parent part-time worker ;</t>
  </si>
  <si>
    <t>&gt; Australian Capital Territory ;  &gt;&gt; Total parent unemployed ;</t>
  </si>
  <si>
    <t>&gt; Australian Capital Territory ;  &gt;&gt; Total parent not in labour force ;</t>
  </si>
  <si>
    <t>&gt; Australian Capital Territory ;  Total one parent families with children or dependants ;</t>
  </si>
  <si>
    <t>&gt; Australian Capital Territory ;  Total one parent families with non-dependant children ;</t>
  </si>
  <si>
    <t>&gt; Australian Capital Territory ;  Other families ;</t>
  </si>
  <si>
    <t>&gt; Australian Capital Territory ;  Total families with at least one child aged less than 5 years ;</t>
  </si>
  <si>
    <t>&gt; Australian Capital Territory ;  Total families with at least one child aged less than 15 years ;</t>
  </si>
  <si>
    <t>&gt; Australian Capital Territory ;  Total families without at least one child aged less than 15 years ;</t>
  </si>
  <si>
    <t>&gt; Australian Capital Territory ;  Total families ;</t>
  </si>
  <si>
    <t>A124855626C</t>
  </si>
  <si>
    <t>A124855630V</t>
  </si>
  <si>
    <t>A124855658W</t>
  </si>
  <si>
    <t>A124855594W</t>
  </si>
  <si>
    <t>A124855690W</t>
  </si>
  <si>
    <t>A124855662L</t>
  </si>
  <si>
    <t>A124855702V</t>
  </si>
  <si>
    <t>A124855598F</t>
  </si>
  <si>
    <t>A124855550V</t>
  </si>
  <si>
    <t>A124855570C</t>
  </si>
  <si>
    <t>A124855634C</t>
  </si>
  <si>
    <t>A124855574L</t>
  </si>
  <si>
    <t>A124855638L</t>
  </si>
  <si>
    <t>A124855642C</t>
  </si>
  <si>
    <t>A124855706C</t>
  </si>
  <si>
    <t>A124855554C</t>
  </si>
  <si>
    <t>A124855694F</t>
  </si>
  <si>
    <t>A124855698R</t>
  </si>
  <si>
    <t>A124855558L</t>
  </si>
  <si>
    <t>A124855602K</t>
  </si>
  <si>
    <t>A124855646L</t>
  </si>
  <si>
    <t>A124855710V</t>
  </si>
  <si>
    <t>A124855562C</t>
  </si>
  <si>
    <t>A124855666W</t>
  </si>
  <si>
    <t>A124855670L</t>
  </si>
  <si>
    <t>A124855582L</t>
  </si>
  <si>
    <t>A124855566L</t>
  </si>
  <si>
    <t>A124855606V</t>
  </si>
  <si>
    <t>A124855578W</t>
  </si>
  <si>
    <t>A124855610K</t>
  </si>
  <si>
    <t>A124855586W</t>
  </si>
  <si>
    <t>A124855614V</t>
  </si>
  <si>
    <t>A124855650C</t>
  </si>
  <si>
    <t>A124855618C</t>
  </si>
  <si>
    <t>A124855590L</t>
  </si>
  <si>
    <t>A124855674W</t>
  </si>
  <si>
    <t>A124855654L</t>
  </si>
  <si>
    <t>A124855842W</t>
  </si>
  <si>
    <t>A124855786R</t>
  </si>
  <si>
    <t>A124855846F</t>
  </si>
  <si>
    <t>A124855850W</t>
  </si>
  <si>
    <t>A124855790F</t>
  </si>
  <si>
    <t>A124855794R</t>
  </si>
  <si>
    <t>A124855822L</t>
  </si>
  <si>
    <t>A124855758F</t>
  </si>
  <si>
    <t>A124855854F</t>
  </si>
  <si>
    <t>A124855826W</t>
  </si>
  <si>
    <t>A124855866R</t>
  </si>
  <si>
    <t>A124855762W</t>
  </si>
  <si>
    <t>A124855714C</t>
  </si>
  <si>
    <t>A124855734L</t>
  </si>
  <si>
    <t>A124855798X</t>
  </si>
  <si>
    <t>A124855738W</t>
  </si>
  <si>
    <t>A124855802C</t>
  </si>
  <si>
    <t>A124855806L</t>
  </si>
  <si>
    <t>A124855870F</t>
  </si>
  <si>
    <t>A124855718L</t>
  </si>
  <si>
    <t>A124855858R</t>
  </si>
  <si>
    <t>A124855862F</t>
  </si>
  <si>
    <t>A124855722C</t>
  </si>
  <si>
    <t>A124855766F</t>
  </si>
  <si>
    <t>A124855810C</t>
  </si>
  <si>
    <t>A124855874R</t>
  </si>
  <si>
    <t>A124855726L</t>
  </si>
  <si>
    <t>A124855830L</t>
  </si>
  <si>
    <t>A124855834W</t>
  </si>
  <si>
    <t>A124855746W</t>
  </si>
  <si>
    <t>A124855730C</t>
  </si>
  <si>
    <t>A124855770W</t>
  </si>
  <si>
    <t>A124855742L</t>
  </si>
  <si>
    <t>A124855774F</t>
  </si>
  <si>
    <t>A124855750L</t>
  </si>
  <si>
    <t>A124855778R</t>
  </si>
  <si>
    <t>A124855814L</t>
  </si>
  <si>
    <t>A124855782F</t>
  </si>
  <si>
    <t>A124855754W</t>
  </si>
  <si>
    <t>A124855838F</t>
  </si>
  <si>
    <t>A124855818W</t>
  </si>
  <si>
    <t>A124855186K</t>
  </si>
  <si>
    <t>A124855130X</t>
  </si>
  <si>
    <t>A124855190A</t>
  </si>
  <si>
    <t>A124855194K</t>
  </si>
  <si>
    <t>A124855134J</t>
  </si>
  <si>
    <t>A124855138T</t>
  </si>
  <si>
    <t>A124855166A</t>
  </si>
  <si>
    <t>A124855102R</t>
  </si>
  <si>
    <t>A124855198V</t>
  </si>
  <si>
    <t>A124855170T</t>
  </si>
  <si>
    <t>A124855210X</t>
  </si>
  <si>
    <t>A124855106X</t>
  </si>
  <si>
    <t>A124855058T</t>
  </si>
  <si>
    <t>A124855078A</t>
  </si>
  <si>
    <t>A124855142J</t>
  </si>
  <si>
    <t>A124855082T</t>
  </si>
  <si>
    <t>A124855146T</t>
  </si>
  <si>
    <t>A124855150J</t>
  </si>
  <si>
    <t>A124855214J</t>
  </si>
  <si>
    <t>A124855062J</t>
  </si>
  <si>
    <t>A124855202X</t>
  </si>
  <si>
    <t>A124855206J</t>
  </si>
  <si>
    <t>A124855066T</t>
  </si>
  <si>
    <t>A124855110R</t>
  </si>
  <si>
    <t>A124855154T</t>
  </si>
  <si>
    <t>A124855218T</t>
  </si>
  <si>
    <t>A124855070J</t>
  </si>
  <si>
    <t>A124855174A</t>
  </si>
  <si>
    <t>A124855178K</t>
  </si>
  <si>
    <t>A124855090T</t>
  </si>
  <si>
    <t>A124855074T</t>
  </si>
  <si>
    <t>A124855114X</t>
  </si>
  <si>
    <t>A124855086A</t>
  </si>
  <si>
    <t>A124855118J</t>
  </si>
  <si>
    <t>A124855094A</t>
  </si>
  <si>
    <t>A124855122X</t>
  </si>
  <si>
    <t>A124855158A</t>
  </si>
  <si>
    <t>A124855126J</t>
  </si>
  <si>
    <t>A124855098K</t>
  </si>
  <si>
    <t>A124855182A</t>
  </si>
  <si>
    <t>A124855162T</t>
  </si>
  <si>
    <t>Time Series Workbook</t>
  </si>
  <si>
    <t>6224.0.55.001 Labour Force Status of Families</t>
  </si>
  <si>
    <t>Table 8. Families by state and territory and age of dependent children, partners and mothers</t>
  </si>
  <si>
    <t>Enquiries</t>
  </si>
  <si>
    <t>Data Item Description</t>
  </si>
  <si>
    <t>No. Obs.</t>
  </si>
  <si>
    <t>Freq.</t>
  </si>
  <si>
    <t>© Commonwealth of Australia  2022</t>
  </si>
  <si>
    <t>3,6,9,12</t>
  </si>
  <si>
    <t>Contents</t>
  </si>
  <si>
    <t>Tables</t>
  </si>
  <si>
    <t>Table 8.2 -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</si>
  <si>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</si>
  <si>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</si>
  <si>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</si>
  <si>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</si>
  <si>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</si>
  <si>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</si>
  <si>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</si>
  <si>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</si>
  <si>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</si>
  <si>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</si>
  <si>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</si>
  <si>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</si>
  <si>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</si>
  <si>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</si>
  <si>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</si>
  <si>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</si>
  <si>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>'000</t>
  </si>
  <si>
    <t>Couple families</t>
  </si>
  <si>
    <t>With at least one child aged less than 15 years</t>
  </si>
  <si>
    <t>Both parents employed</t>
  </si>
  <si>
    <t>Both parents full-time workers</t>
  </si>
  <si>
    <t>Both parents part-time workers</t>
  </si>
  <si>
    <t>One parent full-time worker, other parent part-time worker</t>
  </si>
  <si>
    <t>One parent employed</t>
  </si>
  <si>
    <t>One parent full-time worker, other parent not employed</t>
  </si>
  <si>
    <t>One parent part-time worker, other parent not employed</t>
  </si>
  <si>
    <t>Neither parent employed</t>
  </si>
  <si>
    <t>With youngest dependant aged 15–24 years</t>
  </si>
  <si>
    <t>Total with children or dependants</t>
  </si>
  <si>
    <t>With non-dependant children</t>
  </si>
  <si>
    <t>With no children or dependants</t>
  </si>
  <si>
    <t>One parent families</t>
  </si>
  <si>
    <t xml:space="preserve">Lone mother family </t>
  </si>
  <si>
    <t>Mother employed</t>
  </si>
  <si>
    <t>Mother full-time worker</t>
  </si>
  <si>
    <t>Mother part-time worker</t>
  </si>
  <si>
    <t>Mother unemployed</t>
  </si>
  <si>
    <t>Mother not in labour force</t>
  </si>
  <si>
    <t xml:space="preserve">Lone father family </t>
  </si>
  <si>
    <t>Father employed</t>
  </si>
  <si>
    <t>Father full-time worker</t>
  </si>
  <si>
    <t>Father part-time worker</t>
  </si>
  <si>
    <t>Father unemployed</t>
  </si>
  <si>
    <t>Father not in labour force</t>
  </si>
  <si>
    <t xml:space="preserve">Total parent employed </t>
  </si>
  <si>
    <t>Parent full-time worker</t>
  </si>
  <si>
    <t>Parent part-time worker</t>
  </si>
  <si>
    <t>Total parent unemployed</t>
  </si>
  <si>
    <t>Total parent not in labour force</t>
  </si>
  <si>
    <t>Other families</t>
  </si>
  <si>
    <t>Total with at least one child aged less than 5 years</t>
  </si>
  <si>
    <t>Total with at least one child aged less than 15 years</t>
  </si>
  <si>
    <t>Total without at least one child aged less than 15 years</t>
  </si>
  <si>
    <t>Total families</t>
  </si>
  <si>
    <t>© Commonwealth of Australia 2021</t>
  </si>
  <si>
    <t>Released at 11:30 am (Canberra time) Tue 18 Oct 2022</t>
  </si>
  <si>
    <t>Labour Force Status of Families, Jun 2022</t>
  </si>
  <si>
    <t>E N Q U I R I E S</t>
  </si>
  <si>
    <t>Table 8.1 -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</si>
</sst>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29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sz val="10"/>
      <color rgb="FFFF0000"/>
      <name val="Tahoma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10" fillId="0" borderId="0"/>
    <xf numFmtId="0" fontId="11" fillId="0" borderId="0"/>
    <xf numFmtId="0" fontId="14" fillId="0" borderId="0"/>
    <xf numFmtId="0" fontId="22" fillId="0" borderId="0">
      <alignment horizontal="left"/>
    </xf>
    <xf numFmtId="0" fontId="10" fillId="0" borderId="0"/>
    <xf numFmtId="0" fontId="25" fillId="0" borderId="0">
      <alignment horizontal="center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left" vertical="center" wrapText="1"/>
    </xf>
  </cellStyleXfs>
  <cellXfs count="7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/>
    <xf numFmtId="164" fontId="2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1" applyFont="1" applyAlignment="1">
      <alignment horizontal="left"/>
    </xf>
    <xf numFmtId="0" fontId="1" fillId="0" borderId="0" xfId="0" quotePrefix="1" applyFont="1" applyAlignment="1">
      <alignment horizontal="left"/>
    </xf>
    <xf numFmtId="0" fontId="9" fillId="0" borderId="0" xfId="2" applyFont="1" applyAlignment="1">
      <alignment horizontal="left" vertical="center"/>
    </xf>
    <xf numFmtId="0" fontId="10" fillId="0" borderId="0" xfId="3"/>
    <xf numFmtId="0" fontId="11" fillId="0" borderId="0" xfId="4"/>
    <xf numFmtId="0" fontId="12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0" fontId="15" fillId="0" borderId="0" xfId="5" applyFont="1" applyAlignment="1">
      <alignment horizontal="center"/>
    </xf>
    <xf numFmtId="0" fontId="16" fillId="0" borderId="0" xfId="4" applyFont="1" applyAlignment="1">
      <alignment horizontal="left"/>
    </xf>
    <xf numFmtId="0" fontId="19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1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0" fontId="9" fillId="3" borderId="0" xfId="2" applyFont="1" applyFill="1" applyAlignment="1">
      <alignment horizontal="left" vertical="center" indent="11"/>
    </xf>
    <xf numFmtId="1" fontId="24" fillId="3" borderId="1" xfId="6" applyNumberFormat="1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vertical="center"/>
    </xf>
    <xf numFmtId="0" fontId="23" fillId="3" borderId="1" xfId="7" applyFont="1" applyFill="1" applyBorder="1" applyAlignment="1">
      <alignment vertical="center"/>
    </xf>
    <xf numFmtId="0" fontId="25" fillId="0" borderId="0" xfId="8">
      <alignment horizontal="center"/>
    </xf>
    <xf numFmtId="0" fontId="26" fillId="0" borderId="0" xfId="0" applyFont="1" applyAlignment="1">
      <alignment horizontal="left" wrapText="1"/>
    </xf>
    <xf numFmtId="0" fontId="10" fillId="0" borderId="0" xfId="7"/>
    <xf numFmtId="0" fontId="26" fillId="0" borderId="0" xfId="0" applyFont="1" applyAlignment="1">
      <alignment horizontal="right" wrapText="1"/>
    </xf>
    <xf numFmtId="166" fontId="26" fillId="0" borderId="0" xfId="0" applyNumberFormat="1" applyFont="1" applyAlignment="1">
      <alignment horizontal="right" wrapText="1"/>
    </xf>
    <xf numFmtId="0" fontId="26" fillId="0" borderId="0" xfId="8" applyFont="1" applyAlignment="1">
      <alignment horizontal="left"/>
    </xf>
    <xf numFmtId="166" fontId="8" fillId="0" borderId="0" xfId="9" applyNumberFormat="1">
      <alignment horizontal="right"/>
    </xf>
    <xf numFmtId="0" fontId="8" fillId="0" borderId="0" xfId="0" applyFont="1" applyAlignment="1">
      <alignment horizontal="right"/>
    </xf>
    <xf numFmtId="0" fontId="9" fillId="0" borderId="0" xfId="7" applyFont="1"/>
    <xf numFmtId="166" fontId="8" fillId="0" borderId="0" xfId="10" applyNumberFormat="1">
      <alignment horizontal="right"/>
    </xf>
    <xf numFmtId="0" fontId="26" fillId="0" borderId="0" xfId="7" applyFont="1"/>
    <xf numFmtId="0" fontId="1" fillId="0" borderId="0" xfId="0" applyFont="1" applyAlignment="1">
      <alignment horizontal="left" indent="1"/>
    </xf>
    <xf numFmtId="0" fontId="27" fillId="0" borderId="0" xfId="7" applyFont="1"/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0" fontId="1" fillId="0" borderId="0" xfId="0" applyFont="1"/>
    <xf numFmtId="167" fontId="8" fillId="0" borderId="0" xfId="7" applyNumberFormat="1" applyFont="1"/>
    <xf numFmtId="0" fontId="1" fillId="0" borderId="0" xfId="7" applyFont="1" applyAlignment="1">
      <alignment horizontal="left" indent="2"/>
    </xf>
    <xf numFmtId="0" fontId="1" fillId="0" borderId="0" xfId="7" applyFont="1" applyAlignment="1">
      <alignment horizontal="left" indent="3"/>
    </xf>
    <xf numFmtId="0" fontId="1" fillId="0" borderId="0" xfId="7" applyFont="1" applyAlignment="1">
      <alignment horizontal="left" indent="4"/>
    </xf>
    <xf numFmtId="166" fontId="26" fillId="0" borderId="0" xfId="11" applyNumberFormat="1" applyFont="1" applyAlignment="1">
      <alignment horizontal="left" vertical="center"/>
    </xf>
    <xf numFmtId="0" fontId="26" fillId="0" borderId="0" xfId="0" applyFont="1"/>
    <xf numFmtId="0" fontId="8" fillId="0" borderId="0" xfId="0" applyFont="1"/>
    <xf numFmtId="0" fontId="28" fillId="0" borderId="0" xfId="1" applyFont="1" applyAlignment="1" applyProtection="1">
      <alignment horizontal="left"/>
    </xf>
    <xf numFmtId="0" fontId="21" fillId="0" borderId="0" xfId="7" applyFont="1" applyAlignment="1">
      <alignment horizontal="left"/>
    </xf>
    <xf numFmtId="166" fontId="8" fillId="0" borderId="0" xfId="11" applyNumberFormat="1" applyAlignment="1">
      <alignment horizontal="left" vertical="center"/>
    </xf>
    <xf numFmtId="167" fontId="8" fillId="0" borderId="0" xfId="0" applyNumberFormat="1" applyFont="1"/>
    <xf numFmtId="165" fontId="1" fillId="0" borderId="0" xfId="0" applyNumberFormat="1" applyFont="1"/>
    <xf numFmtId="0" fontId="2" fillId="0" borderId="0" xfId="0" applyFont="1"/>
    <xf numFmtId="166" fontId="26" fillId="0" borderId="0" xfId="10" applyNumberFormat="1" applyFont="1">
      <alignment horizontal="right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7" fillId="0" borderId="2" xfId="4" applyFont="1" applyBorder="1" applyAlignment="1">
      <alignment horizontal="left"/>
    </xf>
    <xf numFmtId="0" fontId="12" fillId="0" borderId="0" xfId="4" applyFont="1" applyAlignment="1">
      <alignment horizontal="left"/>
    </xf>
    <xf numFmtId="0" fontId="15" fillId="0" borderId="0" xfId="5" applyFont="1"/>
    <xf numFmtId="49" fontId="5" fillId="3" borderId="0" xfId="0" applyNumberFormat="1" applyFont="1" applyFill="1" applyAlignment="1">
      <alignment horizontal="left" vertical="top" wrapText="1" indent="11"/>
    </xf>
    <xf numFmtId="0" fontId="5" fillId="3" borderId="0" xfId="0" applyFont="1" applyFill="1" applyAlignment="1">
      <alignment horizontal="left" vertical="top" wrapText="1" indent="11"/>
    </xf>
    <xf numFmtId="0" fontId="23" fillId="3" borderId="1" xfId="6" applyFont="1" applyFill="1" applyBorder="1" applyAlignment="1">
      <alignment horizontal="left" vertical="center" indent="13"/>
    </xf>
    <xf numFmtId="17" fontId="26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</cellXfs>
  <cellStyles count="12">
    <cellStyle name="Hyperlink" xfId="1" builtinId="8"/>
    <cellStyle name="Hyperlink 2" xfId="5" xr:uid="{B9357774-9A47-4F2E-B52D-B4C50EFC5224}"/>
    <cellStyle name="Normal" xfId="0" builtinId="0"/>
    <cellStyle name="Normal 10" xfId="3" xr:uid="{5E60E84D-4D83-4BFA-B103-CF804BEED9C7}"/>
    <cellStyle name="Normal 2" xfId="7" xr:uid="{046820C7-4484-4A22-B074-86DB95F3AFC0}"/>
    <cellStyle name="Normal 2 4" xfId="4" xr:uid="{14250602-B273-4CB4-887D-797CDF7636BC}"/>
    <cellStyle name="Normal 3 5 4" xfId="2" xr:uid="{0A5F6331-2CB1-4BE0-917B-1C70793D66CE}"/>
    <cellStyle name="Style1" xfId="6" xr:uid="{BE43ECE7-6A27-44ED-9AD5-0761777E65A1}"/>
    <cellStyle name="Style4" xfId="8" xr:uid="{D80548C7-2D42-4609-A29B-CA9C86ED2374}"/>
    <cellStyle name="Style6 10 4" xfId="9" xr:uid="{5738AF55-468F-4D04-8523-46BA2F1FCB54}"/>
    <cellStyle name="Style7 5" xfId="10" xr:uid="{A748BCC0-24FB-4566-9923-9F72F7DE734C}"/>
    <cellStyle name="Style9" xfId="11" xr:uid="{EF418703-C31C-4516-B498-AB3DA3105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BF229A-A304-4E40-B0B9-CCF4D3E96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2A49CE-20A5-42F3-89FD-9A951AA95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64AFA-A42E-43F7-B659-8B05151ED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1168400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1143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2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3AD6-1BEA-44B4-908A-C54775EF197E}">
  <dimension ref="A1:L26"/>
  <sheetViews>
    <sheetView showGridLines="0" tabSelected="1" workbookViewId="0">
      <pane ySplit="7" topLeftCell="A8" activePane="bottomLeft" state="frozen"/>
      <selection activeCell="C11" sqref="C1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10"/>
      <c r="B1" s="10"/>
      <c r="C1" s="10"/>
      <c r="D1" s="10"/>
      <c r="E1" s="10"/>
    </row>
    <row r="2" spans="1:12">
      <c r="A2" s="10"/>
      <c r="B2" s="12" t="s">
        <v>733</v>
      </c>
      <c r="C2" s="11"/>
      <c r="D2" s="11"/>
      <c r="E2" s="11"/>
    </row>
    <row r="3" spans="1:12" ht="12" customHeight="1">
      <c r="A3" s="10"/>
      <c r="B3" s="11"/>
      <c r="C3" s="11"/>
      <c r="D3" s="11"/>
      <c r="E3" s="11"/>
    </row>
    <row r="4" spans="1:12">
      <c r="A4" s="10"/>
      <c r="B4" s="11"/>
      <c r="C4" s="11"/>
      <c r="D4" s="11"/>
      <c r="E4" s="11"/>
    </row>
    <row r="5" spans="1:12" ht="15.75">
      <c r="A5" s="10"/>
      <c r="B5" s="13" t="s">
        <v>734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customHeight="1">
      <c r="A6" s="10"/>
      <c r="B6" s="66" t="s">
        <v>735</v>
      </c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15.75" customHeight="1">
      <c r="A7" s="10"/>
      <c r="B7" s="19" t="s">
        <v>800</v>
      </c>
      <c r="C7" s="10"/>
      <c r="D7" s="10"/>
      <c r="E7" s="10"/>
    </row>
    <row r="8" spans="1:12">
      <c r="A8" s="20"/>
      <c r="B8" s="20"/>
      <c r="C8" s="20"/>
      <c r="D8" s="10"/>
      <c r="E8" s="10"/>
    </row>
    <row r="9" spans="1:12" ht="15.75">
      <c r="A9" s="21"/>
      <c r="B9" s="22" t="s">
        <v>742</v>
      </c>
      <c r="C9" s="21"/>
      <c r="D9" s="10"/>
      <c r="E9" s="10"/>
    </row>
    <row r="10" spans="1:12">
      <c r="A10" s="21"/>
      <c r="B10" s="23" t="s">
        <v>743</v>
      </c>
      <c r="C10" s="21"/>
      <c r="D10" s="10"/>
      <c r="E10" s="10"/>
    </row>
    <row r="11" spans="1:12">
      <c r="A11" s="21"/>
      <c r="B11" s="24">
        <v>8.1</v>
      </c>
      <c r="C11" s="25" t="s">
        <v>803</v>
      </c>
      <c r="D11" s="10"/>
      <c r="E11" s="10"/>
    </row>
    <row r="12" spans="1:12">
      <c r="A12" s="21"/>
      <c r="B12" s="24">
        <v>8.1999999999999993</v>
      </c>
      <c r="C12" s="25" t="s">
        <v>744</v>
      </c>
      <c r="D12" s="10"/>
      <c r="E12" s="10"/>
    </row>
    <row r="13" spans="1:12">
      <c r="A13" s="21"/>
      <c r="B13" s="24" t="s">
        <v>745</v>
      </c>
      <c r="C13" s="25" t="s">
        <v>746</v>
      </c>
      <c r="D13" s="10"/>
      <c r="E13" s="10"/>
    </row>
    <row r="14" spans="1:12">
      <c r="A14" s="20"/>
      <c r="B14" s="20"/>
      <c r="C14" s="20"/>
      <c r="D14" s="10"/>
      <c r="E14" s="10"/>
    </row>
    <row r="15" spans="1:12" ht="15.75">
      <c r="A15" s="21"/>
      <c r="B15" s="67"/>
      <c r="C15" s="67"/>
      <c r="D15" s="10"/>
      <c r="E15" s="10"/>
    </row>
    <row r="16" spans="1:12" ht="15.75">
      <c r="A16" s="21"/>
      <c r="B16" s="68" t="s">
        <v>747</v>
      </c>
      <c r="C16" s="68"/>
      <c r="D16" s="10"/>
      <c r="E16" s="10"/>
    </row>
    <row r="17" spans="1:5">
      <c r="A17" s="20"/>
      <c r="B17" s="20"/>
      <c r="C17" s="20"/>
      <c r="D17" s="10"/>
      <c r="E17" s="10"/>
    </row>
    <row r="18" spans="1:5">
      <c r="A18" s="21"/>
      <c r="B18" s="26" t="s">
        <v>801</v>
      </c>
      <c r="C18" s="21"/>
      <c r="D18" s="10"/>
      <c r="E18" s="10"/>
    </row>
    <row r="19" spans="1:5">
      <c r="A19" s="21"/>
      <c r="B19" s="69" t="s">
        <v>748</v>
      </c>
      <c r="C19" s="69"/>
      <c r="D19" s="10"/>
      <c r="E19" s="10"/>
    </row>
    <row r="20" spans="1:5">
      <c r="A20" s="21"/>
      <c r="B20" s="69" t="s">
        <v>749</v>
      </c>
      <c r="C20" s="69"/>
      <c r="D20" s="10"/>
      <c r="E20" s="10"/>
    </row>
    <row r="21" spans="1:5">
      <c r="A21" s="20"/>
      <c r="B21" s="20"/>
      <c r="C21" s="20"/>
      <c r="D21" s="10"/>
      <c r="E21" s="10"/>
    </row>
    <row r="22" spans="1:5">
      <c r="A22" s="20"/>
      <c r="B22" s="65" t="s">
        <v>802</v>
      </c>
      <c r="C22" s="65"/>
      <c r="D22" s="10"/>
      <c r="E22" s="10"/>
    </row>
    <row r="23" spans="1:5">
      <c r="A23" s="20"/>
      <c r="B23" s="64" t="s">
        <v>750</v>
      </c>
      <c r="C23" s="64"/>
      <c r="D23" s="64"/>
      <c r="E23" s="64"/>
    </row>
    <row r="24" spans="1:5">
      <c r="A24" s="20"/>
      <c r="B24" s="64" t="s">
        <v>751</v>
      </c>
      <c r="C24" s="64"/>
      <c r="D24" s="64"/>
      <c r="E24" s="64"/>
    </row>
    <row r="25" spans="1:5">
      <c r="A25" s="20"/>
      <c r="B25" s="20"/>
      <c r="C25" s="20"/>
      <c r="D25" s="10"/>
      <c r="E25" s="10"/>
    </row>
    <row r="26" spans="1:5">
      <c r="A26" s="20"/>
      <c r="B26" s="27" t="str">
        <f ca="1">"© Commonwealth of Australia "&amp;YEAR(TODAY())</f>
        <v>© Commonwealth of Australia 2022</v>
      </c>
      <c r="C26" s="21"/>
      <c r="D26" s="10"/>
      <c r="E26" s="10"/>
    </row>
  </sheetData>
  <mergeCells count="8">
    <mergeCell ref="B24:E24"/>
    <mergeCell ref="B22:C22"/>
    <mergeCell ref="B6:L6"/>
    <mergeCell ref="B15:C15"/>
    <mergeCell ref="B16:C16"/>
    <mergeCell ref="B19:C19"/>
    <mergeCell ref="B20:C20"/>
    <mergeCell ref="B23:E23"/>
  </mergeCells>
  <hyperlinks>
    <hyperlink ref="B13" location="Index!A12" display="Index" xr:uid="{20CCECF9-7B60-4569-AE5A-BDCD8EA891F9}"/>
    <hyperlink ref="B11" location="'Table 8.1'!A1" display="'Table 8.1'!A1" xr:uid="{DAD10C19-7226-4576-B47F-DB86A41D77E0}"/>
    <hyperlink ref="B12" location="'Table 8.2'!A1" display="'Table 8.2'!A1" xr:uid="{A2CCCC74-413A-496A-ABAE-15B773483E3C}"/>
    <hyperlink ref="B16" r:id="rId1" xr:uid="{283A6158-152C-43DB-B0A4-687F3FD8E189}"/>
    <hyperlink ref="B26" r:id="rId2" display="© Commonwealth of Australia 2015" xr:uid="{386091D6-4A19-4F05-9AE0-55E66BC6E4B5}"/>
    <hyperlink ref="B20" r:id="rId3" display="Explanatory Notes" xr:uid="{E8DE994C-43A5-4230-AC0D-4DF40FFA9DDB}"/>
    <hyperlink ref="B19" r:id="rId4" xr:uid="{1A773709-3149-43C1-98AE-C5327CE06EB0}"/>
    <hyperlink ref="B19:C19" r:id="rId5" display="Summary" xr:uid="{0EDFCEE0-F767-4296-8AD6-710D1638548B}"/>
    <hyperlink ref="B20:C20" r:id="rId6" display="Methodology" xr:uid="{5FDD8D9E-034C-4056-9937-35AEDDC49BAB}"/>
    <hyperlink ref="B24" r:id="rId7" display="or the Labour Surveys Branch at labour.statistics@abs.gov.au." xr:uid="{869F0C55-F627-435B-919B-5A5331BB6420}"/>
    <hyperlink ref="B23:E23" r:id="rId8" display="For further information about these and related statistics visit www.abs.gov.au/about/contact-us" xr:uid="{7FEF51EB-CD36-4B68-A6C8-7AF49FA09987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0C89-D8E1-4DC4-B14B-1E75388BF9F9}">
  <sheetPr>
    <pageSetUpPr fitToPage="1"/>
  </sheetPr>
  <dimension ref="A1:L58"/>
  <sheetViews>
    <sheetView workbookViewId="0">
      <pane ySplit="11" topLeftCell="A12" activePane="bottomLeft" state="frozen"/>
      <selection pane="bottomLeft" activeCell="C12" sqref="C12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95" customHeight="1">
      <c r="A2" s="10"/>
      <c r="B2" s="29" t="s">
        <v>733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1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1.2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95" customHeight="1">
      <c r="A5" s="28"/>
      <c r="B5" s="70" t="str">
        <f>Contents!B5</f>
        <v>6224.0.55.001 Labour Force Status of Families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5.95" customHeight="1">
      <c r="A6" s="28"/>
      <c r="B6" s="71" t="str">
        <f>Contents!B6</f>
        <v>Table 8. Families by state and territory and age of dependent children, partners and mothers</v>
      </c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15.95" customHeight="1">
      <c r="A7" s="28"/>
      <c r="B7" s="30" t="str">
        <f>Contents!B7</f>
        <v>Released at 11:30 am (Canberra time) Tue 18 Oct 2022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customHeight="1">
      <c r="A8" s="72" t="str">
        <f>Contents!C11</f>
        <v>Table 8.1 - June 2022</v>
      </c>
      <c r="B8" s="72"/>
      <c r="C8" s="72"/>
      <c r="D8" s="72"/>
      <c r="E8" s="72"/>
      <c r="F8" s="72"/>
      <c r="G8" s="72"/>
      <c r="H8" s="72"/>
      <c r="I8" s="31"/>
      <c r="J8" s="32"/>
      <c r="K8" s="33"/>
      <c r="L8" s="33"/>
    </row>
    <row r="9" spans="1:12">
      <c r="A9" s="34"/>
      <c r="B9" s="35"/>
      <c r="C9" s="73">
        <v>44713</v>
      </c>
      <c r="D9" s="74"/>
      <c r="E9" s="74"/>
      <c r="F9" s="74"/>
      <c r="G9" s="74"/>
      <c r="H9" s="74"/>
      <c r="I9" s="74"/>
      <c r="J9" s="74"/>
      <c r="K9" s="74"/>
      <c r="L9" s="36"/>
    </row>
    <row r="10" spans="1:12" ht="34.5">
      <c r="A10" s="34"/>
      <c r="B10" s="37"/>
      <c r="C10" s="38" t="s">
        <v>752</v>
      </c>
      <c r="D10" s="38" t="s">
        <v>753</v>
      </c>
      <c r="E10" s="38" t="s">
        <v>754</v>
      </c>
      <c r="F10" s="38" t="s">
        <v>755</v>
      </c>
      <c r="G10" s="38" t="s">
        <v>756</v>
      </c>
      <c r="H10" s="38" t="s">
        <v>757</v>
      </c>
      <c r="I10" s="38" t="s">
        <v>758</v>
      </c>
      <c r="J10" s="38" t="s">
        <v>759</v>
      </c>
      <c r="K10" s="38" t="s">
        <v>760</v>
      </c>
      <c r="L10" s="36"/>
    </row>
    <row r="11" spans="1:12" ht="15" customHeight="1">
      <c r="A11" s="39"/>
      <c r="B11" s="40"/>
      <c r="C11" s="41" t="s">
        <v>761</v>
      </c>
      <c r="D11" s="41" t="s">
        <v>761</v>
      </c>
      <c r="E11" s="41" t="s">
        <v>761</v>
      </c>
      <c r="F11" s="41" t="s">
        <v>761</v>
      </c>
      <c r="G11" s="41" t="s">
        <v>761</v>
      </c>
      <c r="H11" s="41" t="s">
        <v>761</v>
      </c>
      <c r="I11" s="41" t="s">
        <v>761</v>
      </c>
      <c r="J11" s="41" t="s">
        <v>761</v>
      </c>
      <c r="K11" s="41" t="s">
        <v>761</v>
      </c>
      <c r="L11" s="36"/>
    </row>
    <row r="12" spans="1:12">
      <c r="A12" s="42"/>
      <c r="B12" s="62" t="s">
        <v>762</v>
      </c>
      <c r="C12" s="63">
        <f>A124856006J_Latest</f>
        <v>1934.8150000000001</v>
      </c>
      <c r="D12" s="63">
        <f>A124855350A_Latest</f>
        <v>1603.125</v>
      </c>
      <c r="E12" s="63">
        <f>A124856170K_Latest</f>
        <v>1280.7429999999999</v>
      </c>
      <c r="F12" s="63">
        <f>A124856334V_Latest</f>
        <v>415.11900000000003</v>
      </c>
      <c r="G12" s="63">
        <f>A124855514K_Latest</f>
        <v>649.56200000000001</v>
      </c>
      <c r="H12" s="63">
        <f>A124855678F_Latest</f>
        <v>128.94300000000001</v>
      </c>
      <c r="I12" s="63">
        <f>A124855842W_Latest</f>
        <v>50.168999999999997</v>
      </c>
      <c r="J12" s="63">
        <f>A124855186K_Latest</f>
        <v>99.805000000000007</v>
      </c>
      <c r="K12" s="63">
        <f>A124856498R_Latest</f>
        <v>6162.2820000000002</v>
      </c>
      <c r="L12" s="44"/>
    </row>
    <row r="13" spans="1:12">
      <c r="A13" s="42"/>
      <c r="B13" s="45" t="s">
        <v>763</v>
      </c>
      <c r="C13" s="43">
        <f>A124855950F_Latest</f>
        <v>694.87699999999995</v>
      </c>
      <c r="D13" s="43">
        <f>A124855294V_Latest</f>
        <v>570.61500000000001</v>
      </c>
      <c r="E13" s="43">
        <f>A124856114T_Latest</f>
        <v>442.77800000000002</v>
      </c>
      <c r="F13" s="43">
        <f>A124856278L_Latest</f>
        <v>135.303</v>
      </c>
      <c r="G13" s="43">
        <f>A124855458C_Latest</f>
        <v>241.90600000000001</v>
      </c>
      <c r="H13" s="43">
        <f>A124855622V_Latest</f>
        <v>38.941000000000003</v>
      </c>
      <c r="I13" s="43">
        <f>A124855786R_Latest</f>
        <v>21.2</v>
      </c>
      <c r="J13" s="43">
        <f>A124855130X_Latest</f>
        <v>40.353999999999999</v>
      </c>
      <c r="K13" s="43">
        <f>A124856442C_Latest</f>
        <v>2185.9740000000002</v>
      </c>
      <c r="L13" s="46"/>
    </row>
    <row r="14" spans="1:12">
      <c r="A14" s="42"/>
      <c r="B14" s="47" t="s">
        <v>764</v>
      </c>
      <c r="C14" s="43">
        <f>A124856010X_Latest</f>
        <v>498.10300000000001</v>
      </c>
      <c r="D14" s="43">
        <f>A124855354K_Latest</f>
        <v>391.34199999999998</v>
      </c>
      <c r="E14" s="43">
        <f>A124856174V_Latest</f>
        <v>321.44900000000001</v>
      </c>
      <c r="F14" s="43">
        <f>A124856338C_Latest</f>
        <v>94.293999999999997</v>
      </c>
      <c r="G14" s="43">
        <f>A124855518V_Latest</f>
        <v>166.91200000000001</v>
      </c>
      <c r="H14" s="43">
        <f>A124855682W_Latest</f>
        <v>28.363</v>
      </c>
      <c r="I14" s="43">
        <f>A124855846F_Latest</f>
        <v>15.618</v>
      </c>
      <c r="J14" s="43">
        <f>A124855190A_Latest</f>
        <v>32.688000000000002</v>
      </c>
      <c r="K14" s="43">
        <f>A124856502V_Latest</f>
        <v>1548.768</v>
      </c>
      <c r="L14" s="36"/>
    </row>
    <row r="15" spans="1:12">
      <c r="A15" s="42"/>
      <c r="B15" s="48" t="s">
        <v>765</v>
      </c>
      <c r="C15" s="43">
        <f>A124856014J_Latest</f>
        <v>235.52799999999999</v>
      </c>
      <c r="D15" s="43">
        <f>A124855358V_Latest</f>
        <v>188.22</v>
      </c>
      <c r="E15" s="43">
        <f>A124856178C_Latest</f>
        <v>145.00899999999999</v>
      </c>
      <c r="F15" s="43">
        <f>A124856342V_Latest</f>
        <v>38.453000000000003</v>
      </c>
      <c r="G15" s="43">
        <f>A124855522K_Latest</f>
        <v>62.911999999999999</v>
      </c>
      <c r="H15" s="43">
        <f>A124855686F_Latest</f>
        <v>11.339</v>
      </c>
      <c r="I15" s="43">
        <f>A124855850W_Latest</f>
        <v>10.347</v>
      </c>
      <c r="J15" s="43">
        <f>A124855194K_Latest</f>
        <v>19.295000000000002</v>
      </c>
      <c r="K15" s="43">
        <f>A124856506C_Latest</f>
        <v>711.10299999999995</v>
      </c>
      <c r="L15" s="36"/>
    </row>
    <row r="16" spans="1:12" ht="15" customHeight="1">
      <c r="A16" s="42"/>
      <c r="B16" s="48" t="s">
        <v>766</v>
      </c>
      <c r="C16" s="43">
        <f>A124855954R_Latest</f>
        <v>13.718</v>
      </c>
      <c r="D16" s="43">
        <f>A124855298C_Latest</f>
        <v>13.888</v>
      </c>
      <c r="E16" s="43">
        <f>A124856118A_Latest</f>
        <v>15.862</v>
      </c>
      <c r="F16" s="43">
        <f>A124856282C_Latest</f>
        <v>4.3410000000000002</v>
      </c>
      <c r="G16" s="43">
        <f>A124855462V_Latest</f>
        <v>8.0150000000000006</v>
      </c>
      <c r="H16" s="43">
        <f>A124855626C_Latest</f>
        <v>1.5389999999999999</v>
      </c>
      <c r="I16" s="43">
        <f>A124855790F_Latest</f>
        <v>0.35</v>
      </c>
      <c r="J16" s="43">
        <f>A124855134J_Latest</f>
        <v>0.65900000000000003</v>
      </c>
      <c r="K16" s="43">
        <f>A124856446L_Latest</f>
        <v>58.372</v>
      </c>
      <c r="L16" s="36"/>
    </row>
    <row r="17" spans="1:12">
      <c r="A17" s="42"/>
      <c r="B17" s="48" t="s">
        <v>767</v>
      </c>
      <c r="C17" s="43">
        <f>A124855958X_Latest</f>
        <v>248.857</v>
      </c>
      <c r="D17" s="43">
        <f>A124855302J_Latest</f>
        <v>189.23400000000001</v>
      </c>
      <c r="E17" s="43">
        <f>A124856122T_Latest</f>
        <v>160.578</v>
      </c>
      <c r="F17" s="43">
        <f>A124856286L_Latest</f>
        <v>51.5</v>
      </c>
      <c r="G17" s="43">
        <f>A124855466C_Latest</f>
        <v>95.984999999999999</v>
      </c>
      <c r="H17" s="43">
        <f>A124855630V_Latest</f>
        <v>15.484</v>
      </c>
      <c r="I17" s="43">
        <f>A124855794R_Latest</f>
        <v>4.92</v>
      </c>
      <c r="J17" s="43">
        <f>A124855138T_Latest</f>
        <v>12.734</v>
      </c>
      <c r="K17" s="43">
        <f>A124856450C_Latest</f>
        <v>779.29300000000001</v>
      </c>
      <c r="L17" s="36"/>
    </row>
    <row r="18" spans="1:12">
      <c r="A18" s="42"/>
      <c r="B18" s="47" t="s">
        <v>768</v>
      </c>
      <c r="C18" s="43">
        <f>A124855986J_Latest</f>
        <v>158.596</v>
      </c>
      <c r="D18" s="43">
        <f>A124855330T_Latest</f>
        <v>151.08600000000001</v>
      </c>
      <c r="E18" s="43">
        <f>A124856150A_Latest</f>
        <v>96.908000000000001</v>
      </c>
      <c r="F18" s="43">
        <f>A124856314K_Latest</f>
        <v>31.986999999999998</v>
      </c>
      <c r="G18" s="43">
        <f>A124855494L_Latest</f>
        <v>68.388999999999996</v>
      </c>
      <c r="H18" s="43">
        <f>A124855658W_Latest</f>
        <v>8.2159999999999993</v>
      </c>
      <c r="I18" s="43">
        <f>A124855822L_Latest</f>
        <v>3.4630000000000001</v>
      </c>
      <c r="J18" s="43">
        <f>A124855166A_Latest</f>
        <v>5.2949999999999999</v>
      </c>
      <c r="K18" s="43">
        <f>A124856478F_Latest</f>
        <v>523.94000000000005</v>
      </c>
      <c r="L18" s="36"/>
    </row>
    <row r="19" spans="1:12">
      <c r="A19" s="42"/>
      <c r="B19" s="48" t="s">
        <v>769</v>
      </c>
      <c r="C19" s="43">
        <f>A124855922W_Latest</f>
        <v>130.31800000000001</v>
      </c>
      <c r="D19" s="43">
        <f>A124855266K_Latest</f>
        <v>124.715</v>
      </c>
      <c r="E19" s="43">
        <f>A124856086V_Latest</f>
        <v>85.707999999999998</v>
      </c>
      <c r="F19" s="43">
        <f>A124856250K_Latest</f>
        <v>27.018999999999998</v>
      </c>
      <c r="G19" s="43">
        <f>A124855430A_Latest</f>
        <v>60.594000000000001</v>
      </c>
      <c r="H19" s="43">
        <f>A124855594W_Latest</f>
        <v>6.18</v>
      </c>
      <c r="I19" s="43">
        <f>A124855758F_Latest</f>
        <v>3.1</v>
      </c>
      <c r="J19" s="43">
        <f>A124855102R_Latest</f>
        <v>4.3209999999999997</v>
      </c>
      <c r="K19" s="43">
        <f>A124856414V_Latest</f>
        <v>441.95499999999998</v>
      </c>
      <c r="L19" s="36"/>
    </row>
    <row r="20" spans="1:12">
      <c r="A20" s="42"/>
      <c r="B20" s="48" t="s">
        <v>770</v>
      </c>
      <c r="C20" s="43">
        <f>A124856018T_Latest</f>
        <v>28.277999999999999</v>
      </c>
      <c r="D20" s="43">
        <f>A124855362K_Latest</f>
        <v>26.370999999999999</v>
      </c>
      <c r="E20" s="43">
        <f>A124856182V_Latest</f>
        <v>11.2</v>
      </c>
      <c r="F20" s="43">
        <f>A124856346C_Latest</f>
        <v>4.968</v>
      </c>
      <c r="G20" s="43">
        <f>A124855526V_Latest</f>
        <v>7.7949999999999999</v>
      </c>
      <c r="H20" s="43">
        <f>A124855690W_Latest</f>
        <v>2.036</v>
      </c>
      <c r="I20" s="43">
        <f>A124855854F_Latest</f>
        <v>0.36299999999999999</v>
      </c>
      <c r="J20" s="43">
        <f>A124855198V_Latest</f>
        <v>0.97399999999999998</v>
      </c>
      <c r="K20" s="43">
        <f>A124856510V_Latest</f>
        <v>81.984999999999999</v>
      </c>
      <c r="L20" s="36"/>
    </row>
    <row r="21" spans="1:12">
      <c r="A21" s="42"/>
      <c r="B21" s="47" t="s">
        <v>771</v>
      </c>
      <c r="C21" s="43">
        <f>A124855990X_Latest</f>
        <v>26.41</v>
      </c>
      <c r="D21" s="43">
        <f>A124855334A_Latest</f>
        <v>22.108000000000001</v>
      </c>
      <c r="E21" s="43">
        <f>A124856154K_Latest</f>
        <v>12.183</v>
      </c>
      <c r="F21" s="43">
        <f>A124856318V_Latest</f>
        <v>6.1959999999999997</v>
      </c>
      <c r="G21" s="43">
        <f>A124855498W_Latest</f>
        <v>3.677</v>
      </c>
      <c r="H21" s="43">
        <f>A124855662L_Latest</f>
        <v>1.6619999999999999</v>
      </c>
      <c r="I21" s="43">
        <f>A124855826W_Latest</f>
        <v>0.86199999999999999</v>
      </c>
      <c r="J21" s="43">
        <f>A124855170T_Latest</f>
        <v>0.73399999999999999</v>
      </c>
      <c r="K21" s="43">
        <f>A124856482W_Latest</f>
        <v>73.831999999999994</v>
      </c>
      <c r="L21" s="36"/>
    </row>
    <row r="22" spans="1:12">
      <c r="A22" s="42"/>
      <c r="B22" s="45" t="s">
        <v>772</v>
      </c>
      <c r="C22" s="43">
        <f>A124856030J_Latest</f>
        <v>155.298</v>
      </c>
      <c r="D22" s="43">
        <f>A124855374V_Latest</f>
        <v>144.34899999999999</v>
      </c>
      <c r="E22" s="43">
        <f>A124856194C_Latest</f>
        <v>85.072999999999993</v>
      </c>
      <c r="F22" s="43">
        <f>A124856358L_Latest</f>
        <v>32.845999999999997</v>
      </c>
      <c r="G22" s="43">
        <f>A124855538C_Latest</f>
        <v>44.802999999999997</v>
      </c>
      <c r="H22" s="43">
        <f>A124855702V_Latest</f>
        <v>6.8689999999999998</v>
      </c>
      <c r="I22" s="43">
        <f>A124855866R_Latest</f>
        <v>2.8069999999999999</v>
      </c>
      <c r="J22" s="43">
        <f>A124855210X_Latest</f>
        <v>7.4359999999999999</v>
      </c>
      <c r="K22" s="43">
        <f>A124856522C_Latest</f>
        <v>479.48200000000003</v>
      </c>
      <c r="L22" s="36"/>
    </row>
    <row r="23" spans="1:12">
      <c r="A23" s="42"/>
      <c r="B23" s="49" t="s">
        <v>773</v>
      </c>
      <c r="C23" s="43">
        <f>A124855926F_Latest</f>
        <v>850.17499999999995</v>
      </c>
      <c r="D23" s="43">
        <f>A124855270A_Latest</f>
        <v>714.96400000000006</v>
      </c>
      <c r="E23" s="43">
        <f>A124856090K_Latest</f>
        <v>527.851</v>
      </c>
      <c r="F23" s="43">
        <f>A124856254V_Latest</f>
        <v>168.149</v>
      </c>
      <c r="G23" s="43">
        <f>A124855434K_Latest</f>
        <v>286.709</v>
      </c>
      <c r="H23" s="43">
        <f>A124855598F_Latest</f>
        <v>45.81</v>
      </c>
      <c r="I23" s="43">
        <f>A124855762W_Latest</f>
        <v>24.007000000000001</v>
      </c>
      <c r="J23" s="43">
        <f>A124855106X_Latest</f>
        <v>47.790999999999997</v>
      </c>
      <c r="K23" s="43">
        <f>A124856418C_Latest</f>
        <v>2665.4560000000001</v>
      </c>
      <c r="L23" s="36"/>
    </row>
    <row r="24" spans="1:12">
      <c r="A24" s="42"/>
      <c r="B24" s="49" t="s">
        <v>774</v>
      </c>
      <c r="C24" s="43">
        <f>A124855878X_Latest</f>
        <v>211.57900000000001</v>
      </c>
      <c r="D24" s="43">
        <f>A124855222J_Latest</f>
        <v>173.446</v>
      </c>
      <c r="E24" s="43">
        <f>A124856042T_Latest</f>
        <v>113.254</v>
      </c>
      <c r="F24" s="43">
        <f>A124856206A_Latest</f>
        <v>36.698999999999998</v>
      </c>
      <c r="G24" s="43">
        <f>A124855386C_Latest</f>
        <v>51.408999999999999</v>
      </c>
      <c r="H24" s="43">
        <f>A124855550V_Latest</f>
        <v>10.644</v>
      </c>
      <c r="I24" s="43">
        <f>A124855714C_Latest</f>
        <v>3.9380000000000002</v>
      </c>
      <c r="J24" s="43">
        <f>A124855058T_Latest</f>
        <v>7.431</v>
      </c>
      <c r="K24" s="43">
        <f>A124856370C_Latest</f>
        <v>608.4</v>
      </c>
      <c r="L24" s="50"/>
    </row>
    <row r="25" spans="1:12">
      <c r="A25" s="42"/>
      <c r="B25" s="49" t="s">
        <v>775</v>
      </c>
      <c r="C25" s="43">
        <f>A124855898J_Latest</f>
        <v>873.06100000000004</v>
      </c>
      <c r="D25" s="43">
        <f>A124855242T_Latest</f>
        <v>714.71500000000003</v>
      </c>
      <c r="E25" s="43">
        <f>A124856062A_Latest</f>
        <v>639.63800000000003</v>
      </c>
      <c r="F25" s="43">
        <f>A124856226K_Latest</f>
        <v>210.27099999999999</v>
      </c>
      <c r="G25" s="43">
        <f>A124855406A_Latest</f>
        <v>311.44299999999998</v>
      </c>
      <c r="H25" s="43">
        <f>A124855570C_Latest</f>
        <v>72.489999999999995</v>
      </c>
      <c r="I25" s="43">
        <f>A124855734L_Latest</f>
        <v>22.222999999999999</v>
      </c>
      <c r="J25" s="43">
        <f>A124855078A_Latest</f>
        <v>44.584000000000003</v>
      </c>
      <c r="K25" s="43">
        <f>A124856390L_Latest</f>
        <v>2888.4259999999999</v>
      </c>
      <c r="L25" s="50"/>
    </row>
    <row r="26" spans="1:12">
      <c r="A26" s="42"/>
      <c r="B26" s="49"/>
      <c r="C26" s="43"/>
      <c r="D26" s="43"/>
      <c r="E26" s="43"/>
      <c r="F26" s="43"/>
      <c r="G26" s="43"/>
      <c r="H26" s="43"/>
      <c r="I26" s="43"/>
      <c r="J26" s="43"/>
      <c r="K26" s="43"/>
      <c r="L26" s="50"/>
    </row>
    <row r="27" spans="1:12">
      <c r="A27" s="42"/>
      <c r="B27" s="62" t="s">
        <v>776</v>
      </c>
      <c r="C27" s="63">
        <f>A124855962R_Latest</f>
        <v>330.27199999999999</v>
      </c>
      <c r="D27" s="63">
        <f>A124855306T_Latest</f>
        <v>244.59700000000001</v>
      </c>
      <c r="E27" s="63">
        <f>A124856126A_Latest</f>
        <v>219.27099999999999</v>
      </c>
      <c r="F27" s="63">
        <f>A124856290C_Latest</f>
        <v>84.728999999999999</v>
      </c>
      <c r="G27" s="63">
        <f>A124855470V_Latest</f>
        <v>115.01600000000001</v>
      </c>
      <c r="H27" s="63">
        <f>A124855634C_Latest</f>
        <v>24.856999999999999</v>
      </c>
      <c r="I27" s="63">
        <f>A124855798X_Latest</f>
        <v>7.3760000000000003</v>
      </c>
      <c r="J27" s="63">
        <f>A124855142J_Latest</f>
        <v>16.381</v>
      </c>
      <c r="K27" s="63">
        <f>A124856454L_Latest</f>
        <v>1042.499</v>
      </c>
      <c r="L27" s="50"/>
    </row>
    <row r="28" spans="1:12">
      <c r="A28" s="42"/>
      <c r="B28" s="45" t="s">
        <v>763</v>
      </c>
      <c r="C28" s="43">
        <f>A124855902L_Latest</f>
        <v>159.24600000000001</v>
      </c>
      <c r="D28" s="43">
        <f>A124855246A_Latest</f>
        <v>112.57899999999999</v>
      </c>
      <c r="E28" s="43">
        <f>A124856066K_Latest</f>
        <v>117.633</v>
      </c>
      <c r="F28" s="43">
        <f>A124856230A_Latest</f>
        <v>40.829000000000001</v>
      </c>
      <c r="G28" s="43">
        <f>A124855410T_Latest</f>
        <v>56.045999999999999</v>
      </c>
      <c r="H28" s="43">
        <f>A124855574L_Latest</f>
        <v>13.8</v>
      </c>
      <c r="I28" s="43">
        <f>A124855738W_Latest</f>
        <v>4.2990000000000004</v>
      </c>
      <c r="J28" s="43">
        <f>A124855082T_Latest</f>
        <v>8.3219999999999992</v>
      </c>
      <c r="K28" s="43">
        <f>A124856394W_Latest</f>
        <v>512.75300000000004</v>
      </c>
      <c r="L28" s="50"/>
    </row>
    <row r="29" spans="1:12">
      <c r="A29" s="42"/>
      <c r="B29" s="51" t="s">
        <v>777</v>
      </c>
      <c r="C29" s="43">
        <f>A124855966X_Latest</f>
        <v>136.09800000000001</v>
      </c>
      <c r="D29" s="43">
        <f>A124855310J_Latest</f>
        <v>96.975999999999999</v>
      </c>
      <c r="E29" s="43">
        <f>A124856130T_Latest</f>
        <v>99.061000000000007</v>
      </c>
      <c r="F29" s="43">
        <f>A124856294L_Latest</f>
        <v>35.277999999999999</v>
      </c>
      <c r="G29" s="43">
        <f>A124855474C_Latest</f>
        <v>46.216000000000001</v>
      </c>
      <c r="H29" s="43">
        <f>A124855638L_Latest</f>
        <v>10.954000000000001</v>
      </c>
      <c r="I29" s="43">
        <f>A124855802C_Latest</f>
        <v>3.7509999999999999</v>
      </c>
      <c r="J29" s="43">
        <f>A124855146T_Latest</f>
        <v>6.47</v>
      </c>
      <c r="K29" s="43">
        <f>A124856458W_Latest</f>
        <v>434.803</v>
      </c>
      <c r="L29" s="50"/>
    </row>
    <row r="30" spans="1:12">
      <c r="A30" s="42"/>
      <c r="B30" s="52" t="s">
        <v>778</v>
      </c>
      <c r="C30" s="43">
        <f>A124855970R_Latest</f>
        <v>87.516999999999996</v>
      </c>
      <c r="D30" s="43">
        <f>A124855314T_Latest</f>
        <v>69.370999999999995</v>
      </c>
      <c r="E30" s="43">
        <f>A124856134A_Latest</f>
        <v>63.972000000000001</v>
      </c>
      <c r="F30" s="43">
        <f>A124856298W_Latest</f>
        <v>21.908999999999999</v>
      </c>
      <c r="G30" s="43">
        <f>A124855478L_Latest</f>
        <v>27.971</v>
      </c>
      <c r="H30" s="43">
        <f>A124855642C_Latest</f>
        <v>6.4450000000000003</v>
      </c>
      <c r="I30" s="43">
        <f>A124855806L_Latest</f>
        <v>2.278</v>
      </c>
      <c r="J30" s="43">
        <f>A124855150J_Latest</f>
        <v>4.5919999999999996</v>
      </c>
      <c r="K30" s="43">
        <f>A124856462L_Latest</f>
        <v>284.05399999999997</v>
      </c>
      <c r="L30" s="50"/>
    </row>
    <row r="31" spans="1:12">
      <c r="A31" s="42"/>
      <c r="B31" s="53" t="s">
        <v>779</v>
      </c>
      <c r="C31" s="43">
        <f>A124856034T_Latest</f>
        <v>48.835000000000001</v>
      </c>
      <c r="D31" s="43">
        <f>A124855378C_Latest</f>
        <v>32.506</v>
      </c>
      <c r="E31" s="43">
        <f>A124856198L_Latest</f>
        <v>37.914000000000001</v>
      </c>
      <c r="F31" s="43">
        <f>A124856362C_Latest</f>
        <v>9.0920000000000005</v>
      </c>
      <c r="G31" s="43">
        <f>A124855542V_Latest</f>
        <v>11.87</v>
      </c>
      <c r="H31" s="43">
        <f>A124855706C_Latest</f>
        <v>2.7440000000000002</v>
      </c>
      <c r="I31" s="43">
        <f>A124855870F_Latest</f>
        <v>1.532</v>
      </c>
      <c r="J31" s="43">
        <f>A124855214J_Latest</f>
        <v>4.0359999999999996</v>
      </c>
      <c r="K31" s="43">
        <f>A124856526L_Latest</f>
        <v>148.52799999999999</v>
      </c>
      <c r="L31" s="50"/>
    </row>
    <row r="32" spans="1:12" ht="15" customHeight="1">
      <c r="A32" s="42"/>
      <c r="B32" s="53" t="s">
        <v>780</v>
      </c>
      <c r="C32" s="43">
        <f>A124855882R_Latest</f>
        <v>38.682000000000002</v>
      </c>
      <c r="D32" s="43">
        <f>A124855226T_Latest</f>
        <v>36.865000000000002</v>
      </c>
      <c r="E32" s="43">
        <f>A124856046A_Latest</f>
        <v>26.058</v>
      </c>
      <c r="F32" s="43">
        <f>A124856210T_Latest</f>
        <v>12.817</v>
      </c>
      <c r="G32" s="43">
        <f>A124855390V_Latest</f>
        <v>16.100000000000001</v>
      </c>
      <c r="H32" s="43">
        <f>A124855554C_Latest</f>
        <v>3.7010000000000001</v>
      </c>
      <c r="I32" s="43">
        <f>A124855718L_Latest</f>
        <v>0.746</v>
      </c>
      <c r="J32" s="43">
        <f>A124855062J_Latest</f>
        <v>0.55600000000000005</v>
      </c>
      <c r="K32" s="43">
        <f>A124856374L_Latest</f>
        <v>135.52500000000001</v>
      </c>
      <c r="L32" s="50"/>
    </row>
    <row r="33" spans="1:12">
      <c r="A33" s="42"/>
      <c r="B33" s="52" t="s">
        <v>781</v>
      </c>
      <c r="C33" s="43">
        <f>A124856022J_Latest</f>
        <v>6.3289999999999997</v>
      </c>
      <c r="D33" s="43">
        <f>A124855366V_Latest</f>
        <v>3.3279999999999998</v>
      </c>
      <c r="E33" s="43">
        <f>A124856186C_Latest</f>
        <v>6.4340000000000002</v>
      </c>
      <c r="F33" s="43">
        <f>A124856350V_Latest</f>
        <v>1.7609999999999999</v>
      </c>
      <c r="G33" s="43">
        <f>A124855530K_Latest</f>
        <v>2.371</v>
      </c>
      <c r="H33" s="43">
        <f>A124855694F_Latest</f>
        <v>0.55700000000000005</v>
      </c>
      <c r="I33" s="43">
        <f>A124855858R_Latest</f>
        <v>0.42299999999999999</v>
      </c>
      <c r="J33" s="43">
        <f>A124855202X_Latest</f>
        <v>0</v>
      </c>
      <c r="K33" s="43">
        <f>A124856514C_Latest</f>
        <v>21.204000000000001</v>
      </c>
      <c r="L33" s="50"/>
    </row>
    <row r="34" spans="1:12">
      <c r="A34" s="54"/>
      <c r="B34" s="52" t="s">
        <v>782</v>
      </c>
      <c r="C34" s="43">
        <f>A124856026T_Latest</f>
        <v>41.143000000000001</v>
      </c>
      <c r="D34" s="43">
        <f>A124855370K_Latest</f>
        <v>23.863</v>
      </c>
      <c r="E34" s="43">
        <f>A124856190V_Latest</f>
        <v>28.103000000000002</v>
      </c>
      <c r="F34" s="43">
        <f>A124856354C_Latest</f>
        <v>11.606999999999999</v>
      </c>
      <c r="G34" s="43">
        <f>A124855534V_Latest</f>
        <v>15.874000000000001</v>
      </c>
      <c r="H34" s="43">
        <f>A124855698R_Latest</f>
        <v>3.952</v>
      </c>
      <c r="I34" s="43">
        <f>A124855862F_Latest</f>
        <v>1.05</v>
      </c>
      <c r="J34" s="43">
        <f>A124855206J_Latest</f>
        <v>1.603</v>
      </c>
      <c r="K34" s="43">
        <f>A124856518L_Latest</f>
        <v>127.194</v>
      </c>
      <c r="L34" s="36"/>
    </row>
    <row r="35" spans="1:12">
      <c r="A35" s="36"/>
      <c r="B35" s="51" t="s">
        <v>783</v>
      </c>
      <c r="C35" s="43">
        <f>A124855886X_Latest</f>
        <v>23.148</v>
      </c>
      <c r="D35" s="43">
        <f>A124855230J_Latest</f>
        <v>15.603</v>
      </c>
      <c r="E35" s="43">
        <f>A124856050T_Latest</f>
        <v>18.571999999999999</v>
      </c>
      <c r="F35" s="43">
        <f>A124856214A_Latest</f>
        <v>5.5519999999999996</v>
      </c>
      <c r="G35" s="43">
        <f>A124855394C_Latest</f>
        <v>9.83</v>
      </c>
      <c r="H35" s="43">
        <f>A124855558L_Latest</f>
        <v>2.8460000000000001</v>
      </c>
      <c r="I35" s="43">
        <f>A124855722C_Latest</f>
        <v>0.54800000000000004</v>
      </c>
      <c r="J35" s="43">
        <f>A124855066T_Latest</f>
        <v>1.8520000000000001</v>
      </c>
      <c r="K35" s="43">
        <f>A124856378W_Latest</f>
        <v>77.95</v>
      </c>
      <c r="L35" s="36"/>
    </row>
    <row r="36" spans="1:12">
      <c r="A36" s="27"/>
      <c r="B36" s="52" t="s">
        <v>784</v>
      </c>
      <c r="C36" s="43">
        <f>A124855930W_Latest</f>
        <v>17.358000000000001</v>
      </c>
      <c r="D36" s="43">
        <f>A124855274K_Latest</f>
        <v>12.163</v>
      </c>
      <c r="E36" s="43">
        <f>A124856094V_Latest</f>
        <v>14.077</v>
      </c>
      <c r="F36" s="43">
        <f>A124856258C_Latest</f>
        <v>4.3029999999999999</v>
      </c>
      <c r="G36" s="43">
        <f>A124855438V_Latest</f>
        <v>7.5049999999999999</v>
      </c>
      <c r="H36" s="43">
        <f>A124855602K_Latest</f>
        <v>2.355</v>
      </c>
      <c r="I36" s="43">
        <f>A124855766F_Latest</f>
        <v>0.39600000000000002</v>
      </c>
      <c r="J36" s="43">
        <f>A124855110R_Latest</f>
        <v>1.3660000000000001</v>
      </c>
      <c r="K36" s="43">
        <f>A124856422V_Latest</f>
        <v>59.521000000000001</v>
      </c>
      <c r="L36" s="36"/>
    </row>
    <row r="37" spans="1:12" ht="15" customHeight="1">
      <c r="B37" s="53" t="s">
        <v>785</v>
      </c>
      <c r="C37" s="43">
        <f>A124855974X_Latest</f>
        <v>14.685</v>
      </c>
      <c r="D37" s="43">
        <f>A124855318A_Latest</f>
        <v>10.625</v>
      </c>
      <c r="E37" s="43">
        <f>A124856138K_Latest</f>
        <v>11.699</v>
      </c>
      <c r="F37" s="43">
        <f>A124856302A_Latest</f>
        <v>3.2040000000000002</v>
      </c>
      <c r="G37" s="43">
        <f>A124855482C_Latest</f>
        <v>7.0590000000000002</v>
      </c>
      <c r="H37" s="43">
        <f>A124855646L_Latest</f>
        <v>1.927</v>
      </c>
      <c r="I37" s="43">
        <f>A124855810C_Latest</f>
        <v>0.34399999999999997</v>
      </c>
      <c r="J37" s="43">
        <f>A124855154T_Latest</f>
        <v>1.171</v>
      </c>
      <c r="K37" s="43">
        <f>A124856466W_Latest</f>
        <v>50.715000000000003</v>
      </c>
    </row>
    <row r="38" spans="1:12" ht="15" customHeight="1">
      <c r="B38" s="53" t="s">
        <v>786</v>
      </c>
      <c r="C38" s="43">
        <f>A124856038A_Latest</f>
        <v>2.6720000000000002</v>
      </c>
      <c r="D38" s="43">
        <f>A124855382V_Latest</f>
        <v>1.5369999999999999</v>
      </c>
      <c r="E38" s="43">
        <f>A124856202T_Latest</f>
        <v>2.3769999999999998</v>
      </c>
      <c r="F38" s="43">
        <f>A124856366L_Latest</f>
        <v>1.0980000000000001</v>
      </c>
      <c r="G38" s="43">
        <f>A124855546C_Latest</f>
        <v>0.44600000000000001</v>
      </c>
      <c r="H38" s="43">
        <f>A124855710V_Latest</f>
        <v>0.42799999999999999</v>
      </c>
      <c r="I38" s="43">
        <f>A124855874R_Latest</f>
        <v>5.1999999999999998E-2</v>
      </c>
      <c r="J38" s="43">
        <f>A124855218T_Latest</f>
        <v>0.19500000000000001</v>
      </c>
      <c r="K38" s="43">
        <f>A124856530C_Latest</f>
        <v>8.8059999999999992</v>
      </c>
    </row>
    <row r="39" spans="1:12" ht="15" customHeight="1">
      <c r="B39" s="52" t="s">
        <v>787</v>
      </c>
      <c r="C39" s="43">
        <f>A124855890R_Latest</f>
        <v>0</v>
      </c>
      <c r="D39" s="43">
        <f>A124855234T_Latest</f>
        <v>0.433</v>
      </c>
      <c r="E39" s="43">
        <f>A124856054A_Latest</f>
        <v>0</v>
      </c>
      <c r="F39" s="43">
        <f>A124856218K_Latest</f>
        <v>0.28899999999999998</v>
      </c>
      <c r="G39" s="43">
        <f>A124855398L_Latest</f>
        <v>0.77900000000000003</v>
      </c>
      <c r="H39" s="43">
        <f>A124855562C_Latest</f>
        <v>0</v>
      </c>
      <c r="I39" s="43">
        <f>A124855726L_Latest</f>
        <v>4.3999999999999997E-2</v>
      </c>
      <c r="J39" s="43">
        <f>A124855070J_Latest</f>
        <v>0.32700000000000001</v>
      </c>
      <c r="K39" s="43">
        <f>A124856382L_Latest</f>
        <v>1.8720000000000001</v>
      </c>
    </row>
    <row r="40" spans="1:12" ht="15" customHeight="1">
      <c r="B40" s="52" t="s">
        <v>788</v>
      </c>
      <c r="C40" s="43">
        <f>A124855994J_Latest</f>
        <v>5.79</v>
      </c>
      <c r="D40" s="43">
        <f>A124855338K_Latest</f>
        <v>2.4460000000000002</v>
      </c>
      <c r="E40" s="43">
        <f>A124856158V_Latest</f>
        <v>4.4950000000000001</v>
      </c>
      <c r="F40" s="43">
        <f>A124856322K_Latest</f>
        <v>0.96</v>
      </c>
      <c r="G40" s="43">
        <f>A124855502A_Latest</f>
        <v>1.5469999999999999</v>
      </c>
      <c r="H40" s="43">
        <f>A124855666W_Latest</f>
        <v>0.34</v>
      </c>
      <c r="I40" s="43">
        <f>A124855830L_Latest</f>
        <v>1.0999999999999999E-2</v>
      </c>
      <c r="J40" s="43">
        <f>A124855174A_Latest</f>
        <v>0.159</v>
      </c>
      <c r="K40" s="43">
        <f>A124856486F_Latest</f>
        <v>15.747</v>
      </c>
    </row>
    <row r="41" spans="1:12" ht="15" customHeight="1">
      <c r="B41" s="51" t="s">
        <v>789</v>
      </c>
      <c r="C41" s="43">
        <f>A124855998T_Latest</f>
        <v>104.874</v>
      </c>
      <c r="D41" s="43">
        <f>A124855342A_Latest</f>
        <v>81.533000000000001</v>
      </c>
      <c r="E41" s="43">
        <f>A124856162K_Latest</f>
        <v>78.049000000000007</v>
      </c>
      <c r="F41" s="43">
        <f>A124856326V_Latest</f>
        <v>26.212</v>
      </c>
      <c r="G41" s="43">
        <f>A124855506K_Latest</f>
        <v>35.475999999999999</v>
      </c>
      <c r="H41" s="43">
        <f>A124855670L_Latest</f>
        <v>8.8000000000000007</v>
      </c>
      <c r="I41" s="43">
        <f>A124855834W_Latest</f>
        <v>2.6739999999999999</v>
      </c>
      <c r="J41" s="43">
        <f>A124855178K_Latest</f>
        <v>5.9580000000000002</v>
      </c>
      <c r="K41" s="43">
        <f>A124856490W_Latest</f>
        <v>343.57499999999999</v>
      </c>
    </row>
    <row r="42" spans="1:12" ht="15" customHeight="1">
      <c r="B42" s="52" t="s">
        <v>790</v>
      </c>
      <c r="C42" s="43">
        <f>A124855910L_Latest</f>
        <v>63.52</v>
      </c>
      <c r="D42" s="43">
        <f>A124855254A_Latest</f>
        <v>43.131</v>
      </c>
      <c r="E42" s="43">
        <f>A124856074K_Latest</f>
        <v>49.613</v>
      </c>
      <c r="F42" s="43">
        <f>A124856238V_Latest</f>
        <v>12.295999999999999</v>
      </c>
      <c r="G42" s="43">
        <f>A124855418K_Latest</f>
        <v>18.93</v>
      </c>
      <c r="H42" s="43">
        <f>A124855582L_Latest</f>
        <v>4.6710000000000003</v>
      </c>
      <c r="I42" s="43">
        <f>A124855746W_Latest</f>
        <v>1.875</v>
      </c>
      <c r="J42" s="43">
        <f>A124855090T_Latest</f>
        <v>5.2069999999999999</v>
      </c>
      <c r="K42" s="43">
        <f>A124856402K_Latest</f>
        <v>199.244</v>
      </c>
    </row>
    <row r="43" spans="1:12" ht="15" customHeight="1">
      <c r="B43" s="52" t="s">
        <v>791</v>
      </c>
      <c r="C43" s="43">
        <f>A124855894X_Latest</f>
        <v>41.353999999999999</v>
      </c>
      <c r="D43" s="43">
        <f>A124855238A_Latest</f>
        <v>38.402999999999999</v>
      </c>
      <c r="E43" s="43">
        <f>A124856058K_Latest</f>
        <v>28.434999999999999</v>
      </c>
      <c r="F43" s="43">
        <f>A124856222A_Latest</f>
        <v>13.914999999999999</v>
      </c>
      <c r="G43" s="43">
        <f>A124855402T_Latest</f>
        <v>16.545999999999999</v>
      </c>
      <c r="H43" s="43">
        <f>A124855566L_Latest</f>
        <v>4.1289999999999996</v>
      </c>
      <c r="I43" s="43">
        <f>A124855730C_Latest</f>
        <v>0.79800000000000004</v>
      </c>
      <c r="J43" s="43">
        <f>A124855074T_Latest</f>
        <v>0.751</v>
      </c>
      <c r="K43" s="43">
        <f>A124856386W_Latest</f>
        <v>144.33099999999999</v>
      </c>
    </row>
    <row r="44" spans="1:12" ht="15" customHeight="1">
      <c r="B44" s="51" t="s">
        <v>792</v>
      </c>
      <c r="C44" s="43">
        <f>A124855934F_Latest</f>
        <v>6.3289999999999997</v>
      </c>
      <c r="D44" s="43">
        <f>A124855278V_Latest</f>
        <v>3.7610000000000001</v>
      </c>
      <c r="E44" s="43">
        <f>A124856098C_Latest</f>
        <v>6.4340000000000002</v>
      </c>
      <c r="F44" s="43">
        <f>A124856262V_Latest</f>
        <v>2.0510000000000002</v>
      </c>
      <c r="G44" s="43">
        <f>A124855442K_Latest</f>
        <v>3.15</v>
      </c>
      <c r="H44" s="43">
        <f>A124855606V_Latest</f>
        <v>0.55700000000000005</v>
      </c>
      <c r="I44" s="43">
        <f>A124855770W_Latest</f>
        <v>0.46700000000000003</v>
      </c>
      <c r="J44" s="43">
        <f>A124855114X_Latest</f>
        <v>0.32700000000000001</v>
      </c>
      <c r="K44" s="43">
        <f>A124856426C_Latest</f>
        <v>23.077000000000002</v>
      </c>
    </row>
    <row r="45" spans="1:12" ht="15" customHeight="1">
      <c r="B45" s="51" t="s">
        <v>793</v>
      </c>
      <c r="C45" s="43">
        <f>A124855906W_Latest</f>
        <v>46.933</v>
      </c>
      <c r="D45" s="43">
        <f>A124855250T_Latest</f>
        <v>26.308</v>
      </c>
      <c r="E45" s="43">
        <f>A124856070A_Latest</f>
        <v>32.597999999999999</v>
      </c>
      <c r="F45" s="43">
        <f>A124856234K_Latest</f>
        <v>12.567</v>
      </c>
      <c r="G45" s="43">
        <f>A124855414A_Latest</f>
        <v>17.420000000000002</v>
      </c>
      <c r="H45" s="43">
        <f>A124855578W_Latest</f>
        <v>4.2919999999999998</v>
      </c>
      <c r="I45" s="43">
        <f>A124855742L_Latest</f>
        <v>1.0609999999999999</v>
      </c>
      <c r="J45" s="43">
        <f>A124855086A_Latest</f>
        <v>1.7609999999999999</v>
      </c>
      <c r="K45" s="43">
        <f>A124856398F_Latest</f>
        <v>142.94200000000001</v>
      </c>
    </row>
    <row r="46" spans="1:12" ht="15" customHeight="1">
      <c r="B46" s="45" t="s">
        <v>772</v>
      </c>
      <c r="C46" s="43">
        <f>A124855938R_Latest</f>
        <v>42.817</v>
      </c>
      <c r="D46" s="43">
        <f>A124855282K_Latest</f>
        <v>32.033999999999999</v>
      </c>
      <c r="E46" s="43">
        <f>A124856102J_Latest</f>
        <v>28.763999999999999</v>
      </c>
      <c r="F46" s="43">
        <f>A124856266C_Latest</f>
        <v>11.662000000000001</v>
      </c>
      <c r="G46" s="43">
        <f>A124855446V_Latest</f>
        <v>18.195</v>
      </c>
      <c r="H46" s="43">
        <f>A124855610K_Latest</f>
        <v>3.1850000000000001</v>
      </c>
      <c r="I46" s="43">
        <f>A124855774F_Latest</f>
        <v>0.65900000000000003</v>
      </c>
      <c r="J46" s="43">
        <f>A124855118J_Latest</f>
        <v>2.242</v>
      </c>
      <c r="K46" s="43">
        <f>A124856430V_Latest</f>
        <v>139.55799999999999</v>
      </c>
    </row>
    <row r="47" spans="1:12" ht="15" customHeight="1">
      <c r="B47" s="49" t="s">
        <v>773</v>
      </c>
      <c r="C47" s="43">
        <f>A124855914W_Latest</f>
        <v>202.06299999999999</v>
      </c>
      <c r="D47" s="43">
        <f>A124855258K_Latest</f>
        <v>144.613</v>
      </c>
      <c r="E47" s="43">
        <f>A124856078V_Latest</f>
        <v>146.39699999999999</v>
      </c>
      <c r="F47" s="43">
        <f>A124856242K_Latest</f>
        <v>52.491</v>
      </c>
      <c r="G47" s="43">
        <f>A124855422A_Latest</f>
        <v>74.241</v>
      </c>
      <c r="H47" s="43">
        <f>A124855586W_Latest</f>
        <v>16.984999999999999</v>
      </c>
      <c r="I47" s="43">
        <f>A124855750L_Latest</f>
        <v>4.9580000000000002</v>
      </c>
      <c r="J47" s="43">
        <f>A124855094A_Latest</f>
        <v>10.564</v>
      </c>
      <c r="K47" s="43">
        <f>A124856406V_Latest</f>
        <v>652.31200000000001</v>
      </c>
    </row>
    <row r="48" spans="1:12" ht="15" customHeight="1">
      <c r="B48" s="49" t="s">
        <v>774</v>
      </c>
      <c r="C48" s="43">
        <f>A124855942F_Latest</f>
        <v>128.21</v>
      </c>
      <c r="D48" s="43">
        <f>A124855286V_Latest</f>
        <v>99.984999999999999</v>
      </c>
      <c r="E48" s="43">
        <f>A124856106T_Latest</f>
        <v>72.873999999999995</v>
      </c>
      <c r="F48" s="43">
        <f>A124856270V_Latest</f>
        <v>32.238</v>
      </c>
      <c r="G48" s="43">
        <f>A124855450K_Latest</f>
        <v>40.774000000000001</v>
      </c>
      <c r="H48" s="43">
        <f>A124855614V_Latest</f>
        <v>7.8719999999999999</v>
      </c>
      <c r="I48" s="43">
        <f>A124855778R_Latest</f>
        <v>2.419</v>
      </c>
      <c r="J48" s="43">
        <f>A124855122X_Latest</f>
        <v>5.8170000000000002</v>
      </c>
      <c r="K48" s="43">
        <f>A124856434C_Latest</f>
        <v>390.18700000000001</v>
      </c>
    </row>
    <row r="49" spans="2:11" ht="15" customHeight="1">
      <c r="B49" s="49"/>
      <c r="C49" s="43"/>
      <c r="D49" s="43"/>
      <c r="E49" s="43"/>
      <c r="F49" s="43"/>
      <c r="G49" s="43"/>
      <c r="H49" s="43"/>
      <c r="I49" s="43"/>
      <c r="J49" s="43"/>
      <c r="K49" s="43"/>
    </row>
    <row r="50" spans="2:11" ht="15" customHeight="1">
      <c r="B50" s="55" t="s">
        <v>794</v>
      </c>
      <c r="C50" s="63">
        <f>A124855978J_Latest</f>
        <v>39.677</v>
      </c>
      <c r="D50" s="63">
        <f>A124855322T_Latest</f>
        <v>27.992000000000001</v>
      </c>
      <c r="E50" s="63">
        <f>A124856142A_Latest</f>
        <v>24.885999999999999</v>
      </c>
      <c r="F50" s="63">
        <f>A124856306K_Latest</f>
        <v>10.535</v>
      </c>
      <c r="G50" s="63">
        <f>A124855486L_Latest</f>
        <v>8.8119999999999994</v>
      </c>
      <c r="H50" s="63">
        <f>A124855650C_Latest</f>
        <v>2.2909999999999999</v>
      </c>
      <c r="I50" s="63">
        <f>A124855814L_Latest</f>
        <v>1.8320000000000001</v>
      </c>
      <c r="J50" s="63">
        <f>A124855158A_Latest</f>
        <v>1.5509999999999999</v>
      </c>
      <c r="K50" s="63">
        <f>A124856470L_Latest</f>
        <v>117.577</v>
      </c>
    </row>
    <row r="51" spans="2:11" ht="15" customHeight="1">
      <c r="B51" s="55"/>
      <c r="C51" s="43"/>
      <c r="D51" s="43"/>
      <c r="E51" s="43"/>
      <c r="F51" s="43"/>
      <c r="G51" s="43"/>
      <c r="H51" s="43"/>
      <c r="I51" s="43"/>
      <c r="J51" s="43"/>
      <c r="K51" s="43"/>
    </row>
    <row r="52" spans="2:11" ht="15" customHeight="1">
      <c r="B52" s="56" t="s">
        <v>795</v>
      </c>
      <c r="C52" s="43">
        <f>A124855946R_Latest</f>
        <v>389.47199999999998</v>
      </c>
      <c r="D52" s="43">
        <f>A124855290K_Latest</f>
        <v>308.34500000000003</v>
      </c>
      <c r="E52" s="43">
        <f>A124856110J_Latest</f>
        <v>245.52699999999999</v>
      </c>
      <c r="F52" s="43">
        <f>A124856274C_Latest</f>
        <v>73.647000000000006</v>
      </c>
      <c r="G52" s="43">
        <f>A124855454V_Latest</f>
        <v>129.78</v>
      </c>
      <c r="H52" s="43">
        <f>A124855618C_Latest</f>
        <v>22.934999999999999</v>
      </c>
      <c r="I52" s="43">
        <f>A124855782F_Latest</f>
        <v>12.709</v>
      </c>
      <c r="J52" s="43">
        <f>A124855126J_Latest</f>
        <v>21.248000000000001</v>
      </c>
      <c r="K52" s="43">
        <f>A124856438L_Latest</f>
        <v>1203.662</v>
      </c>
    </row>
    <row r="53" spans="2:11" ht="15" customHeight="1">
      <c r="B53" s="56" t="s">
        <v>796</v>
      </c>
      <c r="C53" s="43">
        <f>A124855918F_Latest</f>
        <v>854.12199999999996</v>
      </c>
      <c r="D53" s="43">
        <f>A124855262A_Latest</f>
        <v>683.19399999999996</v>
      </c>
      <c r="E53" s="43">
        <f>A124856082K_Latest</f>
        <v>560.41099999999994</v>
      </c>
      <c r="F53" s="43">
        <f>A124856246V_Latest</f>
        <v>176.13200000000001</v>
      </c>
      <c r="G53" s="43">
        <f>A124855426K_Latest</f>
        <v>297.952</v>
      </c>
      <c r="H53" s="43">
        <f>A124855590L_Latest</f>
        <v>52.741</v>
      </c>
      <c r="I53" s="43">
        <f>A124855754W_Latest</f>
        <v>25.498999999999999</v>
      </c>
      <c r="J53" s="43">
        <f>A124855098K_Latest</f>
        <v>48.676000000000002</v>
      </c>
      <c r="K53" s="43">
        <f>A124856410K_Latest</f>
        <v>2698.7280000000001</v>
      </c>
    </row>
    <row r="54" spans="2:11" ht="15" customHeight="1">
      <c r="B54" s="56" t="s">
        <v>797</v>
      </c>
      <c r="C54" s="43">
        <f>A124856002X_Latest</f>
        <v>1450.6420000000001</v>
      </c>
      <c r="D54" s="43">
        <f>A124855346K_Latest</f>
        <v>1192.521</v>
      </c>
      <c r="E54" s="43">
        <f>A124856166V_Latest</f>
        <v>964.48900000000003</v>
      </c>
      <c r="F54" s="43">
        <f>A124856330K_Latest</f>
        <v>334.25099999999998</v>
      </c>
      <c r="G54" s="43">
        <f>A124855510A_Latest</f>
        <v>475.43799999999999</v>
      </c>
      <c r="H54" s="43">
        <f>A124855674W_Latest</f>
        <v>103.35</v>
      </c>
      <c r="I54" s="43">
        <f>A124855838F_Latest</f>
        <v>33.878</v>
      </c>
      <c r="J54" s="43">
        <f>A124855182A_Latest</f>
        <v>69.061000000000007</v>
      </c>
      <c r="K54" s="43">
        <f>A124856494F_Latest</f>
        <v>4623.6310000000003</v>
      </c>
    </row>
    <row r="55" spans="2:11" ht="15" customHeight="1">
      <c r="B55" s="56"/>
      <c r="C55" s="43"/>
      <c r="D55" s="43"/>
      <c r="E55" s="43"/>
      <c r="F55" s="43"/>
      <c r="G55" s="43"/>
      <c r="H55" s="43"/>
      <c r="I55" s="43"/>
      <c r="J55" s="43"/>
      <c r="K55" s="43"/>
    </row>
    <row r="56" spans="2:11" ht="15" customHeight="1">
      <c r="B56" s="55" t="s">
        <v>798</v>
      </c>
      <c r="C56" s="43">
        <f>A124855982X_Latest</f>
        <v>2304.7649999999999</v>
      </c>
      <c r="D56" s="43">
        <f>A124855326A_Latest</f>
        <v>1875.7149999999999</v>
      </c>
      <c r="E56" s="43">
        <f>A124856146K_Latest</f>
        <v>1524.9</v>
      </c>
      <c r="F56" s="43">
        <f>A124856310A_Latest</f>
        <v>510.38400000000001</v>
      </c>
      <c r="G56" s="43">
        <f>A124855490C_Latest</f>
        <v>773.39</v>
      </c>
      <c r="H56" s="43">
        <f>A124855654L_Latest</f>
        <v>156.09100000000001</v>
      </c>
      <c r="I56" s="43">
        <f>A124855818W_Latest</f>
        <v>59.377000000000002</v>
      </c>
      <c r="J56" s="43">
        <f>A124855162T_Latest</f>
        <v>117.73699999999999</v>
      </c>
      <c r="K56" s="43">
        <f>A124856474W_Latest</f>
        <v>7322.3580000000002</v>
      </c>
    </row>
    <row r="57" spans="2:11" ht="15" customHeight="1">
      <c r="B57" s="56"/>
      <c r="C57" s="56"/>
      <c r="D57" s="56"/>
      <c r="E57" s="56"/>
      <c r="F57" s="56"/>
      <c r="G57" s="56"/>
      <c r="H57" s="56"/>
      <c r="I57" s="56"/>
      <c r="J57" s="56"/>
      <c r="K57" s="56"/>
    </row>
    <row r="58" spans="2:11" ht="15" customHeight="1">
      <c r="B58" s="57" t="s">
        <v>799</v>
      </c>
      <c r="C58" s="58"/>
      <c r="D58" s="58"/>
      <c r="E58" s="58"/>
      <c r="F58" s="58"/>
      <c r="G58" s="58"/>
      <c r="H58" s="58"/>
      <c r="I58" s="58"/>
      <c r="J58" s="58"/>
      <c r="K58" s="58"/>
    </row>
  </sheetData>
  <mergeCells count="4">
    <mergeCell ref="B5:L5"/>
    <mergeCell ref="B6:L6"/>
    <mergeCell ref="A8:H8"/>
    <mergeCell ref="C9:K9"/>
  </mergeCells>
  <hyperlinks>
    <hyperlink ref="B58" r:id="rId1" display="© Commonwealth of Australia 2011" xr:uid="{C2FA3728-18BD-4E54-A761-426C71BEF2B2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F360-B7B4-4FAD-AE3F-A480F575E44F}">
  <sheetPr>
    <pageSetUpPr fitToPage="1"/>
  </sheetPr>
  <dimension ref="A1:L58"/>
  <sheetViews>
    <sheetView workbookViewId="0">
      <pane ySplit="11" topLeftCell="A12" activePane="bottomLeft" state="frozen"/>
      <selection pane="bottomLeft" activeCell="C12" sqref="C12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95" customHeight="1">
      <c r="A2" s="10"/>
      <c r="B2" s="29" t="s">
        <v>733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1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1.2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95" customHeight="1">
      <c r="A5" s="28"/>
      <c r="B5" s="70" t="str">
        <f>Contents!B5</f>
        <v>6224.0.55.001 Labour Force Status of Families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5.95" customHeight="1">
      <c r="A6" s="28"/>
      <c r="B6" s="71" t="str">
        <f>Contents!B6</f>
        <v>Table 8. Families by state and territory and age of dependent children, partners and mothers</v>
      </c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15.95" customHeight="1">
      <c r="A7" s="28"/>
      <c r="B7" s="30" t="str">
        <f>Contents!B7</f>
        <v>Released at 11:30 am (Canberra time) Tue 18 Oct 2022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customHeight="1">
      <c r="A8" s="72" t="str">
        <f>Contents!C12</f>
        <v>Table 8.2 - Time Series IDs</v>
      </c>
      <c r="B8" s="72"/>
      <c r="C8" s="72"/>
      <c r="D8" s="72"/>
      <c r="E8" s="72"/>
      <c r="F8" s="72"/>
      <c r="G8" s="72"/>
      <c r="H8" s="72"/>
      <c r="I8" s="31"/>
      <c r="J8" s="32"/>
      <c r="K8" s="33"/>
      <c r="L8" s="33"/>
    </row>
    <row r="9" spans="1:12">
      <c r="A9" s="34"/>
      <c r="B9" s="35"/>
      <c r="C9" s="73">
        <v>44713</v>
      </c>
      <c r="D9" s="74"/>
      <c r="E9" s="74"/>
      <c r="F9" s="74"/>
      <c r="G9" s="74"/>
      <c r="H9" s="74"/>
      <c r="I9" s="74"/>
      <c r="J9" s="74"/>
      <c r="K9" s="74"/>
      <c r="L9" s="36"/>
    </row>
    <row r="10" spans="1:12" ht="34.5">
      <c r="A10" s="34"/>
      <c r="B10" s="37"/>
      <c r="C10" s="38" t="s">
        <v>752</v>
      </c>
      <c r="D10" s="38" t="s">
        <v>753</v>
      </c>
      <c r="E10" s="38" t="s">
        <v>754</v>
      </c>
      <c r="F10" s="38" t="s">
        <v>755</v>
      </c>
      <c r="G10" s="38" t="s">
        <v>756</v>
      </c>
      <c r="H10" s="38" t="s">
        <v>757</v>
      </c>
      <c r="I10" s="38" t="s">
        <v>758</v>
      </c>
      <c r="J10" s="38" t="s">
        <v>759</v>
      </c>
      <c r="K10" s="38" t="s">
        <v>760</v>
      </c>
      <c r="L10" s="36"/>
    </row>
    <row r="11" spans="1:12" ht="15" customHeight="1">
      <c r="A11" s="39"/>
      <c r="B11" s="40"/>
      <c r="C11" s="41" t="s">
        <v>761</v>
      </c>
      <c r="D11" s="41" t="s">
        <v>761</v>
      </c>
      <c r="E11" s="41" t="s">
        <v>761</v>
      </c>
      <c r="F11" s="41" t="s">
        <v>761</v>
      </c>
      <c r="G11" s="41" t="s">
        <v>761</v>
      </c>
      <c r="H11" s="41" t="s">
        <v>761</v>
      </c>
      <c r="I11" s="41" t="s">
        <v>761</v>
      </c>
      <c r="J11" s="41" t="s">
        <v>761</v>
      </c>
      <c r="K11" s="41" t="s">
        <v>761</v>
      </c>
      <c r="L11" s="36"/>
    </row>
    <row r="12" spans="1:12">
      <c r="A12" s="59"/>
      <c r="B12" s="62" t="s">
        <v>762</v>
      </c>
      <c r="C12" s="17" t="s">
        <v>292</v>
      </c>
      <c r="D12" s="17" t="s">
        <v>333</v>
      </c>
      <c r="E12" s="17" t="s">
        <v>374</v>
      </c>
      <c r="F12" s="17" t="s">
        <v>415</v>
      </c>
      <c r="G12" s="17" t="s">
        <v>456</v>
      </c>
      <c r="H12" s="17" t="s">
        <v>497</v>
      </c>
      <c r="I12" s="17" t="s">
        <v>651</v>
      </c>
      <c r="J12" s="17" t="s">
        <v>692</v>
      </c>
      <c r="K12" s="17" t="s">
        <v>251</v>
      </c>
    </row>
    <row r="13" spans="1:12">
      <c r="A13" s="42"/>
      <c r="B13" s="45" t="s">
        <v>763</v>
      </c>
      <c r="C13" s="17" t="s">
        <v>293</v>
      </c>
      <c r="D13" s="17" t="s">
        <v>334</v>
      </c>
      <c r="E13" s="17" t="s">
        <v>375</v>
      </c>
      <c r="F13" s="17" t="s">
        <v>416</v>
      </c>
      <c r="G13" s="17" t="s">
        <v>457</v>
      </c>
      <c r="H13" s="17" t="s">
        <v>498</v>
      </c>
      <c r="I13" s="17" t="s">
        <v>652</v>
      </c>
      <c r="J13" s="17" t="s">
        <v>693</v>
      </c>
      <c r="K13" s="17" t="s">
        <v>252</v>
      </c>
    </row>
    <row r="14" spans="1:12">
      <c r="A14" s="42"/>
      <c r="B14" s="47" t="s">
        <v>764</v>
      </c>
      <c r="C14" s="17" t="s">
        <v>294</v>
      </c>
      <c r="D14" s="17" t="s">
        <v>335</v>
      </c>
      <c r="E14" s="17" t="s">
        <v>376</v>
      </c>
      <c r="F14" s="17" t="s">
        <v>417</v>
      </c>
      <c r="G14" s="17" t="s">
        <v>458</v>
      </c>
      <c r="H14" s="17" t="s">
        <v>499</v>
      </c>
      <c r="I14" s="17" t="s">
        <v>653</v>
      </c>
      <c r="J14" s="17" t="s">
        <v>694</v>
      </c>
      <c r="K14" s="17" t="s">
        <v>253</v>
      </c>
    </row>
    <row r="15" spans="1:12">
      <c r="A15" s="42"/>
      <c r="B15" s="48" t="s">
        <v>765</v>
      </c>
      <c r="C15" s="17" t="s">
        <v>295</v>
      </c>
      <c r="D15" s="17" t="s">
        <v>336</v>
      </c>
      <c r="E15" s="17" t="s">
        <v>377</v>
      </c>
      <c r="F15" s="17" t="s">
        <v>418</v>
      </c>
      <c r="G15" s="17" t="s">
        <v>459</v>
      </c>
      <c r="H15" s="17" t="s">
        <v>500</v>
      </c>
      <c r="I15" s="17" t="s">
        <v>654</v>
      </c>
      <c r="J15" s="17" t="s">
        <v>695</v>
      </c>
      <c r="K15" s="17" t="s">
        <v>254</v>
      </c>
    </row>
    <row r="16" spans="1:12">
      <c r="A16" s="42"/>
      <c r="B16" s="48" t="s">
        <v>766</v>
      </c>
      <c r="C16" s="17" t="s">
        <v>296</v>
      </c>
      <c r="D16" s="17" t="s">
        <v>337</v>
      </c>
      <c r="E16" s="17" t="s">
        <v>378</v>
      </c>
      <c r="F16" s="17" t="s">
        <v>419</v>
      </c>
      <c r="G16" s="17" t="s">
        <v>460</v>
      </c>
      <c r="H16" s="17" t="s">
        <v>614</v>
      </c>
      <c r="I16" s="17" t="s">
        <v>655</v>
      </c>
      <c r="J16" s="17" t="s">
        <v>696</v>
      </c>
      <c r="K16" s="17" t="s">
        <v>255</v>
      </c>
    </row>
    <row r="17" spans="1:11" ht="15" customHeight="1">
      <c r="A17" s="42"/>
      <c r="B17" s="48" t="s">
        <v>767</v>
      </c>
      <c r="C17" s="17" t="s">
        <v>297</v>
      </c>
      <c r="D17" s="17" t="s">
        <v>338</v>
      </c>
      <c r="E17" s="17" t="s">
        <v>379</v>
      </c>
      <c r="F17" s="17" t="s">
        <v>420</v>
      </c>
      <c r="G17" s="17" t="s">
        <v>461</v>
      </c>
      <c r="H17" s="17" t="s">
        <v>615</v>
      </c>
      <c r="I17" s="17" t="s">
        <v>656</v>
      </c>
      <c r="J17" s="17" t="s">
        <v>697</v>
      </c>
      <c r="K17" s="17" t="s">
        <v>256</v>
      </c>
    </row>
    <row r="18" spans="1:11">
      <c r="A18" s="42"/>
      <c r="B18" s="47" t="s">
        <v>768</v>
      </c>
      <c r="C18" s="17" t="s">
        <v>298</v>
      </c>
      <c r="D18" s="17" t="s">
        <v>339</v>
      </c>
      <c r="E18" s="17" t="s">
        <v>380</v>
      </c>
      <c r="F18" s="17" t="s">
        <v>421</v>
      </c>
      <c r="G18" s="17" t="s">
        <v>462</v>
      </c>
      <c r="H18" s="17" t="s">
        <v>616</v>
      </c>
      <c r="I18" s="17" t="s">
        <v>657</v>
      </c>
      <c r="J18" s="17" t="s">
        <v>698</v>
      </c>
      <c r="K18" s="17" t="s">
        <v>257</v>
      </c>
    </row>
    <row r="19" spans="1:11">
      <c r="A19" s="42"/>
      <c r="B19" s="48" t="s">
        <v>769</v>
      </c>
      <c r="C19" s="17" t="s">
        <v>299</v>
      </c>
      <c r="D19" s="17" t="s">
        <v>340</v>
      </c>
      <c r="E19" s="17" t="s">
        <v>381</v>
      </c>
      <c r="F19" s="17" t="s">
        <v>422</v>
      </c>
      <c r="G19" s="17" t="s">
        <v>463</v>
      </c>
      <c r="H19" s="17" t="s">
        <v>617</v>
      </c>
      <c r="I19" s="17" t="s">
        <v>658</v>
      </c>
      <c r="J19" s="17" t="s">
        <v>699</v>
      </c>
      <c r="K19" s="17" t="s">
        <v>258</v>
      </c>
    </row>
    <row r="20" spans="1:11">
      <c r="A20" s="42"/>
      <c r="B20" s="48" t="s">
        <v>770</v>
      </c>
      <c r="C20" s="17" t="s">
        <v>300</v>
      </c>
      <c r="D20" s="17" t="s">
        <v>341</v>
      </c>
      <c r="E20" s="17" t="s">
        <v>382</v>
      </c>
      <c r="F20" s="17" t="s">
        <v>423</v>
      </c>
      <c r="G20" s="17" t="s">
        <v>464</v>
      </c>
      <c r="H20" s="17" t="s">
        <v>618</v>
      </c>
      <c r="I20" s="17" t="s">
        <v>659</v>
      </c>
      <c r="J20" s="17" t="s">
        <v>700</v>
      </c>
      <c r="K20" s="17" t="s">
        <v>259</v>
      </c>
    </row>
    <row r="21" spans="1:11">
      <c r="A21" s="42"/>
      <c r="B21" s="47" t="s">
        <v>771</v>
      </c>
      <c r="C21" s="17" t="s">
        <v>301</v>
      </c>
      <c r="D21" s="17" t="s">
        <v>342</v>
      </c>
      <c r="E21" s="17" t="s">
        <v>383</v>
      </c>
      <c r="F21" s="17" t="s">
        <v>424</v>
      </c>
      <c r="G21" s="17" t="s">
        <v>465</v>
      </c>
      <c r="H21" s="17" t="s">
        <v>619</v>
      </c>
      <c r="I21" s="17" t="s">
        <v>660</v>
      </c>
      <c r="J21" s="17" t="s">
        <v>701</v>
      </c>
      <c r="K21" s="17" t="s">
        <v>260</v>
      </c>
    </row>
    <row r="22" spans="1:11">
      <c r="A22" s="42"/>
      <c r="B22" s="45" t="s">
        <v>772</v>
      </c>
      <c r="C22" s="17" t="s">
        <v>302</v>
      </c>
      <c r="D22" s="17" t="s">
        <v>343</v>
      </c>
      <c r="E22" s="17" t="s">
        <v>384</v>
      </c>
      <c r="F22" s="17" t="s">
        <v>425</v>
      </c>
      <c r="G22" s="17" t="s">
        <v>466</v>
      </c>
      <c r="H22" s="17" t="s">
        <v>620</v>
      </c>
      <c r="I22" s="17" t="s">
        <v>661</v>
      </c>
      <c r="J22" s="17" t="s">
        <v>702</v>
      </c>
      <c r="K22" s="17" t="s">
        <v>261</v>
      </c>
    </row>
    <row r="23" spans="1:11">
      <c r="A23" s="42"/>
      <c r="B23" s="49" t="s">
        <v>773</v>
      </c>
      <c r="C23" s="17" t="s">
        <v>303</v>
      </c>
      <c r="D23" s="17" t="s">
        <v>344</v>
      </c>
      <c r="E23" s="17" t="s">
        <v>385</v>
      </c>
      <c r="F23" s="17" t="s">
        <v>426</v>
      </c>
      <c r="G23" s="17" t="s">
        <v>467</v>
      </c>
      <c r="H23" s="17" t="s">
        <v>621</v>
      </c>
      <c r="I23" s="17" t="s">
        <v>662</v>
      </c>
      <c r="J23" s="17" t="s">
        <v>703</v>
      </c>
      <c r="K23" s="17" t="s">
        <v>262</v>
      </c>
    </row>
    <row r="24" spans="1:11">
      <c r="A24" s="42"/>
      <c r="B24" s="49" t="s">
        <v>774</v>
      </c>
      <c r="C24" s="17" t="s">
        <v>304</v>
      </c>
      <c r="D24" s="17" t="s">
        <v>345</v>
      </c>
      <c r="E24" s="17" t="s">
        <v>386</v>
      </c>
      <c r="F24" s="17" t="s">
        <v>427</v>
      </c>
      <c r="G24" s="17" t="s">
        <v>468</v>
      </c>
      <c r="H24" s="17" t="s">
        <v>622</v>
      </c>
      <c r="I24" s="17" t="s">
        <v>663</v>
      </c>
      <c r="J24" s="17" t="s">
        <v>704</v>
      </c>
      <c r="K24" s="17" t="s">
        <v>263</v>
      </c>
    </row>
    <row r="25" spans="1:11">
      <c r="A25" s="42"/>
      <c r="B25" s="49" t="s">
        <v>775</v>
      </c>
      <c r="C25" s="17" t="s">
        <v>305</v>
      </c>
      <c r="D25" s="17" t="s">
        <v>346</v>
      </c>
      <c r="E25" s="17" t="s">
        <v>387</v>
      </c>
      <c r="F25" s="17" t="s">
        <v>428</v>
      </c>
      <c r="G25" s="17" t="s">
        <v>469</v>
      </c>
      <c r="H25" s="17" t="s">
        <v>623</v>
      </c>
      <c r="I25" s="17" t="s">
        <v>664</v>
      </c>
      <c r="J25" s="17" t="s">
        <v>705</v>
      </c>
      <c r="K25" s="17" t="s">
        <v>264</v>
      </c>
    </row>
    <row r="26" spans="1:11">
      <c r="A26" s="42"/>
      <c r="B26" s="49"/>
      <c r="C26" s="60"/>
      <c r="D26" s="60"/>
      <c r="E26" s="60"/>
      <c r="F26" s="60"/>
      <c r="G26" s="60"/>
      <c r="H26" s="60"/>
      <c r="I26" s="60"/>
      <c r="J26" s="60"/>
      <c r="K26" s="60"/>
    </row>
    <row r="27" spans="1:11">
      <c r="A27" s="42"/>
      <c r="B27" s="62" t="s">
        <v>776</v>
      </c>
      <c r="C27" s="17" t="s">
        <v>306</v>
      </c>
      <c r="D27" s="17" t="s">
        <v>347</v>
      </c>
      <c r="E27" s="17" t="s">
        <v>388</v>
      </c>
      <c r="F27" s="17" t="s">
        <v>429</v>
      </c>
      <c r="G27" s="17" t="s">
        <v>470</v>
      </c>
      <c r="H27" s="17" t="s">
        <v>624</v>
      </c>
      <c r="I27" s="17" t="s">
        <v>665</v>
      </c>
      <c r="J27" s="17" t="s">
        <v>706</v>
      </c>
      <c r="K27" s="17" t="s">
        <v>265</v>
      </c>
    </row>
    <row r="28" spans="1:11">
      <c r="A28" s="42"/>
      <c r="B28" s="45" t="s">
        <v>763</v>
      </c>
      <c r="C28" s="17" t="s">
        <v>307</v>
      </c>
      <c r="D28" s="17" t="s">
        <v>348</v>
      </c>
      <c r="E28" s="17" t="s">
        <v>389</v>
      </c>
      <c r="F28" s="17" t="s">
        <v>430</v>
      </c>
      <c r="G28" s="17" t="s">
        <v>471</v>
      </c>
      <c r="H28" s="17" t="s">
        <v>625</v>
      </c>
      <c r="I28" s="17" t="s">
        <v>666</v>
      </c>
      <c r="J28" s="17" t="s">
        <v>707</v>
      </c>
      <c r="K28" s="17" t="s">
        <v>266</v>
      </c>
    </row>
    <row r="29" spans="1:11">
      <c r="A29" s="42"/>
      <c r="B29" s="51" t="s">
        <v>777</v>
      </c>
      <c r="C29" s="17" t="s">
        <v>308</v>
      </c>
      <c r="D29" s="17" t="s">
        <v>349</v>
      </c>
      <c r="E29" s="17" t="s">
        <v>390</v>
      </c>
      <c r="F29" s="17" t="s">
        <v>431</v>
      </c>
      <c r="G29" s="17" t="s">
        <v>472</v>
      </c>
      <c r="H29" s="17" t="s">
        <v>626</v>
      </c>
      <c r="I29" s="17" t="s">
        <v>667</v>
      </c>
      <c r="J29" s="17" t="s">
        <v>708</v>
      </c>
      <c r="K29" s="17" t="s">
        <v>267</v>
      </c>
    </row>
    <row r="30" spans="1:11">
      <c r="A30" s="42"/>
      <c r="B30" s="52" t="s">
        <v>778</v>
      </c>
      <c r="C30" s="17" t="s">
        <v>309</v>
      </c>
      <c r="D30" s="17" t="s">
        <v>350</v>
      </c>
      <c r="E30" s="17" t="s">
        <v>391</v>
      </c>
      <c r="F30" s="17" t="s">
        <v>432</v>
      </c>
      <c r="G30" s="17" t="s">
        <v>473</v>
      </c>
      <c r="H30" s="17" t="s">
        <v>627</v>
      </c>
      <c r="I30" s="17" t="s">
        <v>668</v>
      </c>
      <c r="J30" s="17" t="s">
        <v>709</v>
      </c>
      <c r="K30" s="17" t="s">
        <v>268</v>
      </c>
    </row>
    <row r="31" spans="1:11">
      <c r="A31" s="42"/>
      <c r="B31" s="53" t="s">
        <v>779</v>
      </c>
      <c r="C31" s="17" t="s">
        <v>310</v>
      </c>
      <c r="D31" s="17" t="s">
        <v>351</v>
      </c>
      <c r="E31" s="17" t="s">
        <v>392</v>
      </c>
      <c r="F31" s="17" t="s">
        <v>433</v>
      </c>
      <c r="G31" s="17" t="s">
        <v>474</v>
      </c>
      <c r="H31" s="17" t="s">
        <v>628</v>
      </c>
      <c r="I31" s="17" t="s">
        <v>669</v>
      </c>
      <c r="J31" s="17" t="s">
        <v>710</v>
      </c>
      <c r="K31" s="17" t="s">
        <v>269</v>
      </c>
    </row>
    <row r="32" spans="1:11">
      <c r="A32" s="42"/>
      <c r="B32" s="53" t="s">
        <v>780</v>
      </c>
      <c r="C32" s="17" t="s">
        <v>311</v>
      </c>
      <c r="D32" s="17" t="s">
        <v>352</v>
      </c>
      <c r="E32" s="17" t="s">
        <v>393</v>
      </c>
      <c r="F32" s="17" t="s">
        <v>434</v>
      </c>
      <c r="G32" s="17" t="s">
        <v>475</v>
      </c>
      <c r="H32" s="17" t="s">
        <v>629</v>
      </c>
      <c r="I32" s="17" t="s">
        <v>670</v>
      </c>
      <c r="J32" s="17" t="s">
        <v>711</v>
      </c>
      <c r="K32" s="17" t="s">
        <v>270</v>
      </c>
    </row>
    <row r="33" spans="1:11" ht="15" customHeight="1">
      <c r="A33" s="42"/>
      <c r="B33" s="52" t="s">
        <v>781</v>
      </c>
      <c r="C33" s="17" t="s">
        <v>312</v>
      </c>
      <c r="D33" s="17" t="s">
        <v>353</v>
      </c>
      <c r="E33" s="17" t="s">
        <v>394</v>
      </c>
      <c r="F33" s="17" t="s">
        <v>435</v>
      </c>
      <c r="G33" s="17" t="s">
        <v>476</v>
      </c>
      <c r="H33" s="17" t="s">
        <v>630</v>
      </c>
      <c r="I33" s="17" t="s">
        <v>671</v>
      </c>
      <c r="J33" s="17" t="s">
        <v>712</v>
      </c>
      <c r="K33" s="17" t="s">
        <v>271</v>
      </c>
    </row>
    <row r="34" spans="1:11">
      <c r="A34" s="42"/>
      <c r="B34" s="52" t="s">
        <v>782</v>
      </c>
      <c r="C34" s="17" t="s">
        <v>313</v>
      </c>
      <c r="D34" s="17" t="s">
        <v>354</v>
      </c>
      <c r="E34" s="17" t="s">
        <v>395</v>
      </c>
      <c r="F34" s="17" t="s">
        <v>436</v>
      </c>
      <c r="G34" s="17" t="s">
        <v>477</v>
      </c>
      <c r="H34" s="17" t="s">
        <v>631</v>
      </c>
      <c r="I34" s="17" t="s">
        <v>672</v>
      </c>
      <c r="J34" s="17" t="s">
        <v>713</v>
      </c>
      <c r="K34" s="17" t="s">
        <v>272</v>
      </c>
    </row>
    <row r="35" spans="1:11">
      <c r="A35" s="54"/>
      <c r="B35" s="51" t="s">
        <v>783</v>
      </c>
      <c r="C35" s="17" t="s">
        <v>314</v>
      </c>
      <c r="D35" s="17" t="s">
        <v>355</v>
      </c>
      <c r="E35" s="17" t="s">
        <v>396</v>
      </c>
      <c r="F35" s="17" t="s">
        <v>437</v>
      </c>
      <c r="G35" s="17" t="s">
        <v>478</v>
      </c>
      <c r="H35" s="17" t="s">
        <v>632</v>
      </c>
      <c r="I35" s="17" t="s">
        <v>673</v>
      </c>
      <c r="J35" s="17" t="s">
        <v>714</v>
      </c>
      <c r="K35" s="17" t="s">
        <v>273</v>
      </c>
    </row>
    <row r="36" spans="1:11">
      <c r="A36" s="36"/>
      <c r="B36" s="52" t="s">
        <v>784</v>
      </c>
      <c r="C36" s="17" t="s">
        <v>315</v>
      </c>
      <c r="D36" s="17" t="s">
        <v>356</v>
      </c>
      <c r="E36" s="17" t="s">
        <v>397</v>
      </c>
      <c r="F36" s="17" t="s">
        <v>438</v>
      </c>
      <c r="G36" s="17" t="s">
        <v>479</v>
      </c>
      <c r="H36" s="17" t="s">
        <v>633</v>
      </c>
      <c r="I36" s="17" t="s">
        <v>674</v>
      </c>
      <c r="J36" s="17" t="s">
        <v>715</v>
      </c>
      <c r="K36" s="17" t="s">
        <v>274</v>
      </c>
    </row>
    <row r="37" spans="1:11">
      <c r="A37" s="27"/>
      <c r="B37" s="53" t="s">
        <v>785</v>
      </c>
      <c r="C37" s="17" t="s">
        <v>316</v>
      </c>
      <c r="D37" s="17" t="s">
        <v>357</v>
      </c>
      <c r="E37" s="17" t="s">
        <v>398</v>
      </c>
      <c r="F37" s="17" t="s">
        <v>439</v>
      </c>
      <c r="G37" s="17" t="s">
        <v>480</v>
      </c>
      <c r="H37" s="17" t="s">
        <v>634</v>
      </c>
      <c r="I37" s="17" t="s">
        <v>675</v>
      </c>
      <c r="J37" s="17" t="s">
        <v>716</v>
      </c>
      <c r="K37" s="17" t="s">
        <v>275</v>
      </c>
    </row>
    <row r="38" spans="1:11" ht="15" customHeight="1">
      <c r="B38" s="53" t="s">
        <v>786</v>
      </c>
      <c r="C38" s="17" t="s">
        <v>317</v>
      </c>
      <c r="D38" s="17" t="s">
        <v>358</v>
      </c>
      <c r="E38" s="17" t="s">
        <v>399</v>
      </c>
      <c r="F38" s="17" t="s">
        <v>440</v>
      </c>
      <c r="G38" s="17" t="s">
        <v>481</v>
      </c>
      <c r="H38" s="17" t="s">
        <v>635</v>
      </c>
      <c r="I38" s="17" t="s">
        <v>676</v>
      </c>
      <c r="J38" s="17" t="s">
        <v>717</v>
      </c>
      <c r="K38" s="17" t="s">
        <v>276</v>
      </c>
    </row>
    <row r="39" spans="1:11" ht="15" customHeight="1">
      <c r="B39" s="52" t="s">
        <v>787</v>
      </c>
      <c r="C39" s="17" t="s">
        <v>318</v>
      </c>
      <c r="D39" s="17" t="s">
        <v>359</v>
      </c>
      <c r="E39" s="17" t="s">
        <v>400</v>
      </c>
      <c r="F39" s="17" t="s">
        <v>441</v>
      </c>
      <c r="G39" s="17" t="s">
        <v>482</v>
      </c>
      <c r="H39" s="17" t="s">
        <v>636</v>
      </c>
      <c r="I39" s="17" t="s">
        <v>677</v>
      </c>
      <c r="J39" s="17" t="s">
        <v>718</v>
      </c>
      <c r="K39" s="17" t="s">
        <v>277</v>
      </c>
    </row>
    <row r="40" spans="1:11" ht="15" customHeight="1">
      <c r="B40" s="52" t="s">
        <v>788</v>
      </c>
      <c r="C40" s="17" t="s">
        <v>319</v>
      </c>
      <c r="D40" s="17" t="s">
        <v>360</v>
      </c>
      <c r="E40" s="17" t="s">
        <v>401</v>
      </c>
      <c r="F40" s="17" t="s">
        <v>442</v>
      </c>
      <c r="G40" s="17" t="s">
        <v>483</v>
      </c>
      <c r="H40" s="17" t="s">
        <v>637</v>
      </c>
      <c r="I40" s="17" t="s">
        <v>678</v>
      </c>
      <c r="J40" s="17" t="s">
        <v>719</v>
      </c>
      <c r="K40" s="17" t="s">
        <v>278</v>
      </c>
    </row>
    <row r="41" spans="1:11" ht="15" customHeight="1">
      <c r="B41" s="51" t="s">
        <v>789</v>
      </c>
      <c r="C41" s="17" t="s">
        <v>320</v>
      </c>
      <c r="D41" s="17" t="s">
        <v>361</v>
      </c>
      <c r="E41" s="17" t="s">
        <v>402</v>
      </c>
      <c r="F41" s="17" t="s">
        <v>443</v>
      </c>
      <c r="G41" s="17" t="s">
        <v>484</v>
      </c>
      <c r="H41" s="17" t="s">
        <v>638</v>
      </c>
      <c r="I41" s="17" t="s">
        <v>679</v>
      </c>
      <c r="J41" s="17" t="s">
        <v>720</v>
      </c>
      <c r="K41" s="17" t="s">
        <v>279</v>
      </c>
    </row>
    <row r="42" spans="1:11" ht="15" customHeight="1">
      <c r="B42" s="52" t="s">
        <v>790</v>
      </c>
      <c r="C42" s="17" t="s">
        <v>321</v>
      </c>
      <c r="D42" s="17" t="s">
        <v>362</v>
      </c>
      <c r="E42" s="17" t="s">
        <v>403</v>
      </c>
      <c r="F42" s="17" t="s">
        <v>444</v>
      </c>
      <c r="G42" s="17" t="s">
        <v>485</v>
      </c>
      <c r="H42" s="17" t="s">
        <v>639</v>
      </c>
      <c r="I42" s="17" t="s">
        <v>680</v>
      </c>
      <c r="J42" s="17" t="s">
        <v>721</v>
      </c>
      <c r="K42" s="17" t="s">
        <v>280</v>
      </c>
    </row>
    <row r="43" spans="1:11" ht="15" customHeight="1">
      <c r="B43" s="52" t="s">
        <v>791</v>
      </c>
      <c r="C43" s="17" t="s">
        <v>322</v>
      </c>
      <c r="D43" s="17" t="s">
        <v>363</v>
      </c>
      <c r="E43" s="17" t="s">
        <v>404</v>
      </c>
      <c r="F43" s="17" t="s">
        <v>445</v>
      </c>
      <c r="G43" s="17" t="s">
        <v>486</v>
      </c>
      <c r="H43" s="17" t="s">
        <v>640</v>
      </c>
      <c r="I43" s="17" t="s">
        <v>681</v>
      </c>
      <c r="J43" s="17" t="s">
        <v>722</v>
      </c>
      <c r="K43" s="17" t="s">
        <v>281</v>
      </c>
    </row>
    <row r="44" spans="1:11" ht="15" customHeight="1">
      <c r="B44" s="51" t="s">
        <v>792</v>
      </c>
      <c r="C44" s="17" t="s">
        <v>323</v>
      </c>
      <c r="D44" s="17" t="s">
        <v>364</v>
      </c>
      <c r="E44" s="17" t="s">
        <v>405</v>
      </c>
      <c r="F44" s="17" t="s">
        <v>446</v>
      </c>
      <c r="G44" s="17" t="s">
        <v>487</v>
      </c>
      <c r="H44" s="17" t="s">
        <v>641</v>
      </c>
      <c r="I44" s="17" t="s">
        <v>682</v>
      </c>
      <c r="J44" s="17" t="s">
        <v>723</v>
      </c>
      <c r="K44" s="17" t="s">
        <v>282</v>
      </c>
    </row>
    <row r="45" spans="1:11" ht="15" customHeight="1">
      <c r="B45" s="51" t="s">
        <v>793</v>
      </c>
      <c r="C45" s="17" t="s">
        <v>324</v>
      </c>
      <c r="D45" s="17" t="s">
        <v>365</v>
      </c>
      <c r="E45" s="17" t="s">
        <v>406</v>
      </c>
      <c r="F45" s="17" t="s">
        <v>447</v>
      </c>
      <c r="G45" s="17" t="s">
        <v>488</v>
      </c>
      <c r="H45" s="17" t="s">
        <v>642</v>
      </c>
      <c r="I45" s="17" t="s">
        <v>683</v>
      </c>
      <c r="J45" s="17" t="s">
        <v>724</v>
      </c>
      <c r="K45" s="17" t="s">
        <v>283</v>
      </c>
    </row>
    <row r="46" spans="1:11" ht="15" customHeight="1">
      <c r="B46" s="45" t="s">
        <v>772</v>
      </c>
      <c r="C46" s="17" t="s">
        <v>325</v>
      </c>
      <c r="D46" s="17" t="s">
        <v>366</v>
      </c>
      <c r="E46" s="17" t="s">
        <v>407</v>
      </c>
      <c r="F46" s="17" t="s">
        <v>448</v>
      </c>
      <c r="G46" s="17" t="s">
        <v>489</v>
      </c>
      <c r="H46" s="17" t="s">
        <v>643</v>
      </c>
      <c r="I46" s="17" t="s">
        <v>684</v>
      </c>
      <c r="J46" s="17" t="s">
        <v>725</v>
      </c>
      <c r="K46" s="17" t="s">
        <v>284</v>
      </c>
    </row>
    <row r="47" spans="1:11" ht="15" customHeight="1">
      <c r="B47" s="49" t="s">
        <v>773</v>
      </c>
      <c r="C47" s="17" t="s">
        <v>326</v>
      </c>
      <c r="D47" s="17" t="s">
        <v>367</v>
      </c>
      <c r="E47" s="17" t="s">
        <v>408</v>
      </c>
      <c r="F47" s="17" t="s">
        <v>449</v>
      </c>
      <c r="G47" s="17" t="s">
        <v>490</v>
      </c>
      <c r="H47" s="17" t="s">
        <v>644</v>
      </c>
      <c r="I47" s="17" t="s">
        <v>685</v>
      </c>
      <c r="J47" s="17" t="s">
        <v>726</v>
      </c>
      <c r="K47" s="17" t="s">
        <v>285</v>
      </c>
    </row>
    <row r="48" spans="1:11" ht="15" customHeight="1">
      <c r="B48" s="49" t="s">
        <v>774</v>
      </c>
      <c r="C48" s="17" t="s">
        <v>327</v>
      </c>
      <c r="D48" s="17" t="s">
        <v>368</v>
      </c>
      <c r="E48" s="17" t="s">
        <v>409</v>
      </c>
      <c r="F48" s="17" t="s">
        <v>450</v>
      </c>
      <c r="G48" s="17" t="s">
        <v>491</v>
      </c>
      <c r="H48" s="17" t="s">
        <v>645</v>
      </c>
      <c r="I48" s="17" t="s">
        <v>686</v>
      </c>
      <c r="J48" s="17" t="s">
        <v>727</v>
      </c>
      <c r="K48" s="17" t="s">
        <v>286</v>
      </c>
    </row>
    <row r="49" spans="2:11" ht="15" customHeight="1">
      <c r="B49" s="49"/>
      <c r="C49" s="60"/>
      <c r="D49" s="60"/>
      <c r="E49" s="60"/>
      <c r="F49" s="60"/>
      <c r="G49" s="60"/>
      <c r="H49" s="60"/>
      <c r="I49" s="60"/>
      <c r="J49" s="60"/>
      <c r="K49" s="60"/>
    </row>
    <row r="50" spans="2:11" ht="15" customHeight="1">
      <c r="B50" s="55" t="s">
        <v>794</v>
      </c>
      <c r="C50" s="17" t="s">
        <v>328</v>
      </c>
      <c r="D50" s="17" t="s">
        <v>369</v>
      </c>
      <c r="E50" s="17" t="s">
        <v>410</v>
      </c>
      <c r="F50" s="17" t="s">
        <v>451</v>
      </c>
      <c r="G50" s="17" t="s">
        <v>492</v>
      </c>
      <c r="H50" s="17" t="s">
        <v>646</v>
      </c>
      <c r="I50" s="17" t="s">
        <v>687</v>
      </c>
      <c r="J50" s="17" t="s">
        <v>728</v>
      </c>
      <c r="K50" s="17" t="s">
        <v>287</v>
      </c>
    </row>
    <row r="51" spans="2:11" ht="15" customHeight="1">
      <c r="B51" s="55"/>
      <c r="C51" s="60"/>
      <c r="D51" s="60"/>
      <c r="E51" s="60"/>
      <c r="F51" s="60"/>
      <c r="G51" s="60"/>
      <c r="H51" s="60"/>
      <c r="I51" s="60"/>
      <c r="J51" s="60"/>
      <c r="K51" s="60"/>
    </row>
    <row r="52" spans="2:11" ht="15" customHeight="1">
      <c r="B52" s="56" t="s">
        <v>795</v>
      </c>
      <c r="C52" s="17" t="s">
        <v>329</v>
      </c>
      <c r="D52" s="17" t="s">
        <v>370</v>
      </c>
      <c r="E52" s="17" t="s">
        <v>411</v>
      </c>
      <c r="F52" s="17" t="s">
        <v>452</v>
      </c>
      <c r="G52" s="17" t="s">
        <v>493</v>
      </c>
      <c r="H52" s="17" t="s">
        <v>647</v>
      </c>
      <c r="I52" s="17" t="s">
        <v>688</v>
      </c>
      <c r="J52" s="17" t="s">
        <v>729</v>
      </c>
      <c r="K52" s="17" t="s">
        <v>288</v>
      </c>
    </row>
    <row r="53" spans="2:11" ht="15" customHeight="1">
      <c r="B53" s="56" t="s">
        <v>796</v>
      </c>
      <c r="C53" s="17" t="s">
        <v>330</v>
      </c>
      <c r="D53" s="17" t="s">
        <v>371</v>
      </c>
      <c r="E53" s="17" t="s">
        <v>412</v>
      </c>
      <c r="F53" s="17" t="s">
        <v>453</v>
      </c>
      <c r="G53" s="17" t="s">
        <v>494</v>
      </c>
      <c r="H53" s="17" t="s">
        <v>648</v>
      </c>
      <c r="I53" s="17" t="s">
        <v>689</v>
      </c>
      <c r="J53" s="17" t="s">
        <v>730</v>
      </c>
      <c r="K53" s="17" t="s">
        <v>289</v>
      </c>
    </row>
    <row r="54" spans="2:11" ht="15" customHeight="1">
      <c r="B54" s="56" t="s">
        <v>797</v>
      </c>
      <c r="C54" s="17" t="s">
        <v>331</v>
      </c>
      <c r="D54" s="17" t="s">
        <v>372</v>
      </c>
      <c r="E54" s="17" t="s">
        <v>413</v>
      </c>
      <c r="F54" s="17" t="s">
        <v>454</v>
      </c>
      <c r="G54" s="17" t="s">
        <v>495</v>
      </c>
      <c r="H54" s="17" t="s">
        <v>649</v>
      </c>
      <c r="I54" s="17" t="s">
        <v>690</v>
      </c>
      <c r="J54" s="17" t="s">
        <v>731</v>
      </c>
      <c r="K54" s="17" t="s">
        <v>290</v>
      </c>
    </row>
    <row r="55" spans="2:11" ht="15" customHeight="1">
      <c r="B55" s="56"/>
      <c r="C55" s="60"/>
      <c r="D55" s="60"/>
      <c r="E55" s="60"/>
      <c r="F55" s="60"/>
      <c r="G55" s="60"/>
      <c r="H55" s="60"/>
      <c r="I55" s="60"/>
      <c r="J55" s="60"/>
      <c r="K55" s="60"/>
    </row>
    <row r="56" spans="2:11" ht="15" customHeight="1">
      <c r="B56" s="55" t="s">
        <v>798</v>
      </c>
      <c r="C56" s="17" t="s">
        <v>332</v>
      </c>
      <c r="D56" s="17" t="s">
        <v>373</v>
      </c>
      <c r="E56" s="17" t="s">
        <v>414</v>
      </c>
      <c r="F56" s="17" t="s">
        <v>455</v>
      </c>
      <c r="G56" s="17" t="s">
        <v>496</v>
      </c>
      <c r="H56" s="17" t="s">
        <v>650</v>
      </c>
      <c r="I56" s="17" t="s">
        <v>691</v>
      </c>
      <c r="J56" s="17" t="s">
        <v>732</v>
      </c>
      <c r="K56" s="17" t="s">
        <v>291</v>
      </c>
    </row>
    <row r="57" spans="2:11" ht="15" customHeight="1">
      <c r="B57" s="56"/>
      <c r="C57" s="56"/>
      <c r="D57" s="56"/>
      <c r="E57" s="56"/>
      <c r="F57" s="56"/>
      <c r="G57" s="56"/>
      <c r="H57" s="56"/>
      <c r="I57" s="56"/>
      <c r="J57" s="56"/>
      <c r="K57" s="56"/>
    </row>
    <row r="58" spans="2:11" ht="15" customHeight="1">
      <c r="B58" s="57" t="s">
        <v>799</v>
      </c>
      <c r="C58" s="58"/>
      <c r="D58" s="58"/>
      <c r="E58" s="58"/>
      <c r="F58" s="58"/>
      <c r="G58" s="58"/>
      <c r="H58" s="58"/>
      <c r="I58" s="58"/>
      <c r="J58" s="58"/>
      <c r="K58" s="58"/>
    </row>
  </sheetData>
  <mergeCells count="4">
    <mergeCell ref="B5:L5"/>
    <mergeCell ref="B6:L6"/>
    <mergeCell ref="A8:H8"/>
    <mergeCell ref="C9:K9"/>
  </mergeCells>
  <hyperlinks>
    <hyperlink ref="B58" r:id="rId1" display="© Commonwealth of Australia 2011" xr:uid="{4DB4758C-98F7-47A4-A0EE-623A55B21D3E}"/>
    <hyperlink ref="C12" location="A124856006J" display="A124856006J" xr:uid="{6BE922FC-9A35-4F8D-8231-12BF838B41C3}"/>
    <hyperlink ref="D12" location="A124855350A" display="A124855350A" xr:uid="{0500DBEA-F254-44B3-82CC-920BF630A78E}"/>
    <hyperlink ref="E12" location="A124856170K" display="A124856170K" xr:uid="{9FEDC866-7A0F-4A5A-AF17-299A5B60C88C}"/>
    <hyperlink ref="F12" location="A124856334V" display="A124856334V" xr:uid="{E3C610C8-E8E5-490C-A67C-F96B71F13A65}"/>
    <hyperlink ref="G12" location="A124855514K" display="A124855514K" xr:uid="{00E36D4F-9BE7-45AD-9822-4A4924987A4F}"/>
    <hyperlink ref="H12" location="A124855678F" display="A124855678F" xr:uid="{0A29253A-F45A-45AA-846C-5ACCE01A8BFA}"/>
    <hyperlink ref="I12" location="A124855842W" display="A124855842W" xr:uid="{9BAA8644-D249-429E-83CD-73A215101F03}"/>
    <hyperlink ref="J12" location="A124855186K" display="A124855186K" xr:uid="{0FE778D5-5ADD-4499-BB76-4ABD23F3B686}"/>
    <hyperlink ref="K12" location="A124856498R" display="A124856498R" xr:uid="{F33B2CFC-6430-48CA-BCFA-4EA78C3318C8}"/>
    <hyperlink ref="C13" location="A124855950F" display="A124855950F" xr:uid="{350998C3-B058-49EC-920A-78F2B7D50B3A}"/>
    <hyperlink ref="D13" location="A124855294V" display="A124855294V" xr:uid="{7A6FE609-DB92-4BEC-94A7-E24526F6D5A9}"/>
    <hyperlink ref="E13" location="A124856114T" display="A124856114T" xr:uid="{60BBBB1A-0202-4A6C-8D09-BB34CF411E02}"/>
    <hyperlink ref="F13" location="A124856278L" display="A124856278L" xr:uid="{097CE9E1-309E-421F-86AF-6CF3A135BDC9}"/>
    <hyperlink ref="G13" location="A124855458C" display="A124855458C" xr:uid="{5F898266-468C-4B4E-AAAC-DCAF05534047}"/>
    <hyperlink ref="H13" location="A124855622V" display="A124855622V" xr:uid="{8B23B894-32DB-405B-9793-459F16C1A82B}"/>
    <hyperlink ref="I13" location="A124855786R" display="A124855786R" xr:uid="{AE9FD8B6-FC77-4B68-A9F2-189B497C4797}"/>
    <hyperlink ref="J13" location="A124855130X" display="A124855130X" xr:uid="{77F45958-E458-4315-B143-4B5FA36C448A}"/>
    <hyperlink ref="K13" location="A124856442C" display="A124856442C" xr:uid="{71A33289-9C7B-424E-8AA5-EAE0D17701A4}"/>
    <hyperlink ref="C14" location="A124856010X" display="A124856010X" xr:uid="{E6E9DE99-3AF8-4917-B858-22FA064BD45D}"/>
    <hyperlink ref="D14" location="A124855354K" display="A124855354K" xr:uid="{3067FE20-0052-4A56-8F64-52DAD7909E6A}"/>
    <hyperlink ref="E14" location="A124856174V" display="A124856174V" xr:uid="{B324CC05-DCE6-4346-ACE4-D810A7720276}"/>
    <hyperlink ref="F14" location="A124856338C" display="A124856338C" xr:uid="{44C696E6-EDED-4F0D-B8AA-E930DF4BEE69}"/>
    <hyperlink ref="G14" location="A124855518V" display="A124855518V" xr:uid="{1027A3D9-EC98-43C0-8706-6C42176C3A38}"/>
    <hyperlink ref="H14" location="A124855682W" display="A124855682W" xr:uid="{B3DDF5A8-695D-4342-9E96-15186BB64F0D}"/>
    <hyperlink ref="I14" location="A124855846F" display="A124855846F" xr:uid="{4A545A20-955F-4D97-8397-5E6CD48168BA}"/>
    <hyperlink ref="J14" location="A124855190A" display="A124855190A" xr:uid="{2DB2B434-501C-44A5-B540-CB6E8A86705D}"/>
    <hyperlink ref="K14" location="A124856502V" display="A124856502V" xr:uid="{A582438C-59F7-4703-AE99-46ACAC3CC093}"/>
    <hyperlink ref="C15" location="A124856014J" display="A124856014J" xr:uid="{02101FF5-501E-4AEC-AC8C-806C36EF4F77}"/>
    <hyperlink ref="D15" location="A124855358V" display="A124855358V" xr:uid="{75A05270-F70F-4932-880A-BFAE384F0ADB}"/>
    <hyperlink ref="E15" location="A124856178C" display="A124856178C" xr:uid="{7ADEB5A7-3F7B-4B34-AED8-BF7752493C85}"/>
    <hyperlink ref="F15" location="A124856342V" display="A124856342V" xr:uid="{2BE84436-63D3-47B3-9860-3074F118D5E1}"/>
    <hyperlink ref="G15" location="A124855522K" display="A124855522K" xr:uid="{15149623-FDCD-428F-B6A6-90AD3FBC8CBB}"/>
    <hyperlink ref="H15" location="A124855686F" display="A124855686F" xr:uid="{44BEC80D-AB48-4378-AF4A-B82991DB96C6}"/>
    <hyperlink ref="I15" location="A124855850W" display="A124855850W" xr:uid="{50276096-7C1D-4271-809F-3AE4FD958278}"/>
    <hyperlink ref="J15" location="A124855194K" display="A124855194K" xr:uid="{F5A93E04-0062-41C4-AD61-4DD45ECFF881}"/>
    <hyperlink ref="K15" location="A124856506C" display="A124856506C" xr:uid="{574A5260-ACDA-4654-94F8-5705A90ECD69}"/>
    <hyperlink ref="C16" location="A124855954R" display="A124855954R" xr:uid="{DC04D4B8-DECB-4AAC-B6D8-3CB2AF597824}"/>
    <hyperlink ref="D16" location="A124855298C" display="A124855298C" xr:uid="{75E3BE1F-ED90-4382-BF8A-7842341CE023}"/>
    <hyperlink ref="E16" location="A124856118A" display="A124856118A" xr:uid="{75B53B41-71FF-4400-BCF7-CDBE8CB41B7A}"/>
    <hyperlink ref="F16" location="A124856282C" display="A124856282C" xr:uid="{305F71FC-48D8-41BA-8FD6-3B39AFB9ECB2}"/>
    <hyperlink ref="G16" location="A124855462V" display="A124855462V" xr:uid="{23020A46-7549-4F44-8F5E-836F488B3FBE}"/>
    <hyperlink ref="H16" location="A124855626C" display="A124855626C" xr:uid="{D396AFC7-73D4-47CA-9BE9-487CA5665539}"/>
    <hyperlink ref="I16" location="A124855790F" display="A124855790F" xr:uid="{548474C1-01DE-4793-A96C-FDE0695504DB}"/>
    <hyperlink ref="J16" location="A124855134J" display="A124855134J" xr:uid="{EC3057B3-C038-4EB8-9569-6417C2B74EBB}"/>
    <hyperlink ref="K16" location="A124856446L" display="A124856446L" xr:uid="{C7570F80-3155-4BAC-A6DD-55CA5AD0A085}"/>
    <hyperlink ref="C17" location="A124855958X" display="A124855958X" xr:uid="{5F66D1F2-6CD3-4A7F-93D6-AE06E276B685}"/>
    <hyperlink ref="D17" location="A124855302J" display="A124855302J" xr:uid="{3CC699E5-64FF-4109-BE81-FE00A66D3154}"/>
    <hyperlink ref="E17" location="A124856122T" display="A124856122T" xr:uid="{207CF82C-9020-46C5-A859-08C239C285A8}"/>
    <hyperlink ref="F17" location="A124856286L" display="A124856286L" xr:uid="{5272BA6A-7A7F-4A77-9EAE-B97DB3E0892C}"/>
    <hyperlink ref="G17" location="A124855466C" display="A124855466C" xr:uid="{5E74DABA-8254-4A18-AEAD-33D2670195F1}"/>
    <hyperlink ref="H17" location="A124855630V" display="A124855630V" xr:uid="{405F6CF5-898D-40A5-BE4A-C39CA28F1DF2}"/>
    <hyperlink ref="I17" location="A124855794R" display="A124855794R" xr:uid="{F81224CB-A9CD-4D33-9FA0-95574A2771E5}"/>
    <hyperlink ref="J17" location="A124855138T" display="A124855138T" xr:uid="{E479F5AD-4D8D-4C26-9499-BD923415ECDB}"/>
    <hyperlink ref="K17" location="A124856450C" display="A124856450C" xr:uid="{96DF95D8-6012-4E7F-A186-E1DBC1544F2E}"/>
    <hyperlink ref="C18" location="A124855986J" display="A124855986J" xr:uid="{0249AF59-644A-4E0E-BC6C-C06F8280FF72}"/>
    <hyperlink ref="D18" location="A124855330T" display="A124855330T" xr:uid="{85B1FF06-82B8-4D17-8691-62A0BA9E9AFA}"/>
    <hyperlink ref="E18" location="A124856150A" display="A124856150A" xr:uid="{92736970-0EA9-408D-9741-723B4A26946C}"/>
    <hyperlink ref="F18" location="A124856314K" display="A124856314K" xr:uid="{42E3D90A-CACD-44EB-8380-271F3AE01B4D}"/>
    <hyperlink ref="G18" location="A124855494L" display="A124855494L" xr:uid="{347E6909-CF28-42C6-B5CB-9E8EC5A75D5D}"/>
    <hyperlink ref="H18" location="A124855658W" display="A124855658W" xr:uid="{73D49CCF-64F3-46AB-95F9-8348F2374617}"/>
    <hyperlink ref="I18" location="A124855822L" display="A124855822L" xr:uid="{3B068962-6305-4A66-9B02-24932D93F0C2}"/>
    <hyperlink ref="J18" location="A124855166A" display="A124855166A" xr:uid="{8C66D70A-6CE4-45E5-A584-8FA0C354E42D}"/>
    <hyperlink ref="K18" location="A124856478F" display="A124856478F" xr:uid="{A7A92227-97F1-4407-93DA-B3E8AE1A7C4D}"/>
    <hyperlink ref="C19" location="A124855922W" display="A124855922W" xr:uid="{A7331949-C959-4378-AFD1-E6E69CA3846A}"/>
    <hyperlink ref="D19" location="A124855266K" display="A124855266K" xr:uid="{0C239086-B3F0-4A37-9898-3DAAE43EDA3F}"/>
    <hyperlink ref="E19" location="A124856086V" display="A124856086V" xr:uid="{A86BDEE1-659C-407D-80CF-145D33824CBC}"/>
    <hyperlink ref="F19" location="A124856250K" display="A124856250K" xr:uid="{57D6F058-299F-4220-93EA-F079D0C92942}"/>
    <hyperlink ref="G19" location="A124855430A" display="A124855430A" xr:uid="{06CCED5F-1099-4BDC-8342-6916D2F22EAC}"/>
    <hyperlink ref="H19" location="A124855594W" display="A124855594W" xr:uid="{EA968F9A-5B7E-4819-B2FC-0D804BCC4B4E}"/>
    <hyperlink ref="I19" location="A124855758F" display="A124855758F" xr:uid="{8777501E-BD75-444F-854E-9C805428CCD4}"/>
    <hyperlink ref="J19" location="A124855102R" display="A124855102R" xr:uid="{083D1031-04D8-4B44-BF1D-A97B7B39F312}"/>
    <hyperlink ref="K19" location="A124856414V" display="A124856414V" xr:uid="{A94E8008-DADC-4B78-9C42-7DB4D4BD948E}"/>
    <hyperlink ref="C20" location="A124856018T" display="A124856018T" xr:uid="{8881A51F-AC2E-4000-BAAF-068F2B4CD141}"/>
    <hyperlink ref="D20" location="A124855362K" display="A124855362K" xr:uid="{4E655434-F9A1-4251-9E50-10B89B8CC383}"/>
    <hyperlink ref="E20" location="A124856182V" display="A124856182V" xr:uid="{878C316F-C378-4CB5-9513-B2CF3C46FCD9}"/>
    <hyperlink ref="F20" location="A124856346C" display="A124856346C" xr:uid="{CA6A74AD-9DC3-4592-BE26-69B0ABABD639}"/>
    <hyperlink ref="G20" location="A124855526V" display="A124855526V" xr:uid="{1035C199-BC96-4EDC-9EAB-57574A8E9A21}"/>
    <hyperlink ref="H20" location="A124855690W" display="A124855690W" xr:uid="{FFFB5798-E456-463C-BE68-0BC3D7DDCE9B}"/>
    <hyperlink ref="I20" location="A124855854F" display="A124855854F" xr:uid="{EC16E70C-ACE5-4E07-BD23-0C2F074623D8}"/>
    <hyperlink ref="J20" location="A124855198V" display="A124855198V" xr:uid="{BDCEF316-5C44-4783-9FD5-2F156F473130}"/>
    <hyperlink ref="K20" location="A124856510V" display="A124856510V" xr:uid="{58B257F8-5567-4149-A975-87ABF5F657F5}"/>
    <hyperlink ref="C21" location="A124855990X" display="A124855990X" xr:uid="{8AEE7A86-A8B7-406D-A9A7-53B9F748FBE0}"/>
    <hyperlink ref="D21" location="A124855334A" display="A124855334A" xr:uid="{1967C4EA-A6B7-439A-84CC-092804AC50F6}"/>
    <hyperlink ref="E21" location="A124856154K" display="A124856154K" xr:uid="{32BBD2CB-C132-4E86-A77E-CD45D8405875}"/>
    <hyperlink ref="F21" location="A124856318V" display="A124856318V" xr:uid="{45893498-4B3D-4D5E-9458-B71DD627586B}"/>
    <hyperlink ref="G21" location="A124855498W" display="A124855498W" xr:uid="{713E0C69-C695-4EAC-B202-30BEB7CAB283}"/>
    <hyperlink ref="H21" location="A124855662L" display="A124855662L" xr:uid="{3DE36769-B242-40DE-B208-19E1D4965C95}"/>
    <hyperlink ref="I21" location="A124855826W" display="A124855826W" xr:uid="{C0109F01-37FD-4A58-BAA9-6449CDFE91FD}"/>
    <hyperlink ref="J21" location="A124855170T" display="A124855170T" xr:uid="{1E25EA1C-BDA6-42D5-A516-626D359DEF0E}"/>
    <hyperlink ref="K21" location="A124856482W" display="A124856482W" xr:uid="{0305E64A-C805-49D1-8D66-B03EFBE61157}"/>
    <hyperlink ref="C22" location="A124856030J" display="A124856030J" xr:uid="{D84E7107-C768-4080-BF2B-BE10E2DFF141}"/>
    <hyperlink ref="D22" location="A124855374V" display="A124855374V" xr:uid="{8DC978DF-EC62-4A3A-9E03-499781BF17D0}"/>
    <hyperlink ref="E22" location="A124856194C" display="A124856194C" xr:uid="{9DB98CB9-5FAD-42A6-9171-970A526E22DA}"/>
    <hyperlink ref="F22" location="A124856358L" display="A124856358L" xr:uid="{DC3AB6FB-1402-4465-BD29-9768DABF1141}"/>
    <hyperlink ref="G22" location="A124855538C" display="A124855538C" xr:uid="{CB0981AD-E603-4FD8-AC92-952B13CA25A7}"/>
    <hyperlink ref="H22" location="A124855702V" display="A124855702V" xr:uid="{D9AE68A5-222D-4B75-935A-0D70040EE369}"/>
    <hyperlink ref="I22" location="A124855866R" display="A124855866R" xr:uid="{EBE0AB8D-CF5B-42CA-90F9-B375044024EA}"/>
    <hyperlink ref="J22" location="A124855210X" display="A124855210X" xr:uid="{2D1D4744-A2BB-4473-9184-819F61C6E752}"/>
    <hyperlink ref="K22" location="A124856522C" display="A124856522C" xr:uid="{C963929B-35A7-4935-A0C0-A1FA3EEA1874}"/>
    <hyperlink ref="C23" location="A124855926F" display="A124855926F" xr:uid="{C7A232D3-AD54-4130-8225-FE0F21B704E6}"/>
    <hyperlink ref="D23" location="A124855270A" display="A124855270A" xr:uid="{43D0508E-A304-4038-805F-511E147085A1}"/>
    <hyperlink ref="E23" location="A124856090K" display="A124856090K" xr:uid="{4A9B4BCA-589F-47D2-8BB1-B375CE32DF6F}"/>
    <hyperlink ref="F23" location="A124856254V" display="A124856254V" xr:uid="{4B50114D-D56B-43D2-BFCC-640D189CD436}"/>
    <hyperlink ref="G23" location="A124855434K" display="A124855434K" xr:uid="{42512969-1752-4BAA-B44A-58E0420490DE}"/>
    <hyperlink ref="H23" location="A124855598F" display="A124855598F" xr:uid="{81973842-8FE9-44E0-AADD-A153A9753689}"/>
    <hyperlink ref="I23" location="A124855762W" display="A124855762W" xr:uid="{457033FD-3EEF-4967-8050-56D9B17A5713}"/>
    <hyperlink ref="J23" location="A124855106X" display="A124855106X" xr:uid="{162424C4-6719-45E8-9F4F-398B6F44CB87}"/>
    <hyperlink ref="K23" location="A124856418C" display="A124856418C" xr:uid="{C249DA56-3DCF-4944-89B8-1A5E74855E19}"/>
    <hyperlink ref="C24" location="A124855878X" display="A124855878X" xr:uid="{8DD8A4D7-CB12-4C44-B3B0-6D87CA067853}"/>
    <hyperlink ref="D24" location="A124855222J" display="A124855222J" xr:uid="{49926F09-E4FD-45DD-A4A7-0058C7C011C2}"/>
    <hyperlink ref="E24" location="A124856042T" display="A124856042T" xr:uid="{B25350C4-08C3-46DF-BCE5-01FE8C8E3A87}"/>
    <hyperlink ref="F24" location="A124856206A" display="A124856206A" xr:uid="{F7DEEF5D-9F84-42FA-B4E3-6F348CEDA331}"/>
    <hyperlink ref="G24" location="A124855386C" display="A124855386C" xr:uid="{3E22802C-AD92-4A7B-897F-051EFDFC0485}"/>
    <hyperlink ref="H24" location="A124855550V" display="A124855550V" xr:uid="{E48C045B-3117-4293-AF99-F91D3081A815}"/>
    <hyperlink ref="I24" location="A124855714C" display="A124855714C" xr:uid="{39A77B22-7E04-4C12-A0E1-6876168716DE}"/>
    <hyperlink ref="J24" location="A124855058T" display="A124855058T" xr:uid="{1179B966-6C52-44B9-B2DC-6944EE9457E8}"/>
    <hyperlink ref="K24" location="A124856370C" display="A124856370C" xr:uid="{7DF4C201-FE1E-4742-848E-23EAE2E3B497}"/>
    <hyperlink ref="C25" location="A124855898J" display="A124855898J" xr:uid="{CAA94920-1702-4C48-8D53-07BDD8C5251F}"/>
    <hyperlink ref="D25" location="A124855242T" display="A124855242T" xr:uid="{439C50FB-344A-43EC-AF59-86AE56ED759C}"/>
    <hyperlink ref="E25" location="A124856062A" display="A124856062A" xr:uid="{7B736388-685F-4F7B-B168-390EF579F851}"/>
    <hyperlink ref="F25" location="A124856226K" display="A124856226K" xr:uid="{E3C8FE97-66EA-454B-8133-BB2219BA974F}"/>
    <hyperlink ref="G25" location="A124855406A" display="A124855406A" xr:uid="{4F645D75-6BF8-49D2-9528-EA61EF6F3339}"/>
    <hyperlink ref="H25" location="A124855570C" display="A124855570C" xr:uid="{C50C7187-797E-4CE0-A173-126E411BCC5A}"/>
    <hyperlink ref="I25" location="A124855734L" display="A124855734L" xr:uid="{49F6DDB0-6A18-49AE-AF75-CFE739AE9CD7}"/>
    <hyperlink ref="J25" location="A124855078A" display="A124855078A" xr:uid="{DCAA77A3-29FD-45F1-A574-754F050BED52}"/>
    <hyperlink ref="K25" location="A124856390L" display="A124856390L" xr:uid="{D6D8B5F3-E6CA-478A-8DC4-253CF010B97B}"/>
    <hyperlink ref="C27" location="A124855962R" display="A124855962R" xr:uid="{4B2F3B0C-E7BA-4ABF-95A6-A29C37D0B2BA}"/>
    <hyperlink ref="D27" location="A124855306T" display="A124855306T" xr:uid="{1567D5C5-42CB-4FD6-A77C-FFCA47B60B2A}"/>
    <hyperlink ref="E27" location="A124856126A" display="A124856126A" xr:uid="{35CD2225-B4C9-4D93-9C90-F8211A9A6336}"/>
    <hyperlink ref="F27" location="A124856290C" display="A124856290C" xr:uid="{34957406-FE34-4526-B3CB-EC930BF669CD}"/>
    <hyperlink ref="G27" location="A124855470V" display="A124855470V" xr:uid="{D4F89CD3-DA7D-4A63-BFF5-FB48D8C58DCE}"/>
    <hyperlink ref="H27" location="A124855634C" display="A124855634C" xr:uid="{0BF548FA-38FE-4188-A9B4-A6CADF2D9F6F}"/>
    <hyperlink ref="I27" location="A124855798X" display="A124855798X" xr:uid="{6842F5B0-6E28-4868-A444-AA5F2C81B7B4}"/>
    <hyperlink ref="J27" location="A124855142J" display="A124855142J" xr:uid="{4B2CA6A2-9633-49F4-80DA-28EC15EB28EA}"/>
    <hyperlink ref="K27" location="A124856454L" display="A124856454L" xr:uid="{18025BC7-B59F-4F97-9D0E-2DF396DD4377}"/>
    <hyperlink ref="C28" location="A124855902L" display="A124855902L" xr:uid="{EA632701-3244-46D9-8106-B6A7224742C1}"/>
    <hyperlink ref="D28" location="A124855246A" display="A124855246A" xr:uid="{BF7C2657-DE36-48FA-8499-F255AF179833}"/>
    <hyperlink ref="E28" location="A124856066K" display="A124856066K" xr:uid="{E267ECD7-96C5-4682-AE35-67A74C1943C0}"/>
    <hyperlink ref="F28" location="A124856230A" display="A124856230A" xr:uid="{69D23266-A9A8-4232-956B-8EA37D0691A5}"/>
    <hyperlink ref="G28" location="A124855410T" display="A124855410T" xr:uid="{85A69240-42A0-4118-B944-4801D6695754}"/>
    <hyperlink ref="H28" location="A124855574L" display="A124855574L" xr:uid="{27E015F4-E7B6-49CA-9835-923B41AA112F}"/>
    <hyperlink ref="I28" location="A124855738W" display="A124855738W" xr:uid="{30127770-4A1A-4E0B-B984-1CA7E3C4AF45}"/>
    <hyperlink ref="J28" location="A124855082T" display="A124855082T" xr:uid="{6A427A4B-5A3D-4943-B7E1-B6A7B60FE534}"/>
    <hyperlink ref="K28" location="A124856394W" display="A124856394W" xr:uid="{A3DA3E35-EF32-43B3-BF22-198FB60A5BE4}"/>
    <hyperlink ref="C29" location="A124855966X" display="A124855966X" xr:uid="{B20B7A02-FCB7-4EF1-9C96-9DC743E65FD8}"/>
    <hyperlink ref="D29" location="A124855310J" display="A124855310J" xr:uid="{90B606E4-178A-47DD-A36F-060CFAB7BCCB}"/>
    <hyperlink ref="E29" location="A124856130T" display="A124856130T" xr:uid="{734ED31B-484D-4B53-BE86-D15623AC5946}"/>
    <hyperlink ref="F29" location="A124856294L" display="A124856294L" xr:uid="{2A911592-0336-4986-8A8D-EE84CA170F04}"/>
    <hyperlink ref="G29" location="A124855474C" display="A124855474C" xr:uid="{97611D49-58EE-4BD9-AADA-4D75E55CACCF}"/>
    <hyperlink ref="H29" location="A124855638L" display="A124855638L" xr:uid="{CB2D4F40-720A-4C64-80F2-324684E29342}"/>
    <hyperlink ref="I29" location="A124855802C" display="A124855802C" xr:uid="{C78FCD81-27DB-4C79-8F31-37855F3DCC8E}"/>
    <hyperlink ref="J29" location="A124855146T" display="A124855146T" xr:uid="{3B461383-D79B-48F2-8119-052E83C5D0B2}"/>
    <hyperlink ref="K29" location="A124856458W" display="A124856458W" xr:uid="{323A268B-6A9A-4C02-92C9-9E1EA7559474}"/>
    <hyperlink ref="C30" location="A124855970R" display="A124855970R" xr:uid="{659D534B-16EE-434B-99AF-A9E3ED554A65}"/>
    <hyperlink ref="D30" location="A124855314T" display="A124855314T" xr:uid="{5319F823-73CC-4A6C-B39B-21E9E81978C2}"/>
    <hyperlink ref="E30" location="A124856134A" display="A124856134A" xr:uid="{3C10AD9E-36D2-43F0-9FBC-9AF9BBC9198C}"/>
    <hyperlink ref="F30" location="A124856298W" display="A124856298W" xr:uid="{CF50B21E-D0CD-4F3F-AF8D-C0E71D49047B}"/>
    <hyperlink ref="G30" location="A124855478L" display="A124855478L" xr:uid="{E6B86940-C321-45B6-8A5B-4762E153ABEE}"/>
    <hyperlink ref="H30" location="A124855642C" display="A124855642C" xr:uid="{9EC0A5DE-41B3-4342-8B6B-BE07CFF5140D}"/>
    <hyperlink ref="I30" location="A124855806L" display="A124855806L" xr:uid="{17175D12-A202-4091-853F-8B255D1A40F8}"/>
    <hyperlink ref="J30" location="A124855150J" display="A124855150J" xr:uid="{950FBBFF-E8DF-4F73-AB95-08D0E5CFF8E2}"/>
    <hyperlink ref="K30" location="A124856462L" display="A124856462L" xr:uid="{FBB7E23C-C5B6-461C-BB6B-E90481EDCBF8}"/>
    <hyperlink ref="C31" location="A124856034T" display="A124856034T" xr:uid="{9C2FF92A-8078-4EB7-A87E-B269069988F4}"/>
    <hyperlink ref="D31" location="A124855378C" display="A124855378C" xr:uid="{A5F91570-7E49-4B41-9D7A-0A8A95393DD7}"/>
    <hyperlink ref="E31" location="A124856198L" display="A124856198L" xr:uid="{6E048C15-A1D5-48F1-A11C-65ED184CCE46}"/>
    <hyperlink ref="F31" location="A124856362C" display="A124856362C" xr:uid="{07471888-F97E-4A08-A455-8484502F590F}"/>
    <hyperlink ref="G31" location="A124855542V" display="A124855542V" xr:uid="{99C67444-67A8-4426-8FC3-F25EA408464E}"/>
    <hyperlink ref="H31" location="A124855706C" display="A124855706C" xr:uid="{A38D4BAE-8520-4FE0-9E56-7A049202199E}"/>
    <hyperlink ref="I31" location="A124855870F" display="A124855870F" xr:uid="{4C902AA3-968C-41E6-A729-0D9672B0C12F}"/>
    <hyperlink ref="J31" location="A124855214J" display="A124855214J" xr:uid="{A4A49D03-B8A9-4545-80BB-504D79422C68}"/>
    <hyperlink ref="K31" location="A124856526L" display="A124856526L" xr:uid="{72B1D5C0-6EBC-4788-8BA3-CA6076C8DB6A}"/>
    <hyperlink ref="C32" location="A124855882R" display="A124855882R" xr:uid="{54C044DC-CC6F-4203-9D81-DFA16444900E}"/>
    <hyperlink ref="D32" location="A124855226T" display="A124855226T" xr:uid="{79975659-4354-421A-9F2E-8A7367DF0637}"/>
    <hyperlink ref="E32" location="A124856046A" display="A124856046A" xr:uid="{705C5F1F-46FD-490C-AEA0-20F154AFFB81}"/>
    <hyperlink ref="F32" location="A124856210T" display="A124856210T" xr:uid="{D3D2FCA2-9ED8-4C45-8158-8308A5366036}"/>
    <hyperlink ref="G32" location="A124855390V" display="A124855390V" xr:uid="{69C0FBCA-9F62-41A3-A73D-4689E0E9C38F}"/>
    <hyperlink ref="H32" location="A124855554C" display="A124855554C" xr:uid="{FA24EDFC-4ED5-461C-B6E7-039932DC8D54}"/>
    <hyperlink ref="I32" location="A124855718L" display="A124855718L" xr:uid="{6D657AAF-57A4-471B-AFD4-994E389607A7}"/>
    <hyperlink ref="J32" location="A124855062J" display="A124855062J" xr:uid="{AE11F14B-A871-4569-97B0-2129D34C3F86}"/>
    <hyperlink ref="K32" location="A124856374L" display="A124856374L" xr:uid="{FCA015E9-3129-496E-8FFE-D9A30BD23F4E}"/>
    <hyperlink ref="C33" location="A124856022J" display="A124856022J" xr:uid="{34E2136C-C3FE-412D-8463-7949F0F828ED}"/>
    <hyperlink ref="D33" location="A124855366V" display="A124855366V" xr:uid="{A4723A8F-DE45-4770-9F80-C035665D0DF4}"/>
    <hyperlink ref="E33" location="A124856186C" display="A124856186C" xr:uid="{8EA419A3-4DA9-400B-850F-4BDE55ADA9F0}"/>
    <hyperlink ref="F33" location="A124856350V" display="A124856350V" xr:uid="{9AD7D87D-F472-45B5-9679-EC33515F81DD}"/>
    <hyperlink ref="G33" location="A124855530K" display="A124855530K" xr:uid="{BFF1BA7D-9ED7-40EC-A017-205F7266A283}"/>
    <hyperlink ref="H33" location="A124855694F" display="A124855694F" xr:uid="{B3E3C6BB-C3C6-4D3A-8176-BF290AC94ED5}"/>
    <hyperlink ref="I33" location="A124855858R" display="A124855858R" xr:uid="{155E56CC-0B56-445E-A251-CCE72ADD4B47}"/>
    <hyperlink ref="J33" location="A124855202X" display="A124855202X" xr:uid="{7EA80B15-2DA4-4E18-866D-8E03DD4DD02E}"/>
    <hyperlink ref="K33" location="A124856514C" display="A124856514C" xr:uid="{D67CAE03-236E-46C1-B01F-1718E8A8E58C}"/>
    <hyperlink ref="C34" location="A124856026T" display="A124856026T" xr:uid="{151B5011-E508-472E-8859-7C3374F3FB91}"/>
    <hyperlink ref="D34" location="A124855370K" display="A124855370K" xr:uid="{B3240268-E5A2-4E59-9CF5-9BB1E98E9B24}"/>
    <hyperlink ref="E34" location="A124856190V" display="A124856190V" xr:uid="{23B5B54C-61DA-4D94-BA17-06199A4595BA}"/>
    <hyperlink ref="F34" location="A124856354C" display="A124856354C" xr:uid="{2B013985-674A-4D6C-867E-876E738D17F8}"/>
    <hyperlink ref="G34" location="A124855534V" display="A124855534V" xr:uid="{D35D7CAB-FDD3-41D2-AA4C-192457D24F85}"/>
    <hyperlink ref="H34" location="A124855698R" display="A124855698R" xr:uid="{36CB7048-3F49-4BEB-BC2B-9C023C2C0D4C}"/>
    <hyperlink ref="I34" location="A124855862F" display="A124855862F" xr:uid="{0C67169F-AFEE-46C4-84EE-3F11B16F73D8}"/>
    <hyperlink ref="J34" location="A124855206J" display="A124855206J" xr:uid="{146047CF-E2B0-47C5-9DBC-D7FB91FA253A}"/>
    <hyperlink ref="K34" location="A124856518L" display="A124856518L" xr:uid="{9604E81C-EEB5-4197-97B5-481D676873F1}"/>
    <hyperlink ref="C35" location="A124855886X" display="A124855886X" xr:uid="{9AF45A61-648C-4056-B784-28DCE214E76C}"/>
    <hyperlink ref="D35" location="A124855230J" display="A124855230J" xr:uid="{463BF21D-9527-4993-9B30-41F60E1B7405}"/>
    <hyperlink ref="E35" location="A124856050T" display="A124856050T" xr:uid="{953765B3-1661-457C-82D6-5D150D3337E3}"/>
    <hyperlink ref="F35" location="A124856214A" display="A124856214A" xr:uid="{DD1E5178-6285-4983-9641-96592108E11E}"/>
    <hyperlink ref="G35" location="A124855394C" display="A124855394C" xr:uid="{D7FB714C-7D3C-4921-B04A-E8BD1A158EAF}"/>
    <hyperlink ref="H35" location="A124855558L" display="A124855558L" xr:uid="{3A50B6BF-C72B-4BB1-ADDA-0499567871C9}"/>
    <hyperlink ref="I35" location="A124855722C" display="A124855722C" xr:uid="{C8225F32-DBE9-4005-972A-D4CD16D15C0E}"/>
    <hyperlink ref="J35" location="A124855066T" display="A124855066T" xr:uid="{CA0058A3-DBED-4DBC-99BF-23D4E1F6A757}"/>
    <hyperlink ref="K35" location="A124856378W" display="A124856378W" xr:uid="{0C3F245C-7E8B-4BEB-A432-4C80C024F660}"/>
    <hyperlink ref="C36" location="A124855930W" display="A124855930W" xr:uid="{22BD4DA3-44C8-4ABC-A2F0-697C113EDF3C}"/>
    <hyperlink ref="D36" location="A124855274K" display="A124855274K" xr:uid="{A815F0F9-30C5-46F6-9C0F-84748C37DBC1}"/>
    <hyperlink ref="E36" location="A124856094V" display="A124856094V" xr:uid="{D40E8B4C-CB86-49E4-BFB0-3755B5B51A29}"/>
    <hyperlink ref="F36" location="A124856258C" display="A124856258C" xr:uid="{04222441-845E-4075-B9E2-734BE46C91F9}"/>
    <hyperlink ref="G36" location="A124855438V" display="A124855438V" xr:uid="{B0E6F769-22FF-4A76-A75A-F6A390E8DC52}"/>
    <hyperlink ref="H36" location="A124855602K" display="A124855602K" xr:uid="{3EF67E99-AA6E-4B09-8E0B-694B7FE36536}"/>
    <hyperlink ref="I36" location="A124855766F" display="A124855766F" xr:uid="{BB1FA4C8-8044-4A63-91A1-CC08617E4D7C}"/>
    <hyperlink ref="J36" location="A124855110R" display="A124855110R" xr:uid="{D4F79F65-339B-4150-B813-5B58B3F09F9D}"/>
    <hyperlink ref="K36" location="A124856422V" display="A124856422V" xr:uid="{4B5381B9-8E92-49A9-B9F5-23D210AF2AC6}"/>
    <hyperlink ref="C37" location="A124855974X" display="A124855974X" xr:uid="{0F066E19-897E-4B82-BEAF-24D5C6A15D5F}"/>
    <hyperlink ref="D37" location="A124855318A" display="A124855318A" xr:uid="{BA13788D-667A-43CA-99CE-666E7195CAD0}"/>
    <hyperlink ref="E37" location="A124856138K" display="A124856138K" xr:uid="{734F88C8-5CB1-458B-80C4-56756CDAD925}"/>
    <hyperlink ref="F37" location="A124856302A" display="A124856302A" xr:uid="{D8260659-93F9-4630-BFB1-E38A04A88254}"/>
    <hyperlink ref="G37" location="A124855482C" display="A124855482C" xr:uid="{BD12BDC0-8E27-4209-B96B-028809C9D562}"/>
    <hyperlink ref="H37" location="A124855646L" display="A124855646L" xr:uid="{516EC585-BC51-40E2-BFF0-85FF1789FFE8}"/>
    <hyperlink ref="I37" location="A124855810C" display="A124855810C" xr:uid="{E7326A95-78D8-483F-9366-7928E3837420}"/>
    <hyperlink ref="J37" location="A124855154T" display="A124855154T" xr:uid="{6A5F3DB7-7947-4485-9630-F8FF66F0FA2B}"/>
    <hyperlink ref="K37" location="A124856466W" display="A124856466W" xr:uid="{065F3CFD-6FAF-47B0-9F54-FCE4CF0A068A}"/>
    <hyperlink ref="C38" location="A124856038A" display="A124856038A" xr:uid="{CECA2703-6920-49D5-9148-64035D7DA285}"/>
    <hyperlink ref="D38" location="A124855382V" display="A124855382V" xr:uid="{2C0B47C9-F1B9-42EC-A06F-FC64415B8279}"/>
    <hyperlink ref="E38" location="A124856202T" display="A124856202T" xr:uid="{833F76B8-6744-4259-B304-CB29F18421D4}"/>
    <hyperlink ref="F38" location="A124856366L" display="A124856366L" xr:uid="{EA38D16F-A949-4F50-A5F0-71FF34AA3029}"/>
    <hyperlink ref="G38" location="A124855546C" display="A124855546C" xr:uid="{F6BDBAE0-4457-4DD0-BDD0-F3E4B8342CF7}"/>
    <hyperlink ref="H38" location="A124855710V" display="A124855710V" xr:uid="{8A068347-7B3D-4A5E-B42F-BFECA70B5B23}"/>
    <hyperlink ref="I38" location="A124855874R" display="A124855874R" xr:uid="{D6294F82-9E75-4FA5-8052-91D20A547A34}"/>
    <hyperlink ref="J38" location="A124855218T" display="A124855218T" xr:uid="{A723FAF6-0D6F-4973-8647-9DD9737A637A}"/>
    <hyperlink ref="K38" location="A124856530C" display="A124856530C" xr:uid="{A36458DB-BA7F-4E34-B8AD-570457C19A08}"/>
    <hyperlink ref="C39" location="A124855890R" display="A124855890R" xr:uid="{674F005C-0D2C-4D7C-B7D8-DAEB9B1964D1}"/>
    <hyperlink ref="D39" location="A124855234T" display="A124855234T" xr:uid="{A2985E64-1BF6-4268-9E52-CB90BABBF30C}"/>
    <hyperlink ref="E39" location="A124856054A" display="A124856054A" xr:uid="{EBC9C2E9-5CEE-4D52-86EF-4B7BE4FA0DCC}"/>
    <hyperlink ref="F39" location="A124856218K" display="A124856218K" xr:uid="{81E17D70-514C-4E67-A5AC-1632369F2166}"/>
    <hyperlink ref="G39" location="A124855398L" display="A124855398L" xr:uid="{6D50CD96-A7AD-4DF8-B549-321579EE2F66}"/>
    <hyperlink ref="H39" location="A124855562C" display="A124855562C" xr:uid="{C4517DF5-749D-4D48-987F-0237E6F3EF82}"/>
    <hyperlink ref="I39" location="A124855726L" display="A124855726L" xr:uid="{1BFF1582-E300-49CE-826F-AD9F729C0172}"/>
    <hyperlink ref="J39" location="A124855070J" display="A124855070J" xr:uid="{F7937CBD-070F-43F7-9326-E5AF188B9D7C}"/>
    <hyperlink ref="K39" location="A124856382L" display="A124856382L" xr:uid="{25B3F24A-A706-45B8-BE2A-E7FCD1E4267D}"/>
    <hyperlink ref="C40" location="A124855994J" display="A124855994J" xr:uid="{2CA1457F-86BB-49F2-B7DE-E5A04B83D1B7}"/>
    <hyperlink ref="D40" location="A124855338K" display="A124855338K" xr:uid="{254BA681-DE92-432A-85E9-DD2F6BCB5D15}"/>
    <hyperlink ref="E40" location="A124856158V" display="A124856158V" xr:uid="{474A9F4C-F20D-4753-91CE-339C0353B948}"/>
    <hyperlink ref="F40" location="A124856322K" display="A124856322K" xr:uid="{23FF3E69-31C4-4BF7-ABD0-5BFCC97B13D4}"/>
    <hyperlink ref="G40" location="A124855502A" display="A124855502A" xr:uid="{EAFDB435-74A9-4536-BC6A-EEC440C63D53}"/>
    <hyperlink ref="H40" location="A124855666W" display="A124855666W" xr:uid="{05ECBFB1-32AB-4083-9191-6BF7BEB86905}"/>
    <hyperlink ref="I40" location="A124855830L" display="A124855830L" xr:uid="{9084EE73-1B77-48F6-BCA0-D1F578714396}"/>
    <hyperlink ref="J40" location="A124855174A" display="A124855174A" xr:uid="{A5C183A4-17F5-4890-8BA8-C19C9FA1939C}"/>
    <hyperlink ref="K40" location="A124856486F" display="A124856486F" xr:uid="{9BBC6602-81E5-4721-8A21-85B7937C794E}"/>
    <hyperlink ref="C41" location="A124855998T" display="A124855998T" xr:uid="{99510525-60C8-43E5-B77F-7C3B2182EF4C}"/>
    <hyperlink ref="D41" location="A124855342A" display="A124855342A" xr:uid="{2D25E89C-9726-430E-9768-CB8B386CE20A}"/>
    <hyperlink ref="E41" location="A124856162K" display="A124856162K" xr:uid="{3B9FD347-6592-4B0B-A042-AC3B571BEA49}"/>
    <hyperlink ref="F41" location="A124856326V" display="A124856326V" xr:uid="{B08C5D62-61DD-4919-9588-5A380504BB1C}"/>
    <hyperlink ref="G41" location="A124855506K" display="A124855506K" xr:uid="{A1F72B41-F933-401F-B5B2-8C2D53795315}"/>
    <hyperlink ref="H41" location="A124855670L" display="A124855670L" xr:uid="{D60742BD-C186-4D70-BE0E-DAAB2588D853}"/>
    <hyperlink ref="I41" location="A124855834W" display="A124855834W" xr:uid="{113565B3-335F-424C-8629-FA7D868E7B38}"/>
    <hyperlink ref="J41" location="A124855178K" display="A124855178K" xr:uid="{2B55A77B-871B-44D4-B04C-D061D866CBA2}"/>
    <hyperlink ref="K41" location="A124856490W" display="A124856490W" xr:uid="{55A407B9-7294-4658-AFA9-B80F3E991AB8}"/>
    <hyperlink ref="C42" location="A124855910L" display="A124855910L" xr:uid="{3B253EAE-8F8B-453E-814A-4AB71A16100D}"/>
    <hyperlink ref="D42" location="A124855254A" display="A124855254A" xr:uid="{F0840077-FD4B-45F6-854E-4C98B8F07323}"/>
    <hyperlink ref="E42" location="A124856074K" display="A124856074K" xr:uid="{DB3884BB-C976-4361-9613-DEAE7D5EBD1F}"/>
    <hyperlink ref="F42" location="A124856238V" display="A124856238V" xr:uid="{F0BE1446-A0FB-4073-9020-32F015F7A933}"/>
    <hyperlink ref="G42" location="A124855418K" display="A124855418K" xr:uid="{13754698-EBC3-4EED-A87B-0B539B594967}"/>
    <hyperlink ref="H42" location="A124855582L" display="A124855582L" xr:uid="{AB335AA3-DA5A-430B-B0B9-A45C432D273F}"/>
    <hyperlink ref="I42" location="A124855746W" display="A124855746W" xr:uid="{06BFD255-8817-44A6-B65A-8652F25FB745}"/>
    <hyperlink ref="J42" location="A124855090T" display="A124855090T" xr:uid="{E82A301B-6D65-43BE-A891-D307B6E1A2D8}"/>
    <hyperlink ref="K42" location="A124856402K" display="A124856402K" xr:uid="{BC5F48B7-32D6-451C-A2E4-69A660A985FF}"/>
    <hyperlink ref="C43" location="A124855894X" display="A124855894X" xr:uid="{2432A71F-A2AA-471F-A0B8-BA6C57EE054E}"/>
    <hyperlink ref="D43" location="A124855238A" display="A124855238A" xr:uid="{874CD923-7F93-448F-81E6-E77F107E7CA6}"/>
    <hyperlink ref="E43" location="A124856058K" display="A124856058K" xr:uid="{EB512576-875B-451A-9306-AEC63F993670}"/>
    <hyperlink ref="F43" location="A124856222A" display="A124856222A" xr:uid="{DFEDA346-F8CF-4638-820F-234642953939}"/>
    <hyperlink ref="G43" location="A124855402T" display="A124855402T" xr:uid="{07D70739-A65D-4A3F-9491-63759A800DE3}"/>
    <hyperlink ref="H43" location="A124855566L" display="A124855566L" xr:uid="{08636097-35D4-458A-B0A8-98AAB068F9B0}"/>
    <hyperlink ref="I43" location="A124855730C" display="A124855730C" xr:uid="{5F0243B1-8E99-486F-B683-F496985AAAB6}"/>
    <hyperlink ref="J43" location="A124855074T" display="A124855074T" xr:uid="{48FFEE13-5C93-4AC2-87F1-6EAFE8CAA488}"/>
    <hyperlink ref="K43" location="A124856386W" display="A124856386W" xr:uid="{B0955326-A50F-412F-9BE0-EA051FC14E3D}"/>
    <hyperlink ref="C44" location="A124855934F" display="A124855934F" xr:uid="{EB585FD3-2902-44E9-803D-4552B44FF8D1}"/>
    <hyperlink ref="D44" location="A124855278V" display="A124855278V" xr:uid="{2B623AE9-F2F7-484F-85FC-FB1EA246165C}"/>
    <hyperlink ref="E44" location="A124856098C" display="A124856098C" xr:uid="{B4E29F75-4921-492E-B4F7-083A2CD28467}"/>
    <hyperlink ref="F44" location="A124856262V" display="A124856262V" xr:uid="{C552A7C7-2177-4CAF-99E4-F89E0C6ACBA3}"/>
    <hyperlink ref="G44" location="A124855442K" display="A124855442K" xr:uid="{BAE3D2BD-9C79-4F57-977C-9536D228FF85}"/>
    <hyperlink ref="H44" location="A124855606V" display="A124855606V" xr:uid="{42F4307D-F125-4C54-8B59-AF73B7C5D172}"/>
    <hyperlink ref="I44" location="A124855770W" display="A124855770W" xr:uid="{6A9D2AD3-96B2-4CFB-A175-6E07DB34669C}"/>
    <hyperlink ref="J44" location="A124855114X" display="A124855114X" xr:uid="{452D5BAC-0EE2-4ADC-9DBE-83E4739F10AD}"/>
    <hyperlink ref="K44" location="A124856426C" display="A124856426C" xr:uid="{D24A3D1D-3ED0-4F8B-AC24-E3CC0B8F8581}"/>
    <hyperlink ref="C45" location="A124855906W" display="A124855906W" xr:uid="{026B1D26-D3F0-422D-8CF2-B64872B0172D}"/>
    <hyperlink ref="D45" location="A124855250T" display="A124855250T" xr:uid="{09EF0F7D-59B4-4BAE-9EF0-AF712EE6398D}"/>
    <hyperlink ref="E45" location="A124856070A" display="A124856070A" xr:uid="{FDE4AC6A-D4FA-48DE-BE21-CB1378ECAD64}"/>
    <hyperlink ref="F45" location="A124856234K" display="A124856234K" xr:uid="{A62C6A12-8643-4C97-83C0-E40686C0B933}"/>
    <hyperlink ref="G45" location="A124855414A" display="A124855414A" xr:uid="{B9F5AC99-2DF3-4898-936E-7298593FB51F}"/>
    <hyperlink ref="H45" location="A124855578W" display="A124855578W" xr:uid="{768B214B-F4BC-499B-8C1B-5BAEB4E01725}"/>
    <hyperlink ref="I45" location="A124855742L" display="A124855742L" xr:uid="{AE927619-D0BF-41F2-B4EF-390B2F408AA9}"/>
    <hyperlink ref="J45" location="A124855086A" display="A124855086A" xr:uid="{45B062C4-4F9C-4D90-AC39-50705F32CD01}"/>
    <hyperlink ref="K45" location="A124856398F" display="A124856398F" xr:uid="{53776464-2248-4BEE-B815-F0E182BF9383}"/>
    <hyperlink ref="C46" location="A124855938R" display="A124855938R" xr:uid="{ECD5FFF4-C42A-4E70-ADDE-FA6BB63434A4}"/>
    <hyperlink ref="D46" location="A124855282K" display="A124855282K" xr:uid="{F1225A1A-2490-4E0B-AF61-789EAA6483BF}"/>
    <hyperlink ref="E46" location="A124856102J" display="A124856102J" xr:uid="{E8E81CEA-E0FF-478A-A980-35E08B2B9A1B}"/>
    <hyperlink ref="F46" location="A124856266C" display="A124856266C" xr:uid="{6012A00B-FB53-4552-9884-F6A104551169}"/>
    <hyperlink ref="G46" location="A124855446V" display="A124855446V" xr:uid="{34A1C8DE-2108-4A7F-94D9-B807B8CA1799}"/>
    <hyperlink ref="H46" location="A124855610K" display="A124855610K" xr:uid="{F8CB7ED8-2FA6-4129-9028-240B82C4C172}"/>
    <hyperlink ref="I46" location="A124855774F" display="A124855774F" xr:uid="{2FD5BE76-E04C-4F38-9FB9-29338E328919}"/>
    <hyperlink ref="J46" location="A124855118J" display="A124855118J" xr:uid="{58DC40A5-2E0A-4026-AFE6-BB88209F1C02}"/>
    <hyperlink ref="K46" location="A124856430V" display="A124856430V" xr:uid="{B07ED8E3-0F9A-43C1-8B8B-875EA0B4FEE0}"/>
    <hyperlink ref="C47" location="A124855914W" display="A124855914W" xr:uid="{6EE5473D-F4F5-4FC4-9C82-045AF254C67F}"/>
    <hyperlink ref="D47" location="A124855258K" display="A124855258K" xr:uid="{E78E314B-A713-4D9D-AEEC-6D8451C02279}"/>
    <hyperlink ref="E47" location="A124856078V" display="A124856078V" xr:uid="{FEEC5911-3E1D-4E97-B902-89EA733D224B}"/>
    <hyperlink ref="F47" location="A124856242K" display="A124856242K" xr:uid="{16CB7F44-5CE8-41A6-B257-8693F264E5C4}"/>
    <hyperlink ref="G47" location="A124855422A" display="A124855422A" xr:uid="{CBF2BA20-1A31-49A7-8910-D8883F20C90E}"/>
    <hyperlink ref="H47" location="A124855586W" display="A124855586W" xr:uid="{F28E4A52-2A98-4046-91B4-7363B3C8ED6F}"/>
    <hyperlink ref="I47" location="A124855750L" display="A124855750L" xr:uid="{B0872976-3DE1-4971-809D-FAE1DE4F4022}"/>
    <hyperlink ref="J47" location="A124855094A" display="A124855094A" xr:uid="{1F990ADA-3934-468A-82A5-23485B8BED7B}"/>
    <hyperlink ref="K47" location="A124856406V" display="A124856406V" xr:uid="{32E49DF6-EEF5-4E6E-9126-181912AFAE6E}"/>
    <hyperlink ref="C48" location="A124855942F" display="A124855942F" xr:uid="{66233485-7B40-43E5-8586-78AD95021DEE}"/>
    <hyperlink ref="D48" location="A124855286V" display="A124855286V" xr:uid="{E4384661-408F-4228-9BC4-ACADEBAD1BA1}"/>
    <hyperlink ref="E48" location="A124856106T" display="A124856106T" xr:uid="{D029F5FA-6713-4E47-A7B9-0E63E667A028}"/>
    <hyperlink ref="F48" location="A124856270V" display="A124856270V" xr:uid="{ED8B6DEA-E29C-40B4-B855-F07BC5477BD1}"/>
    <hyperlink ref="G48" location="A124855450K" display="A124855450K" xr:uid="{2EC113D7-B907-41F5-B0A1-2A3B0A9E43FE}"/>
    <hyperlink ref="H48" location="A124855614V" display="A124855614V" xr:uid="{6897D65F-38B0-4341-8ACA-C2D80EACBB4F}"/>
    <hyperlink ref="I48" location="A124855778R" display="A124855778R" xr:uid="{A4620272-8982-45C8-9179-4C67E7E8A03B}"/>
    <hyperlink ref="J48" location="A124855122X" display="A124855122X" xr:uid="{24A4D93F-3A9D-4840-A26E-4B6DDE51FB83}"/>
    <hyperlink ref="K48" location="A124856434C" display="A124856434C" xr:uid="{66DA0F52-D648-4213-B492-937B6DB61D8B}"/>
    <hyperlink ref="C50" location="A124855978J" display="A124855978J" xr:uid="{DB38F605-9887-4598-9E65-2AC265DC3466}"/>
    <hyperlink ref="D50" location="A124855322T" display="A124855322T" xr:uid="{D5EB679C-21E9-497F-9DF9-3A50C0FA1E41}"/>
    <hyperlink ref="E50" location="A124856142A" display="A124856142A" xr:uid="{1A28930D-AE81-4A97-9E6B-7F892D325A60}"/>
    <hyperlink ref="F50" location="A124856306K" display="A124856306K" xr:uid="{106A6E11-D339-48A8-B585-E0472C09E535}"/>
    <hyperlink ref="G50" location="A124855486L" display="A124855486L" xr:uid="{E489660F-4971-4D25-BA21-B44814151E2C}"/>
    <hyperlink ref="H50" location="A124855650C" display="A124855650C" xr:uid="{AE010A77-39AF-4B98-942F-AB73DD75A312}"/>
    <hyperlink ref="I50" location="A124855814L" display="A124855814L" xr:uid="{C8A7A6F9-BE61-4E5A-BE2B-FF06BB7F6F02}"/>
    <hyperlink ref="J50" location="A124855158A" display="A124855158A" xr:uid="{1820CC6D-EC12-4020-BC4D-8FCCCFAA1D9F}"/>
    <hyperlink ref="K50" location="A124856470L" display="A124856470L" xr:uid="{F4EB31FC-19D8-43B0-B16E-B3302C779323}"/>
    <hyperlink ref="C52" location="A124855946R" display="A124855946R" xr:uid="{1439B841-1AB7-4992-A198-11A84F44F5F6}"/>
    <hyperlink ref="D52" location="A124855290K" display="A124855290K" xr:uid="{215DF32D-C837-42A7-B622-89887E928225}"/>
    <hyperlink ref="E52" location="A124856110J" display="A124856110J" xr:uid="{468D87DA-72D2-48B4-8715-DF209CE0AD91}"/>
    <hyperlink ref="F52" location="A124856274C" display="A124856274C" xr:uid="{7ADC0527-BE59-48B1-BBD1-4EB52DE641A9}"/>
    <hyperlink ref="G52" location="A124855454V" display="A124855454V" xr:uid="{F14ED040-FEC8-4962-A754-73CD7625564D}"/>
    <hyperlink ref="H52" location="A124855618C" display="A124855618C" xr:uid="{A953B7D5-229F-4064-981E-E074ECD31C47}"/>
    <hyperlink ref="I52" location="A124855782F" display="A124855782F" xr:uid="{F8435FA1-BC79-4870-91A5-34797CF95DD9}"/>
    <hyperlink ref="J52" location="A124855126J" display="A124855126J" xr:uid="{61903BFE-EBAE-4EE1-A19C-28308CBD7881}"/>
    <hyperlink ref="K52" location="A124856438L" display="A124856438L" xr:uid="{180E92DB-AD3C-439B-AC5A-397F03F5671B}"/>
    <hyperlink ref="C53" location="A124855918F" display="A124855918F" xr:uid="{B36336BD-268D-4E51-ADBC-CA36BD21D0AE}"/>
    <hyperlink ref="D53" location="A124855262A" display="A124855262A" xr:uid="{E43D096A-7BF5-4A72-953E-BCF0B4A399FB}"/>
    <hyperlink ref="E53" location="A124856082K" display="A124856082K" xr:uid="{F2CF98A0-C62B-4135-9ABB-A79F1A969B6B}"/>
    <hyperlink ref="F53" location="A124856246V" display="A124856246V" xr:uid="{6F155907-9622-46FE-8308-2167F9579EC1}"/>
    <hyperlink ref="G53" location="A124855426K" display="A124855426K" xr:uid="{637779B1-A2D5-453D-A3BC-F49DBA17896E}"/>
    <hyperlink ref="H53" location="A124855590L" display="A124855590L" xr:uid="{5A6C85B6-935D-43CE-9420-A808DBCD49D3}"/>
    <hyperlink ref="I53" location="A124855754W" display="A124855754W" xr:uid="{EFC0CE7B-69EF-44C7-AAE7-F721EA1091F7}"/>
    <hyperlink ref="J53" location="A124855098K" display="A124855098K" xr:uid="{82201309-AB78-49C0-9A78-BD4D673B72F4}"/>
    <hyperlink ref="K53" location="A124856410K" display="A124856410K" xr:uid="{3A50086E-108C-4D9B-973F-78BE9DAB49B2}"/>
    <hyperlink ref="C54" location="A124856002X" display="A124856002X" xr:uid="{8CAF50F7-0031-45EF-968A-E52EEEBDA201}"/>
    <hyperlink ref="D54" location="A124855346K" display="A124855346K" xr:uid="{1E2ACA93-073E-45FF-B09A-62BC6CFD3E64}"/>
    <hyperlink ref="E54" location="A124856166V" display="A124856166V" xr:uid="{8F4928E6-A104-4EAE-AE0A-A892B112E027}"/>
    <hyperlink ref="F54" location="A124856330K" display="A124856330K" xr:uid="{C4DCF1D6-1953-41E0-8F06-EA2E454E5C3A}"/>
    <hyperlink ref="G54" location="A124855510A" display="A124855510A" xr:uid="{534058EE-4996-460E-940C-D2DD7B942028}"/>
    <hyperlink ref="H54" location="A124855674W" display="A124855674W" xr:uid="{DF938578-77E7-4F6D-BC17-268AB99446CD}"/>
    <hyperlink ref="I54" location="A124855838F" display="A124855838F" xr:uid="{3BCAAFB8-1292-4383-82BD-DF806B3C14AD}"/>
    <hyperlink ref="J54" location="A124855182A" display="A124855182A" xr:uid="{7396F16A-F05B-4C33-A031-2B84474C43C6}"/>
    <hyperlink ref="K54" location="A124856494F" display="A124856494F" xr:uid="{F346C256-458D-47EB-B215-4176CADA58C8}"/>
    <hyperlink ref="C56" location="A124855982X" display="A124855982X" xr:uid="{67013230-D774-475A-8FC2-11B4BB634F91}"/>
    <hyperlink ref="D56" location="A124855326A" display="A124855326A" xr:uid="{1CA2ECC0-3791-442A-91E0-587D625B8580}"/>
    <hyperlink ref="E56" location="A124856146K" display="A124856146K" xr:uid="{BB3FFDB4-9CA0-43A3-8BC3-5AF6928560D2}"/>
    <hyperlink ref="F56" location="A124856310A" display="A124856310A" xr:uid="{404DEF14-D5AD-4976-B293-25573D1D70E2}"/>
    <hyperlink ref="G56" location="A124855490C" display="A124855490C" xr:uid="{8D497247-16F8-48AC-BB76-005FF1C6C5A9}"/>
    <hyperlink ref="H56" location="A124855654L" display="A124855654L" xr:uid="{6028D127-C7A3-4159-AD4B-50DEE7B1FC4E}"/>
    <hyperlink ref="I56" location="A124855818W" display="A124855818W" xr:uid="{B9E47379-B95F-45AB-9230-3477A16F5368}"/>
    <hyperlink ref="J56" location="A124855162T" display="A124855162T" xr:uid="{561A9BE7-A667-409C-B6A0-927287A184EF}"/>
    <hyperlink ref="K56" location="A124856474W" display="A124856474W" xr:uid="{F7BF26BA-3A10-445C-BD54-641645C177B2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82"/>
  <sheetViews>
    <sheetView showGridLines="0" workbookViewId="0">
      <pane ySplit="11" topLeftCell="A12" activePane="bottomLeft" state="frozen"/>
      <selection pane="bottomLeft" activeCell="A12" sqref="A12"/>
    </sheetView>
  </sheetViews>
  <sheetFormatPr defaultColWidth="7.7109375" defaultRowHeight="11.25"/>
  <cols>
    <col min="1" max="1" width="17.85546875" style="10" customWidth="1"/>
    <col min="2" max="2" width="19.140625" style="10" customWidth="1"/>
    <col min="3" max="3" width="30.7109375" style="10" customWidth="1"/>
    <col min="4" max="4" width="7.7109375" style="10"/>
    <col min="5" max="5" width="11" style="10" bestFit="1" customWidth="1"/>
    <col min="6" max="11" width="7.7109375" style="10"/>
    <col min="12" max="12" width="9.7109375" style="10" customWidth="1"/>
    <col min="13" max="25" width="7.7109375" style="10"/>
    <col min="26" max="26" width="7.7109375" style="10" customWidth="1"/>
    <col min="27" max="16384" width="7.7109375" style="10"/>
  </cols>
  <sheetData>
    <row r="2" spans="1:13" ht="12.75">
      <c r="B2" s="12" t="s">
        <v>733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.75">
      <c r="B5" s="13" t="s">
        <v>734</v>
      </c>
    </row>
    <row r="6" spans="1:13" ht="15.75" customHeight="1">
      <c r="B6" s="66" t="s">
        <v>735</v>
      </c>
      <c r="C6" s="66"/>
      <c r="D6" s="66"/>
      <c r="E6" s="66"/>
      <c r="F6" s="66"/>
      <c r="G6" s="66"/>
      <c r="H6" s="66"/>
      <c r="I6" s="66"/>
      <c r="J6" s="66"/>
      <c r="K6" s="66"/>
      <c r="L6" s="66"/>
    </row>
    <row r="8" spans="1:13" ht="15">
      <c r="D8" s="14" t="s">
        <v>736</v>
      </c>
    </row>
    <row r="9" spans="1:13" s="15" customFormat="1"/>
    <row r="10" spans="1:13" ht="22.5" customHeight="1">
      <c r="A10" s="16" t="s">
        <v>737</v>
      </c>
      <c r="B10" s="16"/>
      <c r="C10" s="16"/>
      <c r="D10" s="16" t="s">
        <v>239</v>
      </c>
      <c r="E10" s="16" t="s">
        <v>246</v>
      </c>
      <c r="F10" s="16" t="s">
        <v>243</v>
      </c>
      <c r="G10" s="16" t="s">
        <v>244</v>
      </c>
      <c r="H10" s="16" t="s">
        <v>738</v>
      </c>
      <c r="I10" s="16" t="s">
        <v>238</v>
      </c>
      <c r="J10" s="16" t="s">
        <v>240</v>
      </c>
      <c r="K10" s="16" t="s">
        <v>739</v>
      </c>
      <c r="L10" s="16" t="s">
        <v>242</v>
      </c>
    </row>
    <row r="12" spans="1:13">
      <c r="A12" s="10" t="s">
        <v>0</v>
      </c>
      <c r="D12" s="10" t="s">
        <v>248</v>
      </c>
      <c r="E12" s="17" t="s">
        <v>251</v>
      </c>
      <c r="F12" s="9">
        <v>38504</v>
      </c>
      <c r="G12" s="9">
        <v>44713</v>
      </c>
      <c r="H12" s="10">
        <v>28</v>
      </c>
      <c r="I12" s="18" t="s">
        <v>247</v>
      </c>
      <c r="J12" s="10" t="s">
        <v>249</v>
      </c>
      <c r="K12" s="10" t="s">
        <v>250</v>
      </c>
      <c r="L12" s="10" t="s">
        <v>741</v>
      </c>
    </row>
    <row r="13" spans="1:13">
      <c r="A13" s="10" t="s">
        <v>1</v>
      </c>
      <c r="D13" s="10" t="s">
        <v>248</v>
      </c>
      <c r="E13" s="17" t="s">
        <v>252</v>
      </c>
      <c r="F13" s="9">
        <v>38504</v>
      </c>
      <c r="G13" s="9">
        <v>44713</v>
      </c>
      <c r="H13" s="10">
        <v>28</v>
      </c>
      <c r="I13" s="18" t="s">
        <v>247</v>
      </c>
      <c r="J13" s="10" t="s">
        <v>249</v>
      </c>
      <c r="K13" s="10" t="s">
        <v>250</v>
      </c>
      <c r="L13" s="10" t="s">
        <v>741</v>
      </c>
    </row>
    <row r="14" spans="1:13">
      <c r="A14" s="10" t="s">
        <v>2</v>
      </c>
      <c r="D14" s="10" t="s">
        <v>248</v>
      </c>
      <c r="E14" s="17" t="s">
        <v>253</v>
      </c>
      <c r="F14" s="9">
        <v>38504</v>
      </c>
      <c r="G14" s="9">
        <v>44713</v>
      </c>
      <c r="H14" s="10">
        <v>28</v>
      </c>
      <c r="I14" s="18" t="s">
        <v>247</v>
      </c>
      <c r="J14" s="10" t="s">
        <v>249</v>
      </c>
      <c r="K14" s="10" t="s">
        <v>250</v>
      </c>
      <c r="L14" s="10" t="s">
        <v>741</v>
      </c>
    </row>
    <row r="15" spans="1:13">
      <c r="A15" s="10" t="s">
        <v>3</v>
      </c>
      <c r="D15" s="10" t="s">
        <v>248</v>
      </c>
      <c r="E15" s="17" t="s">
        <v>254</v>
      </c>
      <c r="F15" s="9">
        <v>38504</v>
      </c>
      <c r="G15" s="9">
        <v>44713</v>
      </c>
      <c r="H15" s="10">
        <v>28</v>
      </c>
      <c r="I15" s="18" t="s">
        <v>247</v>
      </c>
      <c r="J15" s="10" t="s">
        <v>249</v>
      </c>
      <c r="K15" s="10" t="s">
        <v>250</v>
      </c>
      <c r="L15" s="10" t="s">
        <v>741</v>
      </c>
    </row>
    <row r="16" spans="1:13">
      <c r="A16" s="10" t="s">
        <v>4</v>
      </c>
      <c r="D16" s="10" t="s">
        <v>248</v>
      </c>
      <c r="E16" s="17" t="s">
        <v>255</v>
      </c>
      <c r="F16" s="9">
        <v>38504</v>
      </c>
      <c r="G16" s="9">
        <v>44713</v>
      </c>
      <c r="H16" s="10">
        <v>28</v>
      </c>
      <c r="I16" s="18" t="s">
        <v>247</v>
      </c>
      <c r="J16" s="10" t="s">
        <v>249</v>
      </c>
      <c r="K16" s="10" t="s">
        <v>250</v>
      </c>
      <c r="L16" s="10" t="s">
        <v>741</v>
      </c>
    </row>
    <row r="17" spans="1:12">
      <c r="A17" s="10" t="s">
        <v>5</v>
      </c>
      <c r="D17" s="10" t="s">
        <v>248</v>
      </c>
      <c r="E17" s="17" t="s">
        <v>256</v>
      </c>
      <c r="F17" s="9">
        <v>38504</v>
      </c>
      <c r="G17" s="9">
        <v>44713</v>
      </c>
      <c r="H17" s="10">
        <v>28</v>
      </c>
      <c r="I17" s="18" t="s">
        <v>247</v>
      </c>
      <c r="J17" s="10" t="s">
        <v>249</v>
      </c>
      <c r="K17" s="10" t="s">
        <v>250</v>
      </c>
      <c r="L17" s="10" t="s">
        <v>741</v>
      </c>
    </row>
    <row r="18" spans="1:12">
      <c r="A18" s="10" t="s">
        <v>6</v>
      </c>
      <c r="D18" s="10" t="s">
        <v>248</v>
      </c>
      <c r="E18" s="17" t="s">
        <v>257</v>
      </c>
      <c r="F18" s="9">
        <v>38504</v>
      </c>
      <c r="G18" s="9">
        <v>44713</v>
      </c>
      <c r="H18" s="10">
        <v>28</v>
      </c>
      <c r="I18" s="18" t="s">
        <v>247</v>
      </c>
      <c r="J18" s="10" t="s">
        <v>249</v>
      </c>
      <c r="K18" s="10" t="s">
        <v>250</v>
      </c>
      <c r="L18" s="10" t="s">
        <v>741</v>
      </c>
    </row>
    <row r="19" spans="1:12">
      <c r="A19" s="10" t="s">
        <v>7</v>
      </c>
      <c r="D19" s="10" t="s">
        <v>248</v>
      </c>
      <c r="E19" s="17" t="s">
        <v>258</v>
      </c>
      <c r="F19" s="9">
        <v>38504</v>
      </c>
      <c r="G19" s="9">
        <v>44713</v>
      </c>
      <c r="H19" s="10">
        <v>28</v>
      </c>
      <c r="I19" s="18" t="s">
        <v>247</v>
      </c>
      <c r="J19" s="10" t="s">
        <v>249</v>
      </c>
      <c r="K19" s="10" t="s">
        <v>250</v>
      </c>
      <c r="L19" s="10" t="s">
        <v>741</v>
      </c>
    </row>
    <row r="20" spans="1:12">
      <c r="A20" s="10" t="s">
        <v>8</v>
      </c>
      <c r="D20" s="10" t="s">
        <v>248</v>
      </c>
      <c r="E20" s="17" t="s">
        <v>259</v>
      </c>
      <c r="F20" s="9">
        <v>38504</v>
      </c>
      <c r="G20" s="9">
        <v>44713</v>
      </c>
      <c r="H20" s="10">
        <v>28</v>
      </c>
      <c r="I20" s="18" t="s">
        <v>247</v>
      </c>
      <c r="J20" s="10" t="s">
        <v>249</v>
      </c>
      <c r="K20" s="10" t="s">
        <v>250</v>
      </c>
      <c r="L20" s="10" t="s">
        <v>741</v>
      </c>
    </row>
    <row r="21" spans="1:12">
      <c r="A21" s="10" t="s">
        <v>9</v>
      </c>
      <c r="D21" s="10" t="s">
        <v>248</v>
      </c>
      <c r="E21" s="17" t="s">
        <v>260</v>
      </c>
      <c r="F21" s="9">
        <v>38504</v>
      </c>
      <c r="G21" s="9">
        <v>44713</v>
      </c>
      <c r="H21" s="10">
        <v>28</v>
      </c>
      <c r="I21" s="18" t="s">
        <v>247</v>
      </c>
      <c r="J21" s="10" t="s">
        <v>249</v>
      </c>
      <c r="K21" s="10" t="s">
        <v>250</v>
      </c>
      <c r="L21" s="10" t="s">
        <v>741</v>
      </c>
    </row>
    <row r="22" spans="1:12">
      <c r="A22" s="10" t="s">
        <v>10</v>
      </c>
      <c r="D22" s="10" t="s">
        <v>248</v>
      </c>
      <c r="E22" s="17" t="s">
        <v>261</v>
      </c>
      <c r="F22" s="9">
        <v>38504</v>
      </c>
      <c r="G22" s="9">
        <v>44713</v>
      </c>
      <c r="H22" s="10">
        <v>28</v>
      </c>
      <c r="I22" s="18" t="s">
        <v>247</v>
      </c>
      <c r="J22" s="10" t="s">
        <v>249</v>
      </c>
      <c r="K22" s="10" t="s">
        <v>250</v>
      </c>
      <c r="L22" s="10" t="s">
        <v>741</v>
      </c>
    </row>
    <row r="23" spans="1:12">
      <c r="A23" s="10" t="s">
        <v>11</v>
      </c>
      <c r="D23" s="10" t="s">
        <v>248</v>
      </c>
      <c r="E23" s="17" t="s">
        <v>262</v>
      </c>
      <c r="F23" s="9">
        <v>38504</v>
      </c>
      <c r="G23" s="9">
        <v>44713</v>
      </c>
      <c r="H23" s="10">
        <v>28</v>
      </c>
      <c r="I23" s="18" t="s">
        <v>247</v>
      </c>
      <c r="J23" s="10" t="s">
        <v>249</v>
      </c>
      <c r="K23" s="10" t="s">
        <v>250</v>
      </c>
      <c r="L23" s="10" t="s">
        <v>741</v>
      </c>
    </row>
    <row r="24" spans="1:12">
      <c r="A24" s="10" t="s">
        <v>12</v>
      </c>
      <c r="D24" s="10" t="s">
        <v>248</v>
      </c>
      <c r="E24" s="17" t="s">
        <v>263</v>
      </c>
      <c r="F24" s="9">
        <v>38504</v>
      </c>
      <c r="G24" s="9">
        <v>44713</v>
      </c>
      <c r="H24" s="10">
        <v>28</v>
      </c>
      <c r="I24" s="18" t="s">
        <v>247</v>
      </c>
      <c r="J24" s="10" t="s">
        <v>249</v>
      </c>
      <c r="K24" s="10" t="s">
        <v>250</v>
      </c>
      <c r="L24" s="10" t="s">
        <v>741</v>
      </c>
    </row>
    <row r="25" spans="1:12">
      <c r="A25" s="10" t="s">
        <v>13</v>
      </c>
      <c r="D25" s="10" t="s">
        <v>248</v>
      </c>
      <c r="E25" s="17" t="s">
        <v>264</v>
      </c>
      <c r="F25" s="9">
        <v>38504</v>
      </c>
      <c r="G25" s="9">
        <v>44713</v>
      </c>
      <c r="H25" s="10">
        <v>28</v>
      </c>
      <c r="I25" s="18" t="s">
        <v>247</v>
      </c>
      <c r="J25" s="10" t="s">
        <v>249</v>
      </c>
      <c r="K25" s="10" t="s">
        <v>250</v>
      </c>
      <c r="L25" s="10" t="s">
        <v>741</v>
      </c>
    </row>
    <row r="26" spans="1:12">
      <c r="A26" s="10" t="s">
        <v>14</v>
      </c>
      <c r="D26" s="10" t="s">
        <v>248</v>
      </c>
      <c r="E26" s="17" t="s">
        <v>265</v>
      </c>
      <c r="F26" s="9">
        <v>38504</v>
      </c>
      <c r="G26" s="9">
        <v>44713</v>
      </c>
      <c r="H26" s="10">
        <v>28</v>
      </c>
      <c r="I26" s="18" t="s">
        <v>247</v>
      </c>
      <c r="J26" s="10" t="s">
        <v>249</v>
      </c>
      <c r="K26" s="10" t="s">
        <v>250</v>
      </c>
      <c r="L26" s="10" t="s">
        <v>741</v>
      </c>
    </row>
    <row r="27" spans="1:12">
      <c r="A27" s="10" t="s">
        <v>1</v>
      </c>
      <c r="D27" s="10" t="s">
        <v>248</v>
      </c>
      <c r="E27" s="17" t="s">
        <v>266</v>
      </c>
      <c r="F27" s="9">
        <v>38504</v>
      </c>
      <c r="G27" s="9">
        <v>44713</v>
      </c>
      <c r="H27" s="10">
        <v>28</v>
      </c>
      <c r="I27" s="18" t="s">
        <v>247</v>
      </c>
      <c r="J27" s="10" t="s">
        <v>249</v>
      </c>
      <c r="K27" s="10" t="s">
        <v>250</v>
      </c>
      <c r="L27" s="10" t="s">
        <v>741</v>
      </c>
    </row>
    <row r="28" spans="1:12">
      <c r="A28" s="10" t="s">
        <v>15</v>
      </c>
      <c r="D28" s="10" t="s">
        <v>248</v>
      </c>
      <c r="E28" s="17" t="s">
        <v>267</v>
      </c>
      <c r="F28" s="9">
        <v>38504</v>
      </c>
      <c r="G28" s="9">
        <v>44713</v>
      </c>
      <c r="H28" s="10">
        <v>28</v>
      </c>
      <c r="I28" s="18" t="s">
        <v>247</v>
      </c>
      <c r="J28" s="10" t="s">
        <v>249</v>
      </c>
      <c r="K28" s="10" t="s">
        <v>250</v>
      </c>
      <c r="L28" s="10" t="s">
        <v>741</v>
      </c>
    </row>
    <row r="29" spans="1:12">
      <c r="A29" s="10" t="s">
        <v>16</v>
      </c>
      <c r="D29" s="10" t="s">
        <v>248</v>
      </c>
      <c r="E29" s="17" t="s">
        <v>268</v>
      </c>
      <c r="F29" s="9">
        <v>38504</v>
      </c>
      <c r="G29" s="9">
        <v>44713</v>
      </c>
      <c r="H29" s="10">
        <v>28</v>
      </c>
      <c r="I29" s="18" t="s">
        <v>247</v>
      </c>
      <c r="J29" s="10" t="s">
        <v>249</v>
      </c>
      <c r="K29" s="10" t="s">
        <v>250</v>
      </c>
      <c r="L29" s="10" t="s">
        <v>741</v>
      </c>
    </row>
    <row r="30" spans="1:12">
      <c r="A30" s="10" t="s">
        <v>17</v>
      </c>
      <c r="D30" s="10" t="s">
        <v>248</v>
      </c>
      <c r="E30" s="17" t="s">
        <v>269</v>
      </c>
      <c r="F30" s="9">
        <v>38504</v>
      </c>
      <c r="G30" s="9">
        <v>44713</v>
      </c>
      <c r="H30" s="10">
        <v>28</v>
      </c>
      <c r="I30" s="18" t="s">
        <v>247</v>
      </c>
      <c r="J30" s="10" t="s">
        <v>249</v>
      </c>
      <c r="K30" s="10" t="s">
        <v>250</v>
      </c>
      <c r="L30" s="10" t="s">
        <v>741</v>
      </c>
    </row>
    <row r="31" spans="1:12">
      <c r="A31" s="10" t="s">
        <v>18</v>
      </c>
      <c r="D31" s="10" t="s">
        <v>248</v>
      </c>
      <c r="E31" s="17" t="s">
        <v>270</v>
      </c>
      <c r="F31" s="9">
        <v>38504</v>
      </c>
      <c r="G31" s="9">
        <v>44713</v>
      </c>
      <c r="H31" s="10">
        <v>28</v>
      </c>
      <c r="I31" s="18" t="s">
        <v>247</v>
      </c>
      <c r="J31" s="10" t="s">
        <v>249</v>
      </c>
      <c r="K31" s="10" t="s">
        <v>250</v>
      </c>
      <c r="L31" s="10" t="s">
        <v>741</v>
      </c>
    </row>
    <row r="32" spans="1:12">
      <c r="A32" s="10" t="s">
        <v>19</v>
      </c>
      <c r="D32" s="10" t="s">
        <v>248</v>
      </c>
      <c r="E32" s="17" t="s">
        <v>271</v>
      </c>
      <c r="F32" s="9">
        <v>38504</v>
      </c>
      <c r="G32" s="9">
        <v>44713</v>
      </c>
      <c r="H32" s="10">
        <v>28</v>
      </c>
      <c r="I32" s="18" t="s">
        <v>247</v>
      </c>
      <c r="J32" s="10" t="s">
        <v>249</v>
      </c>
      <c r="K32" s="10" t="s">
        <v>250</v>
      </c>
      <c r="L32" s="10" t="s">
        <v>741</v>
      </c>
    </row>
    <row r="33" spans="1:12">
      <c r="A33" s="10" t="s">
        <v>20</v>
      </c>
      <c r="D33" s="10" t="s">
        <v>248</v>
      </c>
      <c r="E33" s="17" t="s">
        <v>272</v>
      </c>
      <c r="F33" s="9">
        <v>38504</v>
      </c>
      <c r="G33" s="9">
        <v>44713</v>
      </c>
      <c r="H33" s="10">
        <v>28</v>
      </c>
      <c r="I33" s="18" t="s">
        <v>247</v>
      </c>
      <c r="J33" s="10" t="s">
        <v>249</v>
      </c>
      <c r="K33" s="10" t="s">
        <v>250</v>
      </c>
      <c r="L33" s="10" t="s">
        <v>741</v>
      </c>
    </row>
    <row r="34" spans="1:12">
      <c r="A34" s="10" t="s">
        <v>21</v>
      </c>
      <c r="D34" s="10" t="s">
        <v>248</v>
      </c>
      <c r="E34" s="17" t="s">
        <v>273</v>
      </c>
      <c r="F34" s="9">
        <v>38504</v>
      </c>
      <c r="G34" s="9">
        <v>44713</v>
      </c>
      <c r="H34" s="10">
        <v>28</v>
      </c>
      <c r="I34" s="18" t="s">
        <v>247</v>
      </c>
      <c r="J34" s="10" t="s">
        <v>249</v>
      </c>
      <c r="K34" s="10" t="s">
        <v>250</v>
      </c>
      <c r="L34" s="10" t="s">
        <v>741</v>
      </c>
    </row>
    <row r="35" spans="1:12">
      <c r="A35" s="10" t="s">
        <v>22</v>
      </c>
      <c r="D35" s="10" t="s">
        <v>248</v>
      </c>
      <c r="E35" s="17" t="s">
        <v>274</v>
      </c>
      <c r="F35" s="9">
        <v>38504</v>
      </c>
      <c r="G35" s="9">
        <v>44713</v>
      </c>
      <c r="H35" s="10">
        <v>28</v>
      </c>
      <c r="I35" s="18" t="s">
        <v>247</v>
      </c>
      <c r="J35" s="10" t="s">
        <v>249</v>
      </c>
      <c r="K35" s="10" t="s">
        <v>250</v>
      </c>
      <c r="L35" s="10" t="s">
        <v>741</v>
      </c>
    </row>
    <row r="36" spans="1:12">
      <c r="A36" s="10" t="s">
        <v>23</v>
      </c>
      <c r="D36" s="10" t="s">
        <v>248</v>
      </c>
      <c r="E36" s="17" t="s">
        <v>275</v>
      </c>
      <c r="F36" s="9">
        <v>38504</v>
      </c>
      <c r="G36" s="9">
        <v>44713</v>
      </c>
      <c r="H36" s="10">
        <v>28</v>
      </c>
      <c r="I36" s="18" t="s">
        <v>247</v>
      </c>
      <c r="J36" s="10" t="s">
        <v>249</v>
      </c>
      <c r="K36" s="10" t="s">
        <v>250</v>
      </c>
      <c r="L36" s="10" t="s">
        <v>741</v>
      </c>
    </row>
    <row r="37" spans="1:12">
      <c r="A37" s="10" t="s">
        <v>24</v>
      </c>
      <c r="D37" s="10" t="s">
        <v>248</v>
      </c>
      <c r="E37" s="17" t="s">
        <v>276</v>
      </c>
      <c r="F37" s="9">
        <v>38504</v>
      </c>
      <c r="G37" s="9">
        <v>44713</v>
      </c>
      <c r="H37" s="10">
        <v>28</v>
      </c>
      <c r="I37" s="18" t="s">
        <v>247</v>
      </c>
      <c r="J37" s="10" t="s">
        <v>249</v>
      </c>
      <c r="K37" s="10" t="s">
        <v>250</v>
      </c>
      <c r="L37" s="10" t="s">
        <v>741</v>
      </c>
    </row>
    <row r="38" spans="1:12">
      <c r="A38" s="10" t="s">
        <v>25</v>
      </c>
      <c r="D38" s="10" t="s">
        <v>248</v>
      </c>
      <c r="E38" s="17" t="s">
        <v>277</v>
      </c>
      <c r="F38" s="9">
        <v>38504</v>
      </c>
      <c r="G38" s="9">
        <v>44713</v>
      </c>
      <c r="H38" s="10">
        <v>28</v>
      </c>
      <c r="I38" s="18" t="s">
        <v>247</v>
      </c>
      <c r="J38" s="10" t="s">
        <v>249</v>
      </c>
      <c r="K38" s="10" t="s">
        <v>250</v>
      </c>
      <c r="L38" s="10" t="s">
        <v>741</v>
      </c>
    </row>
    <row r="39" spans="1:12">
      <c r="A39" s="10" t="s">
        <v>26</v>
      </c>
      <c r="D39" s="10" t="s">
        <v>248</v>
      </c>
      <c r="E39" s="17" t="s">
        <v>278</v>
      </c>
      <c r="F39" s="9">
        <v>38504</v>
      </c>
      <c r="G39" s="9">
        <v>44713</v>
      </c>
      <c r="H39" s="10">
        <v>28</v>
      </c>
      <c r="I39" s="18" t="s">
        <v>247</v>
      </c>
      <c r="J39" s="10" t="s">
        <v>249</v>
      </c>
      <c r="K39" s="10" t="s">
        <v>250</v>
      </c>
      <c r="L39" s="10" t="s">
        <v>741</v>
      </c>
    </row>
    <row r="40" spans="1:12">
      <c r="A40" s="10" t="s">
        <v>27</v>
      </c>
      <c r="D40" s="10" t="s">
        <v>248</v>
      </c>
      <c r="E40" s="17" t="s">
        <v>279</v>
      </c>
      <c r="F40" s="9">
        <v>38504</v>
      </c>
      <c r="G40" s="9">
        <v>44713</v>
      </c>
      <c r="H40" s="10">
        <v>28</v>
      </c>
      <c r="I40" s="18" t="s">
        <v>247</v>
      </c>
      <c r="J40" s="10" t="s">
        <v>249</v>
      </c>
      <c r="K40" s="10" t="s">
        <v>250</v>
      </c>
      <c r="L40" s="10" t="s">
        <v>741</v>
      </c>
    </row>
    <row r="41" spans="1:12">
      <c r="A41" s="10" t="s">
        <v>28</v>
      </c>
      <c r="D41" s="10" t="s">
        <v>248</v>
      </c>
      <c r="E41" s="17" t="s">
        <v>280</v>
      </c>
      <c r="F41" s="9">
        <v>38504</v>
      </c>
      <c r="G41" s="9">
        <v>44713</v>
      </c>
      <c r="H41" s="10">
        <v>28</v>
      </c>
      <c r="I41" s="18" t="s">
        <v>247</v>
      </c>
      <c r="J41" s="10" t="s">
        <v>249</v>
      </c>
      <c r="K41" s="10" t="s">
        <v>250</v>
      </c>
      <c r="L41" s="10" t="s">
        <v>741</v>
      </c>
    </row>
    <row r="42" spans="1:12">
      <c r="A42" s="10" t="s">
        <v>29</v>
      </c>
      <c r="D42" s="10" t="s">
        <v>248</v>
      </c>
      <c r="E42" s="17" t="s">
        <v>281</v>
      </c>
      <c r="F42" s="9">
        <v>38504</v>
      </c>
      <c r="G42" s="9">
        <v>44713</v>
      </c>
      <c r="H42" s="10">
        <v>28</v>
      </c>
      <c r="I42" s="18" t="s">
        <v>247</v>
      </c>
      <c r="J42" s="10" t="s">
        <v>249</v>
      </c>
      <c r="K42" s="10" t="s">
        <v>250</v>
      </c>
      <c r="L42" s="10" t="s">
        <v>741</v>
      </c>
    </row>
    <row r="43" spans="1:12">
      <c r="A43" s="10" t="s">
        <v>30</v>
      </c>
      <c r="D43" s="10" t="s">
        <v>248</v>
      </c>
      <c r="E43" s="17" t="s">
        <v>282</v>
      </c>
      <c r="F43" s="9">
        <v>38504</v>
      </c>
      <c r="G43" s="9">
        <v>44713</v>
      </c>
      <c r="H43" s="10">
        <v>28</v>
      </c>
      <c r="I43" s="18" t="s">
        <v>247</v>
      </c>
      <c r="J43" s="10" t="s">
        <v>249</v>
      </c>
      <c r="K43" s="10" t="s">
        <v>250</v>
      </c>
      <c r="L43" s="10" t="s">
        <v>741</v>
      </c>
    </row>
    <row r="44" spans="1:12">
      <c r="A44" s="10" t="s">
        <v>31</v>
      </c>
      <c r="D44" s="10" t="s">
        <v>248</v>
      </c>
      <c r="E44" s="17" t="s">
        <v>283</v>
      </c>
      <c r="F44" s="9">
        <v>38504</v>
      </c>
      <c r="G44" s="9">
        <v>44713</v>
      </c>
      <c r="H44" s="10">
        <v>28</v>
      </c>
      <c r="I44" s="18" t="s">
        <v>247</v>
      </c>
      <c r="J44" s="10" t="s">
        <v>249</v>
      </c>
      <c r="K44" s="10" t="s">
        <v>250</v>
      </c>
      <c r="L44" s="10" t="s">
        <v>741</v>
      </c>
    </row>
    <row r="45" spans="1:12">
      <c r="A45" s="10" t="s">
        <v>10</v>
      </c>
      <c r="D45" s="10" t="s">
        <v>248</v>
      </c>
      <c r="E45" s="17" t="s">
        <v>284</v>
      </c>
      <c r="F45" s="9">
        <v>38504</v>
      </c>
      <c r="G45" s="9">
        <v>44713</v>
      </c>
      <c r="H45" s="10">
        <v>28</v>
      </c>
      <c r="I45" s="18" t="s">
        <v>247</v>
      </c>
      <c r="J45" s="10" t="s">
        <v>249</v>
      </c>
      <c r="K45" s="10" t="s">
        <v>250</v>
      </c>
      <c r="L45" s="10" t="s">
        <v>741</v>
      </c>
    </row>
    <row r="46" spans="1:12">
      <c r="A46" s="10" t="s">
        <v>32</v>
      </c>
      <c r="D46" s="10" t="s">
        <v>248</v>
      </c>
      <c r="E46" s="17" t="s">
        <v>285</v>
      </c>
      <c r="F46" s="9">
        <v>38504</v>
      </c>
      <c r="G46" s="9">
        <v>44713</v>
      </c>
      <c r="H46" s="10">
        <v>28</v>
      </c>
      <c r="I46" s="18" t="s">
        <v>247</v>
      </c>
      <c r="J46" s="10" t="s">
        <v>249</v>
      </c>
      <c r="K46" s="10" t="s">
        <v>250</v>
      </c>
      <c r="L46" s="10" t="s">
        <v>741</v>
      </c>
    </row>
    <row r="47" spans="1:12">
      <c r="A47" s="10" t="s">
        <v>33</v>
      </c>
      <c r="D47" s="10" t="s">
        <v>248</v>
      </c>
      <c r="E47" s="17" t="s">
        <v>286</v>
      </c>
      <c r="F47" s="9">
        <v>38504</v>
      </c>
      <c r="G47" s="9">
        <v>44713</v>
      </c>
      <c r="H47" s="10">
        <v>28</v>
      </c>
      <c r="I47" s="18" t="s">
        <v>247</v>
      </c>
      <c r="J47" s="10" t="s">
        <v>249</v>
      </c>
      <c r="K47" s="10" t="s">
        <v>250</v>
      </c>
      <c r="L47" s="10" t="s">
        <v>741</v>
      </c>
    </row>
    <row r="48" spans="1:12">
      <c r="A48" s="10" t="s">
        <v>34</v>
      </c>
      <c r="D48" s="10" t="s">
        <v>248</v>
      </c>
      <c r="E48" s="17" t="s">
        <v>287</v>
      </c>
      <c r="F48" s="9">
        <v>38504</v>
      </c>
      <c r="G48" s="9">
        <v>44713</v>
      </c>
      <c r="H48" s="10">
        <v>28</v>
      </c>
      <c r="I48" s="18" t="s">
        <v>247</v>
      </c>
      <c r="J48" s="10" t="s">
        <v>249</v>
      </c>
      <c r="K48" s="10" t="s">
        <v>250</v>
      </c>
      <c r="L48" s="10" t="s">
        <v>741</v>
      </c>
    </row>
    <row r="49" spans="1:12">
      <c r="A49" s="10" t="s">
        <v>35</v>
      </c>
      <c r="D49" s="10" t="s">
        <v>248</v>
      </c>
      <c r="E49" s="17" t="s">
        <v>288</v>
      </c>
      <c r="F49" s="9">
        <v>38504</v>
      </c>
      <c r="G49" s="9">
        <v>44713</v>
      </c>
      <c r="H49" s="10">
        <v>28</v>
      </c>
      <c r="I49" s="18" t="s">
        <v>247</v>
      </c>
      <c r="J49" s="10" t="s">
        <v>249</v>
      </c>
      <c r="K49" s="10" t="s">
        <v>250</v>
      </c>
      <c r="L49" s="10" t="s">
        <v>741</v>
      </c>
    </row>
    <row r="50" spans="1:12">
      <c r="A50" s="10" t="s">
        <v>36</v>
      </c>
      <c r="D50" s="10" t="s">
        <v>248</v>
      </c>
      <c r="E50" s="17" t="s">
        <v>289</v>
      </c>
      <c r="F50" s="9">
        <v>38504</v>
      </c>
      <c r="G50" s="9">
        <v>44713</v>
      </c>
      <c r="H50" s="10">
        <v>28</v>
      </c>
      <c r="I50" s="18" t="s">
        <v>247</v>
      </c>
      <c r="J50" s="10" t="s">
        <v>249</v>
      </c>
      <c r="K50" s="10" t="s">
        <v>250</v>
      </c>
      <c r="L50" s="10" t="s">
        <v>741</v>
      </c>
    </row>
    <row r="51" spans="1:12">
      <c r="A51" s="10" t="s">
        <v>37</v>
      </c>
      <c r="D51" s="10" t="s">
        <v>248</v>
      </c>
      <c r="E51" s="17" t="s">
        <v>290</v>
      </c>
      <c r="F51" s="9">
        <v>38504</v>
      </c>
      <c r="G51" s="9">
        <v>44713</v>
      </c>
      <c r="H51" s="10">
        <v>28</v>
      </c>
      <c r="I51" s="18" t="s">
        <v>247</v>
      </c>
      <c r="J51" s="10" t="s">
        <v>249</v>
      </c>
      <c r="K51" s="10" t="s">
        <v>250</v>
      </c>
      <c r="L51" s="10" t="s">
        <v>741</v>
      </c>
    </row>
    <row r="52" spans="1:12">
      <c r="A52" s="10" t="s">
        <v>38</v>
      </c>
      <c r="D52" s="10" t="s">
        <v>248</v>
      </c>
      <c r="E52" s="17" t="s">
        <v>291</v>
      </c>
      <c r="F52" s="9">
        <v>38504</v>
      </c>
      <c r="G52" s="9">
        <v>44713</v>
      </c>
      <c r="H52" s="10">
        <v>28</v>
      </c>
      <c r="I52" s="18" t="s">
        <v>247</v>
      </c>
      <c r="J52" s="10" t="s">
        <v>249</v>
      </c>
      <c r="K52" s="10" t="s">
        <v>250</v>
      </c>
      <c r="L52" s="10" t="s">
        <v>741</v>
      </c>
    </row>
    <row r="53" spans="1:12">
      <c r="A53" s="10" t="s">
        <v>39</v>
      </c>
      <c r="D53" s="10" t="s">
        <v>248</v>
      </c>
      <c r="E53" s="17" t="s">
        <v>292</v>
      </c>
      <c r="F53" s="9">
        <v>38504</v>
      </c>
      <c r="G53" s="9">
        <v>44713</v>
      </c>
      <c r="H53" s="10">
        <v>28</v>
      </c>
      <c r="I53" s="18" t="s">
        <v>247</v>
      </c>
      <c r="J53" s="10" t="s">
        <v>249</v>
      </c>
      <c r="K53" s="10" t="s">
        <v>250</v>
      </c>
      <c r="L53" s="10" t="s">
        <v>741</v>
      </c>
    </row>
    <row r="54" spans="1:12">
      <c r="A54" s="10" t="s">
        <v>40</v>
      </c>
      <c r="D54" s="10" t="s">
        <v>248</v>
      </c>
      <c r="E54" s="17" t="s">
        <v>293</v>
      </c>
      <c r="F54" s="9">
        <v>38504</v>
      </c>
      <c r="G54" s="9">
        <v>44713</v>
      </c>
      <c r="H54" s="10">
        <v>28</v>
      </c>
      <c r="I54" s="18" t="s">
        <v>247</v>
      </c>
      <c r="J54" s="10" t="s">
        <v>249</v>
      </c>
      <c r="K54" s="10" t="s">
        <v>250</v>
      </c>
      <c r="L54" s="10" t="s">
        <v>741</v>
      </c>
    </row>
    <row r="55" spans="1:12">
      <c r="A55" s="10" t="s">
        <v>41</v>
      </c>
      <c r="D55" s="10" t="s">
        <v>248</v>
      </c>
      <c r="E55" s="17" t="s">
        <v>294</v>
      </c>
      <c r="F55" s="9">
        <v>38504</v>
      </c>
      <c r="G55" s="9">
        <v>44713</v>
      </c>
      <c r="H55" s="10">
        <v>28</v>
      </c>
      <c r="I55" s="18" t="s">
        <v>247</v>
      </c>
      <c r="J55" s="10" t="s">
        <v>249</v>
      </c>
      <c r="K55" s="10" t="s">
        <v>250</v>
      </c>
      <c r="L55" s="10" t="s">
        <v>741</v>
      </c>
    </row>
    <row r="56" spans="1:12">
      <c r="A56" s="10" t="s">
        <v>42</v>
      </c>
      <c r="D56" s="10" t="s">
        <v>248</v>
      </c>
      <c r="E56" s="17" t="s">
        <v>295</v>
      </c>
      <c r="F56" s="9">
        <v>38504</v>
      </c>
      <c r="G56" s="9">
        <v>44713</v>
      </c>
      <c r="H56" s="10">
        <v>28</v>
      </c>
      <c r="I56" s="18" t="s">
        <v>247</v>
      </c>
      <c r="J56" s="10" t="s">
        <v>249</v>
      </c>
      <c r="K56" s="10" t="s">
        <v>250</v>
      </c>
      <c r="L56" s="10" t="s">
        <v>741</v>
      </c>
    </row>
    <row r="57" spans="1:12">
      <c r="A57" s="10" t="s">
        <v>43</v>
      </c>
      <c r="D57" s="10" t="s">
        <v>248</v>
      </c>
      <c r="E57" s="17" t="s">
        <v>296</v>
      </c>
      <c r="F57" s="9">
        <v>38504</v>
      </c>
      <c r="G57" s="9">
        <v>44713</v>
      </c>
      <c r="H57" s="10">
        <v>28</v>
      </c>
      <c r="I57" s="18" t="s">
        <v>247</v>
      </c>
      <c r="J57" s="10" t="s">
        <v>249</v>
      </c>
      <c r="K57" s="10" t="s">
        <v>250</v>
      </c>
      <c r="L57" s="10" t="s">
        <v>741</v>
      </c>
    </row>
    <row r="58" spans="1:12">
      <c r="A58" s="10" t="s">
        <v>44</v>
      </c>
      <c r="D58" s="10" t="s">
        <v>248</v>
      </c>
      <c r="E58" s="17" t="s">
        <v>297</v>
      </c>
      <c r="F58" s="9">
        <v>38504</v>
      </c>
      <c r="G58" s="9">
        <v>44713</v>
      </c>
      <c r="H58" s="10">
        <v>28</v>
      </c>
      <c r="I58" s="18" t="s">
        <v>247</v>
      </c>
      <c r="J58" s="10" t="s">
        <v>249</v>
      </c>
      <c r="K58" s="10" t="s">
        <v>250</v>
      </c>
      <c r="L58" s="10" t="s">
        <v>741</v>
      </c>
    </row>
    <row r="59" spans="1:12">
      <c r="A59" s="10" t="s">
        <v>45</v>
      </c>
      <c r="D59" s="10" t="s">
        <v>248</v>
      </c>
      <c r="E59" s="17" t="s">
        <v>298</v>
      </c>
      <c r="F59" s="9">
        <v>38504</v>
      </c>
      <c r="G59" s="9">
        <v>44713</v>
      </c>
      <c r="H59" s="10">
        <v>28</v>
      </c>
      <c r="I59" s="18" t="s">
        <v>247</v>
      </c>
      <c r="J59" s="10" t="s">
        <v>249</v>
      </c>
      <c r="K59" s="10" t="s">
        <v>250</v>
      </c>
      <c r="L59" s="10" t="s">
        <v>741</v>
      </c>
    </row>
    <row r="60" spans="1:12">
      <c r="A60" s="10" t="s">
        <v>46</v>
      </c>
      <c r="D60" s="10" t="s">
        <v>248</v>
      </c>
      <c r="E60" s="17" t="s">
        <v>299</v>
      </c>
      <c r="F60" s="9">
        <v>38504</v>
      </c>
      <c r="G60" s="9">
        <v>44713</v>
      </c>
      <c r="H60" s="10">
        <v>28</v>
      </c>
      <c r="I60" s="18" t="s">
        <v>247</v>
      </c>
      <c r="J60" s="10" t="s">
        <v>249</v>
      </c>
      <c r="K60" s="10" t="s">
        <v>250</v>
      </c>
      <c r="L60" s="10" t="s">
        <v>741</v>
      </c>
    </row>
    <row r="61" spans="1:12">
      <c r="A61" s="10" t="s">
        <v>47</v>
      </c>
      <c r="D61" s="10" t="s">
        <v>248</v>
      </c>
      <c r="E61" s="17" t="s">
        <v>300</v>
      </c>
      <c r="F61" s="9">
        <v>38504</v>
      </c>
      <c r="G61" s="9">
        <v>44713</v>
      </c>
      <c r="H61" s="10">
        <v>28</v>
      </c>
      <c r="I61" s="18" t="s">
        <v>247</v>
      </c>
      <c r="J61" s="10" t="s">
        <v>249</v>
      </c>
      <c r="K61" s="10" t="s">
        <v>250</v>
      </c>
      <c r="L61" s="10" t="s">
        <v>741</v>
      </c>
    </row>
    <row r="62" spans="1:12">
      <c r="A62" s="10" t="s">
        <v>48</v>
      </c>
      <c r="D62" s="10" t="s">
        <v>248</v>
      </c>
      <c r="E62" s="17" t="s">
        <v>301</v>
      </c>
      <c r="F62" s="9">
        <v>38504</v>
      </c>
      <c r="G62" s="9">
        <v>44713</v>
      </c>
      <c r="H62" s="10">
        <v>28</v>
      </c>
      <c r="I62" s="18" t="s">
        <v>247</v>
      </c>
      <c r="J62" s="10" t="s">
        <v>249</v>
      </c>
      <c r="K62" s="10" t="s">
        <v>250</v>
      </c>
      <c r="L62" s="10" t="s">
        <v>741</v>
      </c>
    </row>
    <row r="63" spans="1:12">
      <c r="A63" s="10" t="s">
        <v>49</v>
      </c>
      <c r="D63" s="10" t="s">
        <v>248</v>
      </c>
      <c r="E63" s="17" t="s">
        <v>302</v>
      </c>
      <c r="F63" s="9">
        <v>38504</v>
      </c>
      <c r="G63" s="9">
        <v>44713</v>
      </c>
      <c r="H63" s="10">
        <v>28</v>
      </c>
      <c r="I63" s="18" t="s">
        <v>247</v>
      </c>
      <c r="J63" s="10" t="s">
        <v>249</v>
      </c>
      <c r="K63" s="10" t="s">
        <v>250</v>
      </c>
      <c r="L63" s="10" t="s">
        <v>741</v>
      </c>
    </row>
    <row r="64" spans="1:12">
      <c r="A64" s="10" t="s">
        <v>50</v>
      </c>
      <c r="D64" s="10" t="s">
        <v>248</v>
      </c>
      <c r="E64" s="17" t="s">
        <v>303</v>
      </c>
      <c r="F64" s="9">
        <v>38504</v>
      </c>
      <c r="G64" s="9">
        <v>44713</v>
      </c>
      <c r="H64" s="10">
        <v>28</v>
      </c>
      <c r="I64" s="18" t="s">
        <v>247</v>
      </c>
      <c r="J64" s="10" t="s">
        <v>249</v>
      </c>
      <c r="K64" s="10" t="s">
        <v>250</v>
      </c>
      <c r="L64" s="10" t="s">
        <v>741</v>
      </c>
    </row>
    <row r="65" spans="1:12">
      <c r="A65" s="10" t="s">
        <v>51</v>
      </c>
      <c r="D65" s="10" t="s">
        <v>248</v>
      </c>
      <c r="E65" s="17" t="s">
        <v>304</v>
      </c>
      <c r="F65" s="9">
        <v>38504</v>
      </c>
      <c r="G65" s="9">
        <v>44713</v>
      </c>
      <c r="H65" s="10">
        <v>28</v>
      </c>
      <c r="I65" s="18" t="s">
        <v>247</v>
      </c>
      <c r="J65" s="10" t="s">
        <v>249</v>
      </c>
      <c r="K65" s="10" t="s">
        <v>250</v>
      </c>
      <c r="L65" s="10" t="s">
        <v>741</v>
      </c>
    </row>
    <row r="66" spans="1:12">
      <c r="A66" s="10" t="s">
        <v>52</v>
      </c>
      <c r="D66" s="10" t="s">
        <v>248</v>
      </c>
      <c r="E66" s="17" t="s">
        <v>305</v>
      </c>
      <c r="F66" s="9">
        <v>38504</v>
      </c>
      <c r="G66" s="9">
        <v>44713</v>
      </c>
      <c r="H66" s="10">
        <v>28</v>
      </c>
      <c r="I66" s="18" t="s">
        <v>247</v>
      </c>
      <c r="J66" s="10" t="s">
        <v>249</v>
      </c>
      <c r="K66" s="10" t="s">
        <v>250</v>
      </c>
      <c r="L66" s="10" t="s">
        <v>741</v>
      </c>
    </row>
    <row r="67" spans="1:12">
      <c r="A67" s="10" t="s">
        <v>53</v>
      </c>
      <c r="D67" s="10" t="s">
        <v>248</v>
      </c>
      <c r="E67" s="17" t="s">
        <v>306</v>
      </c>
      <c r="F67" s="9">
        <v>38504</v>
      </c>
      <c r="G67" s="9">
        <v>44713</v>
      </c>
      <c r="H67" s="10">
        <v>28</v>
      </c>
      <c r="I67" s="18" t="s">
        <v>247</v>
      </c>
      <c r="J67" s="10" t="s">
        <v>249</v>
      </c>
      <c r="K67" s="10" t="s">
        <v>250</v>
      </c>
      <c r="L67" s="10" t="s">
        <v>741</v>
      </c>
    </row>
    <row r="68" spans="1:12">
      <c r="A68" s="10" t="s">
        <v>40</v>
      </c>
      <c r="D68" s="10" t="s">
        <v>248</v>
      </c>
      <c r="E68" s="17" t="s">
        <v>307</v>
      </c>
      <c r="F68" s="9">
        <v>38504</v>
      </c>
      <c r="G68" s="9">
        <v>44713</v>
      </c>
      <c r="H68" s="10">
        <v>28</v>
      </c>
      <c r="I68" s="18" t="s">
        <v>247</v>
      </c>
      <c r="J68" s="10" t="s">
        <v>249</v>
      </c>
      <c r="K68" s="10" t="s">
        <v>250</v>
      </c>
      <c r="L68" s="10" t="s">
        <v>741</v>
      </c>
    </row>
    <row r="69" spans="1:12">
      <c r="A69" s="10" t="s">
        <v>54</v>
      </c>
      <c r="D69" s="10" t="s">
        <v>248</v>
      </c>
      <c r="E69" s="17" t="s">
        <v>308</v>
      </c>
      <c r="F69" s="9">
        <v>38504</v>
      </c>
      <c r="G69" s="9">
        <v>44713</v>
      </c>
      <c r="H69" s="10">
        <v>28</v>
      </c>
      <c r="I69" s="18" t="s">
        <v>247</v>
      </c>
      <c r="J69" s="10" t="s">
        <v>249</v>
      </c>
      <c r="K69" s="10" t="s">
        <v>250</v>
      </c>
      <c r="L69" s="10" t="s">
        <v>741</v>
      </c>
    </row>
    <row r="70" spans="1:12">
      <c r="A70" s="10" t="s">
        <v>55</v>
      </c>
      <c r="D70" s="10" t="s">
        <v>248</v>
      </c>
      <c r="E70" s="17" t="s">
        <v>309</v>
      </c>
      <c r="F70" s="9">
        <v>38504</v>
      </c>
      <c r="G70" s="9">
        <v>44713</v>
      </c>
      <c r="H70" s="10">
        <v>28</v>
      </c>
      <c r="I70" s="18" t="s">
        <v>247</v>
      </c>
      <c r="J70" s="10" t="s">
        <v>249</v>
      </c>
      <c r="K70" s="10" t="s">
        <v>250</v>
      </c>
      <c r="L70" s="10" t="s">
        <v>741</v>
      </c>
    </row>
    <row r="71" spans="1:12">
      <c r="A71" s="10" t="s">
        <v>56</v>
      </c>
      <c r="D71" s="10" t="s">
        <v>248</v>
      </c>
      <c r="E71" s="17" t="s">
        <v>310</v>
      </c>
      <c r="F71" s="9">
        <v>38504</v>
      </c>
      <c r="G71" s="9">
        <v>44713</v>
      </c>
      <c r="H71" s="10">
        <v>28</v>
      </c>
      <c r="I71" s="18" t="s">
        <v>247</v>
      </c>
      <c r="J71" s="10" t="s">
        <v>249</v>
      </c>
      <c r="K71" s="10" t="s">
        <v>250</v>
      </c>
      <c r="L71" s="10" t="s">
        <v>741</v>
      </c>
    </row>
    <row r="72" spans="1:12">
      <c r="A72" s="10" t="s">
        <v>57</v>
      </c>
      <c r="D72" s="10" t="s">
        <v>248</v>
      </c>
      <c r="E72" s="17" t="s">
        <v>311</v>
      </c>
      <c r="F72" s="9">
        <v>38504</v>
      </c>
      <c r="G72" s="9">
        <v>44713</v>
      </c>
      <c r="H72" s="10">
        <v>28</v>
      </c>
      <c r="I72" s="18" t="s">
        <v>247</v>
      </c>
      <c r="J72" s="10" t="s">
        <v>249</v>
      </c>
      <c r="K72" s="10" t="s">
        <v>250</v>
      </c>
      <c r="L72" s="10" t="s">
        <v>741</v>
      </c>
    </row>
    <row r="73" spans="1:12">
      <c r="A73" s="10" t="s">
        <v>58</v>
      </c>
      <c r="D73" s="10" t="s">
        <v>248</v>
      </c>
      <c r="E73" s="17" t="s">
        <v>312</v>
      </c>
      <c r="F73" s="9">
        <v>38504</v>
      </c>
      <c r="G73" s="9">
        <v>44713</v>
      </c>
      <c r="H73" s="10">
        <v>28</v>
      </c>
      <c r="I73" s="18" t="s">
        <v>247</v>
      </c>
      <c r="J73" s="10" t="s">
        <v>249</v>
      </c>
      <c r="K73" s="10" t="s">
        <v>250</v>
      </c>
      <c r="L73" s="10" t="s">
        <v>741</v>
      </c>
    </row>
    <row r="74" spans="1:12">
      <c r="A74" s="10" t="s">
        <v>59</v>
      </c>
      <c r="D74" s="10" t="s">
        <v>248</v>
      </c>
      <c r="E74" s="17" t="s">
        <v>313</v>
      </c>
      <c r="F74" s="9">
        <v>38504</v>
      </c>
      <c r="G74" s="9">
        <v>44713</v>
      </c>
      <c r="H74" s="10">
        <v>28</v>
      </c>
      <c r="I74" s="18" t="s">
        <v>247</v>
      </c>
      <c r="J74" s="10" t="s">
        <v>249</v>
      </c>
      <c r="K74" s="10" t="s">
        <v>250</v>
      </c>
      <c r="L74" s="10" t="s">
        <v>741</v>
      </c>
    </row>
    <row r="75" spans="1:12">
      <c r="A75" s="10" t="s">
        <v>60</v>
      </c>
      <c r="D75" s="10" t="s">
        <v>248</v>
      </c>
      <c r="E75" s="17" t="s">
        <v>314</v>
      </c>
      <c r="F75" s="9">
        <v>38504</v>
      </c>
      <c r="G75" s="9">
        <v>44713</v>
      </c>
      <c r="H75" s="10">
        <v>28</v>
      </c>
      <c r="I75" s="18" t="s">
        <v>247</v>
      </c>
      <c r="J75" s="10" t="s">
        <v>249</v>
      </c>
      <c r="K75" s="10" t="s">
        <v>250</v>
      </c>
      <c r="L75" s="10" t="s">
        <v>741</v>
      </c>
    </row>
    <row r="76" spans="1:12">
      <c r="A76" s="10" t="s">
        <v>61</v>
      </c>
      <c r="D76" s="10" t="s">
        <v>248</v>
      </c>
      <c r="E76" s="17" t="s">
        <v>315</v>
      </c>
      <c r="F76" s="9">
        <v>38504</v>
      </c>
      <c r="G76" s="9">
        <v>44713</v>
      </c>
      <c r="H76" s="10">
        <v>28</v>
      </c>
      <c r="I76" s="18" t="s">
        <v>247</v>
      </c>
      <c r="J76" s="10" t="s">
        <v>249</v>
      </c>
      <c r="K76" s="10" t="s">
        <v>250</v>
      </c>
      <c r="L76" s="10" t="s">
        <v>741</v>
      </c>
    </row>
    <row r="77" spans="1:12">
      <c r="A77" s="10" t="s">
        <v>62</v>
      </c>
      <c r="D77" s="10" t="s">
        <v>248</v>
      </c>
      <c r="E77" s="17" t="s">
        <v>316</v>
      </c>
      <c r="F77" s="9">
        <v>38504</v>
      </c>
      <c r="G77" s="9">
        <v>44713</v>
      </c>
      <c r="H77" s="10">
        <v>28</v>
      </c>
      <c r="I77" s="18" t="s">
        <v>247</v>
      </c>
      <c r="J77" s="10" t="s">
        <v>249</v>
      </c>
      <c r="K77" s="10" t="s">
        <v>250</v>
      </c>
      <c r="L77" s="10" t="s">
        <v>741</v>
      </c>
    </row>
    <row r="78" spans="1:12">
      <c r="A78" s="10" t="s">
        <v>63</v>
      </c>
      <c r="D78" s="10" t="s">
        <v>248</v>
      </c>
      <c r="E78" s="17" t="s">
        <v>317</v>
      </c>
      <c r="F78" s="9">
        <v>38504</v>
      </c>
      <c r="G78" s="9">
        <v>44713</v>
      </c>
      <c r="H78" s="10">
        <v>28</v>
      </c>
      <c r="I78" s="18" t="s">
        <v>247</v>
      </c>
      <c r="J78" s="10" t="s">
        <v>249</v>
      </c>
      <c r="K78" s="10" t="s">
        <v>250</v>
      </c>
      <c r="L78" s="10" t="s">
        <v>741</v>
      </c>
    </row>
    <row r="79" spans="1:12">
      <c r="A79" s="10" t="s">
        <v>64</v>
      </c>
      <c r="D79" s="10" t="s">
        <v>248</v>
      </c>
      <c r="E79" s="17" t="s">
        <v>318</v>
      </c>
      <c r="F79" s="9">
        <v>38504</v>
      </c>
      <c r="G79" s="9">
        <v>44713</v>
      </c>
      <c r="H79" s="10">
        <v>28</v>
      </c>
      <c r="I79" s="18" t="s">
        <v>247</v>
      </c>
      <c r="J79" s="10" t="s">
        <v>249</v>
      </c>
      <c r="K79" s="10" t="s">
        <v>250</v>
      </c>
      <c r="L79" s="10" t="s">
        <v>741</v>
      </c>
    </row>
    <row r="80" spans="1:12">
      <c r="A80" s="10" t="s">
        <v>65</v>
      </c>
      <c r="D80" s="10" t="s">
        <v>248</v>
      </c>
      <c r="E80" s="17" t="s">
        <v>319</v>
      </c>
      <c r="F80" s="9">
        <v>38504</v>
      </c>
      <c r="G80" s="9">
        <v>44713</v>
      </c>
      <c r="H80" s="10">
        <v>28</v>
      </c>
      <c r="I80" s="18" t="s">
        <v>247</v>
      </c>
      <c r="J80" s="10" t="s">
        <v>249</v>
      </c>
      <c r="K80" s="10" t="s">
        <v>250</v>
      </c>
      <c r="L80" s="10" t="s">
        <v>741</v>
      </c>
    </row>
    <row r="81" spans="1:12">
      <c r="A81" s="10" t="s">
        <v>66</v>
      </c>
      <c r="D81" s="10" t="s">
        <v>248</v>
      </c>
      <c r="E81" s="17" t="s">
        <v>320</v>
      </c>
      <c r="F81" s="9">
        <v>38504</v>
      </c>
      <c r="G81" s="9">
        <v>44713</v>
      </c>
      <c r="H81" s="10">
        <v>28</v>
      </c>
      <c r="I81" s="18" t="s">
        <v>247</v>
      </c>
      <c r="J81" s="10" t="s">
        <v>249</v>
      </c>
      <c r="K81" s="10" t="s">
        <v>250</v>
      </c>
      <c r="L81" s="10" t="s">
        <v>741</v>
      </c>
    </row>
    <row r="82" spans="1:12">
      <c r="A82" s="10" t="s">
        <v>67</v>
      </c>
      <c r="D82" s="10" t="s">
        <v>248</v>
      </c>
      <c r="E82" s="17" t="s">
        <v>321</v>
      </c>
      <c r="F82" s="9">
        <v>38504</v>
      </c>
      <c r="G82" s="9">
        <v>44713</v>
      </c>
      <c r="H82" s="10">
        <v>28</v>
      </c>
      <c r="I82" s="18" t="s">
        <v>247</v>
      </c>
      <c r="J82" s="10" t="s">
        <v>249</v>
      </c>
      <c r="K82" s="10" t="s">
        <v>250</v>
      </c>
      <c r="L82" s="10" t="s">
        <v>741</v>
      </c>
    </row>
    <row r="83" spans="1:12">
      <c r="A83" s="10" t="s">
        <v>68</v>
      </c>
      <c r="D83" s="10" t="s">
        <v>248</v>
      </c>
      <c r="E83" s="17" t="s">
        <v>322</v>
      </c>
      <c r="F83" s="9">
        <v>38504</v>
      </c>
      <c r="G83" s="9">
        <v>44713</v>
      </c>
      <c r="H83" s="10">
        <v>28</v>
      </c>
      <c r="I83" s="18" t="s">
        <v>247</v>
      </c>
      <c r="J83" s="10" t="s">
        <v>249</v>
      </c>
      <c r="K83" s="10" t="s">
        <v>250</v>
      </c>
      <c r="L83" s="10" t="s">
        <v>741</v>
      </c>
    </row>
    <row r="84" spans="1:12">
      <c r="A84" s="10" t="s">
        <v>69</v>
      </c>
      <c r="D84" s="10" t="s">
        <v>248</v>
      </c>
      <c r="E84" s="17" t="s">
        <v>323</v>
      </c>
      <c r="F84" s="9">
        <v>38504</v>
      </c>
      <c r="G84" s="9">
        <v>44713</v>
      </c>
      <c r="H84" s="10">
        <v>28</v>
      </c>
      <c r="I84" s="18" t="s">
        <v>247</v>
      </c>
      <c r="J84" s="10" t="s">
        <v>249</v>
      </c>
      <c r="K84" s="10" t="s">
        <v>250</v>
      </c>
      <c r="L84" s="10" t="s">
        <v>741</v>
      </c>
    </row>
    <row r="85" spans="1:12">
      <c r="A85" s="10" t="s">
        <v>70</v>
      </c>
      <c r="D85" s="10" t="s">
        <v>248</v>
      </c>
      <c r="E85" s="17" t="s">
        <v>324</v>
      </c>
      <c r="F85" s="9">
        <v>38504</v>
      </c>
      <c r="G85" s="9">
        <v>44713</v>
      </c>
      <c r="H85" s="10">
        <v>28</v>
      </c>
      <c r="I85" s="18" t="s">
        <v>247</v>
      </c>
      <c r="J85" s="10" t="s">
        <v>249</v>
      </c>
      <c r="K85" s="10" t="s">
        <v>250</v>
      </c>
      <c r="L85" s="10" t="s">
        <v>741</v>
      </c>
    </row>
    <row r="86" spans="1:12">
      <c r="A86" s="10" t="s">
        <v>49</v>
      </c>
      <c r="D86" s="10" t="s">
        <v>248</v>
      </c>
      <c r="E86" s="17" t="s">
        <v>325</v>
      </c>
      <c r="F86" s="9">
        <v>38504</v>
      </c>
      <c r="G86" s="9">
        <v>44713</v>
      </c>
      <c r="H86" s="10">
        <v>28</v>
      </c>
      <c r="I86" s="18" t="s">
        <v>247</v>
      </c>
      <c r="J86" s="10" t="s">
        <v>249</v>
      </c>
      <c r="K86" s="10" t="s">
        <v>250</v>
      </c>
      <c r="L86" s="10" t="s">
        <v>741</v>
      </c>
    </row>
    <row r="87" spans="1:12">
      <c r="A87" s="10" t="s">
        <v>71</v>
      </c>
      <c r="D87" s="10" t="s">
        <v>248</v>
      </c>
      <c r="E87" s="17" t="s">
        <v>326</v>
      </c>
      <c r="F87" s="9">
        <v>38504</v>
      </c>
      <c r="G87" s="9">
        <v>44713</v>
      </c>
      <c r="H87" s="10">
        <v>28</v>
      </c>
      <c r="I87" s="18" t="s">
        <v>247</v>
      </c>
      <c r="J87" s="10" t="s">
        <v>249</v>
      </c>
      <c r="K87" s="10" t="s">
        <v>250</v>
      </c>
      <c r="L87" s="10" t="s">
        <v>741</v>
      </c>
    </row>
    <row r="88" spans="1:12">
      <c r="A88" s="10" t="s">
        <v>72</v>
      </c>
      <c r="D88" s="10" t="s">
        <v>248</v>
      </c>
      <c r="E88" s="17" t="s">
        <v>327</v>
      </c>
      <c r="F88" s="9">
        <v>38504</v>
      </c>
      <c r="G88" s="9">
        <v>44713</v>
      </c>
      <c r="H88" s="10">
        <v>28</v>
      </c>
      <c r="I88" s="18" t="s">
        <v>247</v>
      </c>
      <c r="J88" s="10" t="s">
        <v>249</v>
      </c>
      <c r="K88" s="10" t="s">
        <v>250</v>
      </c>
      <c r="L88" s="10" t="s">
        <v>741</v>
      </c>
    </row>
    <row r="89" spans="1:12">
      <c r="A89" s="10" t="s">
        <v>73</v>
      </c>
      <c r="D89" s="10" t="s">
        <v>248</v>
      </c>
      <c r="E89" s="17" t="s">
        <v>328</v>
      </c>
      <c r="F89" s="9">
        <v>38504</v>
      </c>
      <c r="G89" s="9">
        <v>44713</v>
      </c>
      <c r="H89" s="10">
        <v>28</v>
      </c>
      <c r="I89" s="18" t="s">
        <v>247</v>
      </c>
      <c r="J89" s="10" t="s">
        <v>249</v>
      </c>
      <c r="K89" s="10" t="s">
        <v>250</v>
      </c>
      <c r="L89" s="10" t="s">
        <v>741</v>
      </c>
    </row>
    <row r="90" spans="1:12">
      <c r="A90" s="10" t="s">
        <v>74</v>
      </c>
      <c r="D90" s="10" t="s">
        <v>248</v>
      </c>
      <c r="E90" s="17" t="s">
        <v>329</v>
      </c>
      <c r="F90" s="9">
        <v>38504</v>
      </c>
      <c r="G90" s="9">
        <v>44713</v>
      </c>
      <c r="H90" s="10">
        <v>28</v>
      </c>
      <c r="I90" s="18" t="s">
        <v>247</v>
      </c>
      <c r="J90" s="10" t="s">
        <v>249</v>
      </c>
      <c r="K90" s="10" t="s">
        <v>250</v>
      </c>
      <c r="L90" s="10" t="s">
        <v>741</v>
      </c>
    </row>
    <row r="91" spans="1:12">
      <c r="A91" s="10" t="s">
        <v>75</v>
      </c>
      <c r="D91" s="10" t="s">
        <v>248</v>
      </c>
      <c r="E91" s="17" t="s">
        <v>330</v>
      </c>
      <c r="F91" s="9">
        <v>38504</v>
      </c>
      <c r="G91" s="9">
        <v>44713</v>
      </c>
      <c r="H91" s="10">
        <v>28</v>
      </c>
      <c r="I91" s="18" t="s">
        <v>247</v>
      </c>
      <c r="J91" s="10" t="s">
        <v>249</v>
      </c>
      <c r="K91" s="10" t="s">
        <v>250</v>
      </c>
      <c r="L91" s="10" t="s">
        <v>741</v>
      </c>
    </row>
    <row r="92" spans="1:12">
      <c r="A92" s="10" t="s">
        <v>76</v>
      </c>
      <c r="D92" s="10" t="s">
        <v>248</v>
      </c>
      <c r="E92" s="17" t="s">
        <v>331</v>
      </c>
      <c r="F92" s="9">
        <v>38504</v>
      </c>
      <c r="G92" s="9">
        <v>44713</v>
      </c>
      <c r="H92" s="10">
        <v>28</v>
      </c>
      <c r="I92" s="18" t="s">
        <v>247</v>
      </c>
      <c r="J92" s="10" t="s">
        <v>249</v>
      </c>
      <c r="K92" s="10" t="s">
        <v>250</v>
      </c>
      <c r="L92" s="10" t="s">
        <v>741</v>
      </c>
    </row>
    <row r="93" spans="1:12">
      <c r="A93" s="10" t="s">
        <v>77</v>
      </c>
      <c r="D93" s="10" t="s">
        <v>248</v>
      </c>
      <c r="E93" s="17" t="s">
        <v>332</v>
      </c>
      <c r="F93" s="9">
        <v>38504</v>
      </c>
      <c r="G93" s="9">
        <v>44713</v>
      </c>
      <c r="H93" s="10">
        <v>28</v>
      </c>
      <c r="I93" s="18" t="s">
        <v>247</v>
      </c>
      <c r="J93" s="10" t="s">
        <v>249</v>
      </c>
      <c r="K93" s="10" t="s">
        <v>250</v>
      </c>
      <c r="L93" s="10" t="s">
        <v>741</v>
      </c>
    </row>
    <row r="94" spans="1:12">
      <c r="A94" s="10" t="s">
        <v>78</v>
      </c>
      <c r="D94" s="10" t="s">
        <v>248</v>
      </c>
      <c r="E94" s="17" t="s">
        <v>333</v>
      </c>
      <c r="F94" s="9">
        <v>38504</v>
      </c>
      <c r="G94" s="9">
        <v>44713</v>
      </c>
      <c r="H94" s="10">
        <v>28</v>
      </c>
      <c r="I94" s="18" t="s">
        <v>247</v>
      </c>
      <c r="J94" s="10" t="s">
        <v>249</v>
      </c>
      <c r="K94" s="10" t="s">
        <v>250</v>
      </c>
      <c r="L94" s="10" t="s">
        <v>741</v>
      </c>
    </row>
    <row r="95" spans="1:12">
      <c r="A95" s="10" t="s">
        <v>79</v>
      </c>
      <c r="D95" s="10" t="s">
        <v>248</v>
      </c>
      <c r="E95" s="17" t="s">
        <v>334</v>
      </c>
      <c r="F95" s="9">
        <v>38504</v>
      </c>
      <c r="G95" s="9">
        <v>44713</v>
      </c>
      <c r="H95" s="10">
        <v>28</v>
      </c>
      <c r="I95" s="18" t="s">
        <v>247</v>
      </c>
      <c r="J95" s="10" t="s">
        <v>249</v>
      </c>
      <c r="K95" s="10" t="s">
        <v>250</v>
      </c>
      <c r="L95" s="10" t="s">
        <v>741</v>
      </c>
    </row>
    <row r="96" spans="1:12">
      <c r="A96" s="10" t="s">
        <v>80</v>
      </c>
      <c r="D96" s="10" t="s">
        <v>248</v>
      </c>
      <c r="E96" s="17" t="s">
        <v>335</v>
      </c>
      <c r="F96" s="9">
        <v>38504</v>
      </c>
      <c r="G96" s="9">
        <v>44713</v>
      </c>
      <c r="H96" s="10">
        <v>28</v>
      </c>
      <c r="I96" s="18" t="s">
        <v>247</v>
      </c>
      <c r="J96" s="10" t="s">
        <v>249</v>
      </c>
      <c r="K96" s="10" t="s">
        <v>250</v>
      </c>
      <c r="L96" s="10" t="s">
        <v>741</v>
      </c>
    </row>
    <row r="97" spans="1:12">
      <c r="A97" s="10" t="s">
        <v>81</v>
      </c>
      <c r="D97" s="10" t="s">
        <v>248</v>
      </c>
      <c r="E97" s="17" t="s">
        <v>336</v>
      </c>
      <c r="F97" s="9">
        <v>38504</v>
      </c>
      <c r="G97" s="9">
        <v>44713</v>
      </c>
      <c r="H97" s="10">
        <v>28</v>
      </c>
      <c r="I97" s="18" t="s">
        <v>247</v>
      </c>
      <c r="J97" s="10" t="s">
        <v>249</v>
      </c>
      <c r="K97" s="10" t="s">
        <v>250</v>
      </c>
      <c r="L97" s="10" t="s">
        <v>741</v>
      </c>
    </row>
    <row r="98" spans="1:12">
      <c r="A98" s="10" t="s">
        <v>82</v>
      </c>
      <c r="D98" s="10" t="s">
        <v>248</v>
      </c>
      <c r="E98" s="17" t="s">
        <v>337</v>
      </c>
      <c r="F98" s="9">
        <v>38504</v>
      </c>
      <c r="G98" s="9">
        <v>44713</v>
      </c>
      <c r="H98" s="10">
        <v>28</v>
      </c>
      <c r="I98" s="18" t="s">
        <v>247</v>
      </c>
      <c r="J98" s="10" t="s">
        <v>249</v>
      </c>
      <c r="K98" s="10" t="s">
        <v>250</v>
      </c>
      <c r="L98" s="10" t="s">
        <v>741</v>
      </c>
    </row>
    <row r="99" spans="1:12">
      <c r="A99" s="10" t="s">
        <v>83</v>
      </c>
      <c r="D99" s="10" t="s">
        <v>248</v>
      </c>
      <c r="E99" s="17" t="s">
        <v>338</v>
      </c>
      <c r="F99" s="9">
        <v>38504</v>
      </c>
      <c r="G99" s="9">
        <v>44713</v>
      </c>
      <c r="H99" s="10">
        <v>28</v>
      </c>
      <c r="I99" s="18" t="s">
        <v>247</v>
      </c>
      <c r="J99" s="10" t="s">
        <v>249</v>
      </c>
      <c r="K99" s="10" t="s">
        <v>250</v>
      </c>
      <c r="L99" s="10" t="s">
        <v>741</v>
      </c>
    </row>
    <row r="100" spans="1:12">
      <c r="A100" s="10" t="s">
        <v>84</v>
      </c>
      <c r="D100" s="10" t="s">
        <v>248</v>
      </c>
      <c r="E100" s="17" t="s">
        <v>339</v>
      </c>
      <c r="F100" s="9">
        <v>38504</v>
      </c>
      <c r="G100" s="9">
        <v>44713</v>
      </c>
      <c r="H100" s="10">
        <v>28</v>
      </c>
      <c r="I100" s="18" t="s">
        <v>247</v>
      </c>
      <c r="J100" s="10" t="s">
        <v>249</v>
      </c>
      <c r="K100" s="10" t="s">
        <v>250</v>
      </c>
      <c r="L100" s="10" t="s">
        <v>741</v>
      </c>
    </row>
    <row r="101" spans="1:12">
      <c r="A101" s="10" t="s">
        <v>85</v>
      </c>
      <c r="D101" s="10" t="s">
        <v>248</v>
      </c>
      <c r="E101" s="17" t="s">
        <v>340</v>
      </c>
      <c r="F101" s="9">
        <v>38504</v>
      </c>
      <c r="G101" s="9">
        <v>44713</v>
      </c>
      <c r="H101" s="10">
        <v>28</v>
      </c>
      <c r="I101" s="18" t="s">
        <v>247</v>
      </c>
      <c r="J101" s="10" t="s">
        <v>249</v>
      </c>
      <c r="K101" s="10" t="s">
        <v>250</v>
      </c>
      <c r="L101" s="10" t="s">
        <v>741</v>
      </c>
    </row>
    <row r="102" spans="1:12">
      <c r="A102" s="10" t="s">
        <v>86</v>
      </c>
      <c r="D102" s="10" t="s">
        <v>248</v>
      </c>
      <c r="E102" s="17" t="s">
        <v>341</v>
      </c>
      <c r="F102" s="9">
        <v>38504</v>
      </c>
      <c r="G102" s="9">
        <v>44713</v>
      </c>
      <c r="H102" s="10">
        <v>28</v>
      </c>
      <c r="I102" s="18" t="s">
        <v>247</v>
      </c>
      <c r="J102" s="10" t="s">
        <v>249</v>
      </c>
      <c r="K102" s="10" t="s">
        <v>250</v>
      </c>
      <c r="L102" s="10" t="s">
        <v>741</v>
      </c>
    </row>
    <row r="103" spans="1:12">
      <c r="A103" s="10" t="s">
        <v>87</v>
      </c>
      <c r="D103" s="10" t="s">
        <v>248</v>
      </c>
      <c r="E103" s="17" t="s">
        <v>342</v>
      </c>
      <c r="F103" s="9">
        <v>38504</v>
      </c>
      <c r="G103" s="9">
        <v>44713</v>
      </c>
      <c r="H103" s="10">
        <v>28</v>
      </c>
      <c r="I103" s="18" t="s">
        <v>247</v>
      </c>
      <c r="J103" s="10" t="s">
        <v>249</v>
      </c>
      <c r="K103" s="10" t="s">
        <v>250</v>
      </c>
      <c r="L103" s="10" t="s">
        <v>741</v>
      </c>
    </row>
    <row r="104" spans="1:12">
      <c r="A104" s="10" t="s">
        <v>88</v>
      </c>
      <c r="D104" s="10" t="s">
        <v>248</v>
      </c>
      <c r="E104" s="17" t="s">
        <v>343</v>
      </c>
      <c r="F104" s="9">
        <v>38504</v>
      </c>
      <c r="G104" s="9">
        <v>44713</v>
      </c>
      <c r="H104" s="10">
        <v>28</v>
      </c>
      <c r="I104" s="18" t="s">
        <v>247</v>
      </c>
      <c r="J104" s="10" t="s">
        <v>249</v>
      </c>
      <c r="K104" s="10" t="s">
        <v>250</v>
      </c>
      <c r="L104" s="10" t="s">
        <v>741</v>
      </c>
    </row>
    <row r="105" spans="1:12">
      <c r="A105" s="10" t="s">
        <v>89</v>
      </c>
      <c r="D105" s="10" t="s">
        <v>248</v>
      </c>
      <c r="E105" s="17" t="s">
        <v>344</v>
      </c>
      <c r="F105" s="9">
        <v>38504</v>
      </c>
      <c r="G105" s="9">
        <v>44713</v>
      </c>
      <c r="H105" s="10">
        <v>28</v>
      </c>
      <c r="I105" s="18" t="s">
        <v>247</v>
      </c>
      <c r="J105" s="10" t="s">
        <v>249</v>
      </c>
      <c r="K105" s="10" t="s">
        <v>250</v>
      </c>
      <c r="L105" s="10" t="s">
        <v>741</v>
      </c>
    </row>
    <row r="106" spans="1:12">
      <c r="A106" s="10" t="s">
        <v>90</v>
      </c>
      <c r="D106" s="10" t="s">
        <v>248</v>
      </c>
      <c r="E106" s="17" t="s">
        <v>345</v>
      </c>
      <c r="F106" s="9">
        <v>38504</v>
      </c>
      <c r="G106" s="9">
        <v>44713</v>
      </c>
      <c r="H106" s="10">
        <v>28</v>
      </c>
      <c r="I106" s="18" t="s">
        <v>247</v>
      </c>
      <c r="J106" s="10" t="s">
        <v>249</v>
      </c>
      <c r="K106" s="10" t="s">
        <v>250</v>
      </c>
      <c r="L106" s="10" t="s">
        <v>741</v>
      </c>
    </row>
    <row r="107" spans="1:12">
      <c r="A107" s="10" t="s">
        <v>91</v>
      </c>
      <c r="D107" s="10" t="s">
        <v>248</v>
      </c>
      <c r="E107" s="17" t="s">
        <v>346</v>
      </c>
      <c r="F107" s="9">
        <v>38504</v>
      </c>
      <c r="G107" s="9">
        <v>44713</v>
      </c>
      <c r="H107" s="10">
        <v>28</v>
      </c>
      <c r="I107" s="18" t="s">
        <v>247</v>
      </c>
      <c r="J107" s="10" t="s">
        <v>249</v>
      </c>
      <c r="K107" s="10" t="s">
        <v>250</v>
      </c>
      <c r="L107" s="10" t="s">
        <v>741</v>
      </c>
    </row>
    <row r="108" spans="1:12">
      <c r="A108" s="10" t="s">
        <v>92</v>
      </c>
      <c r="D108" s="10" t="s">
        <v>248</v>
      </c>
      <c r="E108" s="17" t="s">
        <v>347</v>
      </c>
      <c r="F108" s="9">
        <v>38504</v>
      </c>
      <c r="G108" s="9">
        <v>44713</v>
      </c>
      <c r="H108" s="10">
        <v>28</v>
      </c>
      <c r="I108" s="18" t="s">
        <v>247</v>
      </c>
      <c r="J108" s="10" t="s">
        <v>249</v>
      </c>
      <c r="K108" s="10" t="s">
        <v>250</v>
      </c>
      <c r="L108" s="10" t="s">
        <v>741</v>
      </c>
    </row>
    <row r="109" spans="1:12">
      <c r="A109" s="10" t="s">
        <v>79</v>
      </c>
      <c r="D109" s="10" t="s">
        <v>248</v>
      </c>
      <c r="E109" s="17" t="s">
        <v>348</v>
      </c>
      <c r="F109" s="9">
        <v>38504</v>
      </c>
      <c r="G109" s="9">
        <v>44713</v>
      </c>
      <c r="H109" s="10">
        <v>28</v>
      </c>
      <c r="I109" s="18" t="s">
        <v>247</v>
      </c>
      <c r="J109" s="10" t="s">
        <v>249</v>
      </c>
      <c r="K109" s="10" t="s">
        <v>250</v>
      </c>
      <c r="L109" s="10" t="s">
        <v>741</v>
      </c>
    </row>
    <row r="110" spans="1:12">
      <c r="A110" s="10" t="s">
        <v>93</v>
      </c>
      <c r="D110" s="10" t="s">
        <v>248</v>
      </c>
      <c r="E110" s="17" t="s">
        <v>349</v>
      </c>
      <c r="F110" s="9">
        <v>38504</v>
      </c>
      <c r="G110" s="9">
        <v>44713</v>
      </c>
      <c r="H110" s="10">
        <v>28</v>
      </c>
      <c r="I110" s="18" t="s">
        <v>247</v>
      </c>
      <c r="J110" s="10" t="s">
        <v>249</v>
      </c>
      <c r="K110" s="10" t="s">
        <v>250</v>
      </c>
      <c r="L110" s="10" t="s">
        <v>741</v>
      </c>
    </row>
    <row r="111" spans="1:12">
      <c r="A111" s="10" t="s">
        <v>94</v>
      </c>
      <c r="D111" s="10" t="s">
        <v>248</v>
      </c>
      <c r="E111" s="17" t="s">
        <v>350</v>
      </c>
      <c r="F111" s="9">
        <v>38504</v>
      </c>
      <c r="G111" s="9">
        <v>44713</v>
      </c>
      <c r="H111" s="10">
        <v>28</v>
      </c>
      <c r="I111" s="18" t="s">
        <v>247</v>
      </c>
      <c r="J111" s="10" t="s">
        <v>249</v>
      </c>
      <c r="K111" s="10" t="s">
        <v>250</v>
      </c>
      <c r="L111" s="10" t="s">
        <v>741</v>
      </c>
    </row>
    <row r="112" spans="1:12">
      <c r="A112" s="10" t="s">
        <v>95</v>
      </c>
      <c r="D112" s="10" t="s">
        <v>248</v>
      </c>
      <c r="E112" s="17" t="s">
        <v>351</v>
      </c>
      <c r="F112" s="9">
        <v>38504</v>
      </c>
      <c r="G112" s="9">
        <v>44713</v>
      </c>
      <c r="H112" s="10">
        <v>28</v>
      </c>
      <c r="I112" s="18" t="s">
        <v>247</v>
      </c>
      <c r="J112" s="10" t="s">
        <v>249</v>
      </c>
      <c r="K112" s="10" t="s">
        <v>250</v>
      </c>
      <c r="L112" s="10" t="s">
        <v>741</v>
      </c>
    </row>
    <row r="113" spans="1:12">
      <c r="A113" s="10" t="s">
        <v>96</v>
      </c>
      <c r="D113" s="10" t="s">
        <v>248</v>
      </c>
      <c r="E113" s="17" t="s">
        <v>352</v>
      </c>
      <c r="F113" s="9">
        <v>38504</v>
      </c>
      <c r="G113" s="9">
        <v>44713</v>
      </c>
      <c r="H113" s="10">
        <v>28</v>
      </c>
      <c r="I113" s="18" t="s">
        <v>247</v>
      </c>
      <c r="J113" s="10" t="s">
        <v>249</v>
      </c>
      <c r="K113" s="10" t="s">
        <v>250</v>
      </c>
      <c r="L113" s="10" t="s">
        <v>741</v>
      </c>
    </row>
    <row r="114" spans="1:12">
      <c r="A114" s="10" t="s">
        <v>97</v>
      </c>
      <c r="D114" s="10" t="s">
        <v>248</v>
      </c>
      <c r="E114" s="17" t="s">
        <v>353</v>
      </c>
      <c r="F114" s="9">
        <v>38504</v>
      </c>
      <c r="G114" s="9">
        <v>44713</v>
      </c>
      <c r="H114" s="10">
        <v>28</v>
      </c>
      <c r="I114" s="18" t="s">
        <v>247</v>
      </c>
      <c r="J114" s="10" t="s">
        <v>249</v>
      </c>
      <c r="K114" s="10" t="s">
        <v>250</v>
      </c>
      <c r="L114" s="10" t="s">
        <v>741</v>
      </c>
    </row>
    <row r="115" spans="1:12">
      <c r="A115" s="10" t="s">
        <v>98</v>
      </c>
      <c r="D115" s="10" t="s">
        <v>248</v>
      </c>
      <c r="E115" s="17" t="s">
        <v>354</v>
      </c>
      <c r="F115" s="9">
        <v>38504</v>
      </c>
      <c r="G115" s="9">
        <v>44713</v>
      </c>
      <c r="H115" s="10">
        <v>28</v>
      </c>
      <c r="I115" s="18" t="s">
        <v>247</v>
      </c>
      <c r="J115" s="10" t="s">
        <v>249</v>
      </c>
      <c r="K115" s="10" t="s">
        <v>250</v>
      </c>
      <c r="L115" s="10" t="s">
        <v>741</v>
      </c>
    </row>
    <row r="116" spans="1:12">
      <c r="A116" s="10" t="s">
        <v>99</v>
      </c>
      <c r="D116" s="10" t="s">
        <v>248</v>
      </c>
      <c r="E116" s="17" t="s">
        <v>355</v>
      </c>
      <c r="F116" s="9">
        <v>38504</v>
      </c>
      <c r="G116" s="9">
        <v>44713</v>
      </c>
      <c r="H116" s="10">
        <v>28</v>
      </c>
      <c r="I116" s="18" t="s">
        <v>247</v>
      </c>
      <c r="J116" s="10" t="s">
        <v>249</v>
      </c>
      <c r="K116" s="10" t="s">
        <v>250</v>
      </c>
      <c r="L116" s="10" t="s">
        <v>741</v>
      </c>
    </row>
    <row r="117" spans="1:12">
      <c r="A117" s="10" t="s">
        <v>100</v>
      </c>
      <c r="D117" s="10" t="s">
        <v>248</v>
      </c>
      <c r="E117" s="17" t="s">
        <v>356</v>
      </c>
      <c r="F117" s="9">
        <v>38504</v>
      </c>
      <c r="G117" s="9">
        <v>44713</v>
      </c>
      <c r="H117" s="10">
        <v>28</v>
      </c>
      <c r="I117" s="18" t="s">
        <v>247</v>
      </c>
      <c r="J117" s="10" t="s">
        <v>249</v>
      </c>
      <c r="K117" s="10" t="s">
        <v>250</v>
      </c>
      <c r="L117" s="10" t="s">
        <v>741</v>
      </c>
    </row>
    <row r="118" spans="1:12">
      <c r="A118" s="10" t="s">
        <v>101</v>
      </c>
      <c r="D118" s="10" t="s">
        <v>248</v>
      </c>
      <c r="E118" s="17" t="s">
        <v>357</v>
      </c>
      <c r="F118" s="9">
        <v>38504</v>
      </c>
      <c r="G118" s="9">
        <v>44713</v>
      </c>
      <c r="H118" s="10">
        <v>28</v>
      </c>
      <c r="I118" s="18" t="s">
        <v>247</v>
      </c>
      <c r="J118" s="10" t="s">
        <v>249</v>
      </c>
      <c r="K118" s="10" t="s">
        <v>250</v>
      </c>
      <c r="L118" s="10" t="s">
        <v>741</v>
      </c>
    </row>
    <row r="119" spans="1:12">
      <c r="A119" s="10" t="s">
        <v>102</v>
      </c>
      <c r="D119" s="10" t="s">
        <v>248</v>
      </c>
      <c r="E119" s="17" t="s">
        <v>358</v>
      </c>
      <c r="F119" s="9">
        <v>38504</v>
      </c>
      <c r="G119" s="9">
        <v>44713</v>
      </c>
      <c r="H119" s="10">
        <v>28</v>
      </c>
      <c r="I119" s="18" t="s">
        <v>247</v>
      </c>
      <c r="J119" s="10" t="s">
        <v>249</v>
      </c>
      <c r="K119" s="10" t="s">
        <v>250</v>
      </c>
      <c r="L119" s="10" t="s">
        <v>741</v>
      </c>
    </row>
    <row r="120" spans="1:12">
      <c r="A120" s="10" t="s">
        <v>103</v>
      </c>
      <c r="D120" s="10" t="s">
        <v>248</v>
      </c>
      <c r="E120" s="17" t="s">
        <v>359</v>
      </c>
      <c r="F120" s="9">
        <v>38504</v>
      </c>
      <c r="G120" s="9">
        <v>44713</v>
      </c>
      <c r="H120" s="10">
        <v>28</v>
      </c>
      <c r="I120" s="18" t="s">
        <v>247</v>
      </c>
      <c r="J120" s="10" t="s">
        <v>249</v>
      </c>
      <c r="K120" s="10" t="s">
        <v>250</v>
      </c>
      <c r="L120" s="10" t="s">
        <v>741</v>
      </c>
    </row>
    <row r="121" spans="1:12">
      <c r="A121" s="10" t="s">
        <v>104</v>
      </c>
      <c r="D121" s="10" t="s">
        <v>248</v>
      </c>
      <c r="E121" s="17" t="s">
        <v>360</v>
      </c>
      <c r="F121" s="9">
        <v>38504</v>
      </c>
      <c r="G121" s="9">
        <v>44713</v>
      </c>
      <c r="H121" s="10">
        <v>28</v>
      </c>
      <c r="I121" s="18" t="s">
        <v>247</v>
      </c>
      <c r="J121" s="10" t="s">
        <v>249</v>
      </c>
      <c r="K121" s="10" t="s">
        <v>250</v>
      </c>
      <c r="L121" s="10" t="s">
        <v>741</v>
      </c>
    </row>
    <row r="122" spans="1:12">
      <c r="A122" s="10" t="s">
        <v>105</v>
      </c>
      <c r="D122" s="10" t="s">
        <v>248</v>
      </c>
      <c r="E122" s="17" t="s">
        <v>361</v>
      </c>
      <c r="F122" s="9">
        <v>38504</v>
      </c>
      <c r="G122" s="9">
        <v>44713</v>
      </c>
      <c r="H122" s="10">
        <v>28</v>
      </c>
      <c r="I122" s="18" t="s">
        <v>247</v>
      </c>
      <c r="J122" s="10" t="s">
        <v>249</v>
      </c>
      <c r="K122" s="10" t="s">
        <v>250</v>
      </c>
      <c r="L122" s="10" t="s">
        <v>741</v>
      </c>
    </row>
    <row r="123" spans="1:12">
      <c r="A123" s="10" t="s">
        <v>106</v>
      </c>
      <c r="D123" s="10" t="s">
        <v>248</v>
      </c>
      <c r="E123" s="17" t="s">
        <v>362</v>
      </c>
      <c r="F123" s="9">
        <v>38504</v>
      </c>
      <c r="G123" s="9">
        <v>44713</v>
      </c>
      <c r="H123" s="10">
        <v>28</v>
      </c>
      <c r="I123" s="18" t="s">
        <v>247</v>
      </c>
      <c r="J123" s="10" t="s">
        <v>249</v>
      </c>
      <c r="K123" s="10" t="s">
        <v>250</v>
      </c>
      <c r="L123" s="10" t="s">
        <v>741</v>
      </c>
    </row>
    <row r="124" spans="1:12">
      <c r="A124" s="10" t="s">
        <v>107</v>
      </c>
      <c r="D124" s="10" t="s">
        <v>248</v>
      </c>
      <c r="E124" s="17" t="s">
        <v>363</v>
      </c>
      <c r="F124" s="9">
        <v>38504</v>
      </c>
      <c r="G124" s="9">
        <v>44713</v>
      </c>
      <c r="H124" s="10">
        <v>28</v>
      </c>
      <c r="I124" s="18" t="s">
        <v>247</v>
      </c>
      <c r="J124" s="10" t="s">
        <v>249</v>
      </c>
      <c r="K124" s="10" t="s">
        <v>250</v>
      </c>
      <c r="L124" s="10" t="s">
        <v>741</v>
      </c>
    </row>
    <row r="125" spans="1:12">
      <c r="A125" s="10" t="s">
        <v>108</v>
      </c>
      <c r="D125" s="10" t="s">
        <v>248</v>
      </c>
      <c r="E125" s="17" t="s">
        <v>364</v>
      </c>
      <c r="F125" s="9">
        <v>38504</v>
      </c>
      <c r="G125" s="9">
        <v>44713</v>
      </c>
      <c r="H125" s="10">
        <v>28</v>
      </c>
      <c r="I125" s="18" t="s">
        <v>247</v>
      </c>
      <c r="J125" s="10" t="s">
        <v>249</v>
      </c>
      <c r="K125" s="10" t="s">
        <v>250</v>
      </c>
      <c r="L125" s="10" t="s">
        <v>741</v>
      </c>
    </row>
    <row r="126" spans="1:12">
      <c r="A126" s="10" t="s">
        <v>109</v>
      </c>
      <c r="D126" s="10" t="s">
        <v>248</v>
      </c>
      <c r="E126" s="17" t="s">
        <v>365</v>
      </c>
      <c r="F126" s="9">
        <v>38504</v>
      </c>
      <c r="G126" s="9">
        <v>44713</v>
      </c>
      <c r="H126" s="10">
        <v>28</v>
      </c>
      <c r="I126" s="18" t="s">
        <v>247</v>
      </c>
      <c r="J126" s="10" t="s">
        <v>249</v>
      </c>
      <c r="K126" s="10" t="s">
        <v>250</v>
      </c>
      <c r="L126" s="10" t="s">
        <v>741</v>
      </c>
    </row>
    <row r="127" spans="1:12">
      <c r="A127" s="10" t="s">
        <v>88</v>
      </c>
      <c r="D127" s="10" t="s">
        <v>248</v>
      </c>
      <c r="E127" s="17" t="s">
        <v>366</v>
      </c>
      <c r="F127" s="9">
        <v>38504</v>
      </c>
      <c r="G127" s="9">
        <v>44713</v>
      </c>
      <c r="H127" s="10">
        <v>28</v>
      </c>
      <c r="I127" s="18" t="s">
        <v>247</v>
      </c>
      <c r="J127" s="10" t="s">
        <v>249</v>
      </c>
      <c r="K127" s="10" t="s">
        <v>250</v>
      </c>
      <c r="L127" s="10" t="s">
        <v>741</v>
      </c>
    </row>
    <row r="128" spans="1:12">
      <c r="A128" s="10" t="s">
        <v>110</v>
      </c>
      <c r="D128" s="10" t="s">
        <v>248</v>
      </c>
      <c r="E128" s="17" t="s">
        <v>367</v>
      </c>
      <c r="F128" s="9">
        <v>38504</v>
      </c>
      <c r="G128" s="9">
        <v>44713</v>
      </c>
      <c r="H128" s="10">
        <v>28</v>
      </c>
      <c r="I128" s="18" t="s">
        <v>247</v>
      </c>
      <c r="J128" s="10" t="s">
        <v>249</v>
      </c>
      <c r="K128" s="10" t="s">
        <v>250</v>
      </c>
      <c r="L128" s="10" t="s">
        <v>741</v>
      </c>
    </row>
    <row r="129" spans="1:12">
      <c r="A129" s="10" t="s">
        <v>111</v>
      </c>
      <c r="D129" s="10" t="s">
        <v>248</v>
      </c>
      <c r="E129" s="17" t="s">
        <v>368</v>
      </c>
      <c r="F129" s="9">
        <v>38504</v>
      </c>
      <c r="G129" s="9">
        <v>44713</v>
      </c>
      <c r="H129" s="10">
        <v>28</v>
      </c>
      <c r="I129" s="18" t="s">
        <v>247</v>
      </c>
      <c r="J129" s="10" t="s">
        <v>249</v>
      </c>
      <c r="K129" s="10" t="s">
        <v>250</v>
      </c>
      <c r="L129" s="10" t="s">
        <v>741</v>
      </c>
    </row>
    <row r="130" spans="1:12">
      <c r="A130" s="10" t="s">
        <v>112</v>
      </c>
      <c r="D130" s="10" t="s">
        <v>248</v>
      </c>
      <c r="E130" s="17" t="s">
        <v>369</v>
      </c>
      <c r="F130" s="9">
        <v>38504</v>
      </c>
      <c r="G130" s="9">
        <v>44713</v>
      </c>
      <c r="H130" s="10">
        <v>28</v>
      </c>
      <c r="I130" s="18" t="s">
        <v>247</v>
      </c>
      <c r="J130" s="10" t="s">
        <v>249</v>
      </c>
      <c r="K130" s="10" t="s">
        <v>250</v>
      </c>
      <c r="L130" s="10" t="s">
        <v>741</v>
      </c>
    </row>
    <row r="131" spans="1:12">
      <c r="A131" s="10" t="s">
        <v>113</v>
      </c>
      <c r="D131" s="10" t="s">
        <v>248</v>
      </c>
      <c r="E131" s="17" t="s">
        <v>370</v>
      </c>
      <c r="F131" s="9">
        <v>38504</v>
      </c>
      <c r="G131" s="9">
        <v>44713</v>
      </c>
      <c r="H131" s="10">
        <v>28</v>
      </c>
      <c r="I131" s="18" t="s">
        <v>247</v>
      </c>
      <c r="J131" s="10" t="s">
        <v>249</v>
      </c>
      <c r="K131" s="10" t="s">
        <v>250</v>
      </c>
      <c r="L131" s="10" t="s">
        <v>741</v>
      </c>
    </row>
    <row r="132" spans="1:12">
      <c r="A132" s="10" t="s">
        <v>114</v>
      </c>
      <c r="D132" s="10" t="s">
        <v>248</v>
      </c>
      <c r="E132" s="17" t="s">
        <v>371</v>
      </c>
      <c r="F132" s="9">
        <v>38504</v>
      </c>
      <c r="G132" s="9">
        <v>44713</v>
      </c>
      <c r="H132" s="10">
        <v>28</v>
      </c>
      <c r="I132" s="18" t="s">
        <v>247</v>
      </c>
      <c r="J132" s="10" t="s">
        <v>249</v>
      </c>
      <c r="K132" s="10" t="s">
        <v>250</v>
      </c>
      <c r="L132" s="10" t="s">
        <v>741</v>
      </c>
    </row>
    <row r="133" spans="1:12">
      <c r="A133" s="10" t="s">
        <v>115</v>
      </c>
      <c r="D133" s="10" t="s">
        <v>248</v>
      </c>
      <c r="E133" s="17" t="s">
        <v>372</v>
      </c>
      <c r="F133" s="9">
        <v>38504</v>
      </c>
      <c r="G133" s="9">
        <v>44713</v>
      </c>
      <c r="H133" s="10">
        <v>28</v>
      </c>
      <c r="I133" s="18" t="s">
        <v>247</v>
      </c>
      <c r="J133" s="10" t="s">
        <v>249</v>
      </c>
      <c r="K133" s="10" t="s">
        <v>250</v>
      </c>
      <c r="L133" s="10" t="s">
        <v>741</v>
      </c>
    </row>
    <row r="134" spans="1:12">
      <c r="A134" s="10" t="s">
        <v>116</v>
      </c>
      <c r="D134" s="10" t="s">
        <v>248</v>
      </c>
      <c r="E134" s="17" t="s">
        <v>373</v>
      </c>
      <c r="F134" s="9">
        <v>38504</v>
      </c>
      <c r="G134" s="9">
        <v>44713</v>
      </c>
      <c r="H134" s="10">
        <v>28</v>
      </c>
      <c r="I134" s="18" t="s">
        <v>247</v>
      </c>
      <c r="J134" s="10" t="s">
        <v>249</v>
      </c>
      <c r="K134" s="10" t="s">
        <v>250</v>
      </c>
      <c r="L134" s="10" t="s">
        <v>741</v>
      </c>
    </row>
    <row r="135" spans="1:12">
      <c r="A135" s="10" t="s">
        <v>117</v>
      </c>
      <c r="D135" s="10" t="s">
        <v>248</v>
      </c>
      <c r="E135" s="17" t="s">
        <v>374</v>
      </c>
      <c r="F135" s="9">
        <v>38504</v>
      </c>
      <c r="G135" s="9">
        <v>44713</v>
      </c>
      <c r="H135" s="10">
        <v>28</v>
      </c>
      <c r="I135" s="18" t="s">
        <v>247</v>
      </c>
      <c r="J135" s="10" t="s">
        <v>249</v>
      </c>
      <c r="K135" s="10" t="s">
        <v>250</v>
      </c>
      <c r="L135" s="10" t="s">
        <v>741</v>
      </c>
    </row>
    <row r="136" spans="1:12">
      <c r="A136" s="10" t="s">
        <v>118</v>
      </c>
      <c r="D136" s="10" t="s">
        <v>248</v>
      </c>
      <c r="E136" s="17" t="s">
        <v>375</v>
      </c>
      <c r="F136" s="9">
        <v>38504</v>
      </c>
      <c r="G136" s="9">
        <v>44713</v>
      </c>
      <c r="H136" s="10">
        <v>28</v>
      </c>
      <c r="I136" s="18" t="s">
        <v>247</v>
      </c>
      <c r="J136" s="10" t="s">
        <v>249</v>
      </c>
      <c r="K136" s="10" t="s">
        <v>250</v>
      </c>
      <c r="L136" s="10" t="s">
        <v>741</v>
      </c>
    </row>
    <row r="137" spans="1:12">
      <c r="A137" s="10" t="s">
        <v>119</v>
      </c>
      <c r="D137" s="10" t="s">
        <v>248</v>
      </c>
      <c r="E137" s="17" t="s">
        <v>376</v>
      </c>
      <c r="F137" s="9">
        <v>38504</v>
      </c>
      <c r="G137" s="9">
        <v>44713</v>
      </c>
      <c r="H137" s="10">
        <v>28</v>
      </c>
      <c r="I137" s="18" t="s">
        <v>247</v>
      </c>
      <c r="J137" s="10" t="s">
        <v>249</v>
      </c>
      <c r="K137" s="10" t="s">
        <v>250</v>
      </c>
      <c r="L137" s="10" t="s">
        <v>741</v>
      </c>
    </row>
    <row r="138" spans="1:12">
      <c r="A138" s="10" t="s">
        <v>120</v>
      </c>
      <c r="D138" s="10" t="s">
        <v>248</v>
      </c>
      <c r="E138" s="17" t="s">
        <v>377</v>
      </c>
      <c r="F138" s="9">
        <v>38504</v>
      </c>
      <c r="G138" s="9">
        <v>44713</v>
      </c>
      <c r="H138" s="10">
        <v>28</v>
      </c>
      <c r="I138" s="18" t="s">
        <v>247</v>
      </c>
      <c r="J138" s="10" t="s">
        <v>249</v>
      </c>
      <c r="K138" s="10" t="s">
        <v>250</v>
      </c>
      <c r="L138" s="10" t="s">
        <v>741</v>
      </c>
    </row>
    <row r="139" spans="1:12">
      <c r="A139" s="10" t="s">
        <v>121</v>
      </c>
      <c r="D139" s="10" t="s">
        <v>248</v>
      </c>
      <c r="E139" s="17" t="s">
        <v>378</v>
      </c>
      <c r="F139" s="9">
        <v>38504</v>
      </c>
      <c r="G139" s="9">
        <v>44713</v>
      </c>
      <c r="H139" s="10">
        <v>28</v>
      </c>
      <c r="I139" s="18" t="s">
        <v>247</v>
      </c>
      <c r="J139" s="10" t="s">
        <v>249</v>
      </c>
      <c r="K139" s="10" t="s">
        <v>250</v>
      </c>
      <c r="L139" s="10" t="s">
        <v>741</v>
      </c>
    </row>
    <row r="140" spans="1:12">
      <c r="A140" s="10" t="s">
        <v>122</v>
      </c>
      <c r="D140" s="10" t="s">
        <v>248</v>
      </c>
      <c r="E140" s="17" t="s">
        <v>379</v>
      </c>
      <c r="F140" s="9">
        <v>38504</v>
      </c>
      <c r="G140" s="9">
        <v>44713</v>
      </c>
      <c r="H140" s="10">
        <v>28</v>
      </c>
      <c r="I140" s="18" t="s">
        <v>247</v>
      </c>
      <c r="J140" s="10" t="s">
        <v>249</v>
      </c>
      <c r="K140" s="10" t="s">
        <v>250</v>
      </c>
      <c r="L140" s="10" t="s">
        <v>741</v>
      </c>
    </row>
    <row r="141" spans="1:12">
      <c r="A141" s="10" t="s">
        <v>123</v>
      </c>
      <c r="D141" s="10" t="s">
        <v>248</v>
      </c>
      <c r="E141" s="17" t="s">
        <v>380</v>
      </c>
      <c r="F141" s="9">
        <v>38504</v>
      </c>
      <c r="G141" s="9">
        <v>44713</v>
      </c>
      <c r="H141" s="10">
        <v>28</v>
      </c>
      <c r="I141" s="18" t="s">
        <v>247</v>
      </c>
      <c r="J141" s="10" t="s">
        <v>249</v>
      </c>
      <c r="K141" s="10" t="s">
        <v>250</v>
      </c>
      <c r="L141" s="10" t="s">
        <v>741</v>
      </c>
    </row>
    <row r="142" spans="1:12">
      <c r="A142" s="10" t="s">
        <v>124</v>
      </c>
      <c r="D142" s="10" t="s">
        <v>248</v>
      </c>
      <c r="E142" s="17" t="s">
        <v>381</v>
      </c>
      <c r="F142" s="9">
        <v>38504</v>
      </c>
      <c r="G142" s="9">
        <v>44713</v>
      </c>
      <c r="H142" s="10">
        <v>28</v>
      </c>
      <c r="I142" s="18" t="s">
        <v>247</v>
      </c>
      <c r="J142" s="10" t="s">
        <v>249</v>
      </c>
      <c r="K142" s="10" t="s">
        <v>250</v>
      </c>
      <c r="L142" s="10" t="s">
        <v>741</v>
      </c>
    </row>
    <row r="143" spans="1:12">
      <c r="A143" s="10" t="s">
        <v>125</v>
      </c>
      <c r="D143" s="10" t="s">
        <v>248</v>
      </c>
      <c r="E143" s="17" t="s">
        <v>382</v>
      </c>
      <c r="F143" s="9">
        <v>38504</v>
      </c>
      <c r="G143" s="9">
        <v>44713</v>
      </c>
      <c r="H143" s="10">
        <v>28</v>
      </c>
      <c r="I143" s="18" t="s">
        <v>247</v>
      </c>
      <c r="J143" s="10" t="s">
        <v>249</v>
      </c>
      <c r="K143" s="10" t="s">
        <v>250</v>
      </c>
      <c r="L143" s="10" t="s">
        <v>741</v>
      </c>
    </row>
    <row r="144" spans="1:12">
      <c r="A144" s="10" t="s">
        <v>126</v>
      </c>
      <c r="D144" s="10" t="s">
        <v>248</v>
      </c>
      <c r="E144" s="17" t="s">
        <v>383</v>
      </c>
      <c r="F144" s="9">
        <v>38504</v>
      </c>
      <c r="G144" s="9">
        <v>44713</v>
      </c>
      <c r="H144" s="10">
        <v>28</v>
      </c>
      <c r="I144" s="18" t="s">
        <v>247</v>
      </c>
      <c r="J144" s="10" t="s">
        <v>249</v>
      </c>
      <c r="K144" s="10" t="s">
        <v>250</v>
      </c>
      <c r="L144" s="10" t="s">
        <v>741</v>
      </c>
    </row>
    <row r="145" spans="1:12">
      <c r="A145" s="10" t="s">
        <v>127</v>
      </c>
      <c r="D145" s="10" t="s">
        <v>248</v>
      </c>
      <c r="E145" s="17" t="s">
        <v>384</v>
      </c>
      <c r="F145" s="9">
        <v>38504</v>
      </c>
      <c r="G145" s="9">
        <v>44713</v>
      </c>
      <c r="H145" s="10">
        <v>28</v>
      </c>
      <c r="I145" s="18" t="s">
        <v>247</v>
      </c>
      <c r="J145" s="10" t="s">
        <v>249</v>
      </c>
      <c r="K145" s="10" t="s">
        <v>250</v>
      </c>
      <c r="L145" s="10" t="s">
        <v>741</v>
      </c>
    </row>
    <row r="146" spans="1:12">
      <c r="A146" s="10" t="s">
        <v>128</v>
      </c>
      <c r="D146" s="10" t="s">
        <v>248</v>
      </c>
      <c r="E146" s="17" t="s">
        <v>385</v>
      </c>
      <c r="F146" s="9">
        <v>38504</v>
      </c>
      <c r="G146" s="9">
        <v>44713</v>
      </c>
      <c r="H146" s="10">
        <v>28</v>
      </c>
      <c r="I146" s="18" t="s">
        <v>247</v>
      </c>
      <c r="J146" s="10" t="s">
        <v>249</v>
      </c>
      <c r="K146" s="10" t="s">
        <v>250</v>
      </c>
      <c r="L146" s="10" t="s">
        <v>741</v>
      </c>
    </row>
    <row r="147" spans="1:12">
      <c r="A147" s="10" t="s">
        <v>129</v>
      </c>
      <c r="D147" s="10" t="s">
        <v>248</v>
      </c>
      <c r="E147" s="17" t="s">
        <v>386</v>
      </c>
      <c r="F147" s="9">
        <v>38504</v>
      </c>
      <c r="G147" s="9">
        <v>44713</v>
      </c>
      <c r="H147" s="10">
        <v>28</v>
      </c>
      <c r="I147" s="18" t="s">
        <v>247</v>
      </c>
      <c r="J147" s="10" t="s">
        <v>249</v>
      </c>
      <c r="K147" s="10" t="s">
        <v>250</v>
      </c>
      <c r="L147" s="10" t="s">
        <v>741</v>
      </c>
    </row>
    <row r="148" spans="1:12">
      <c r="A148" s="10" t="s">
        <v>130</v>
      </c>
      <c r="D148" s="10" t="s">
        <v>248</v>
      </c>
      <c r="E148" s="17" t="s">
        <v>387</v>
      </c>
      <c r="F148" s="9">
        <v>38504</v>
      </c>
      <c r="G148" s="9">
        <v>44713</v>
      </c>
      <c r="H148" s="10">
        <v>28</v>
      </c>
      <c r="I148" s="18" t="s">
        <v>247</v>
      </c>
      <c r="J148" s="10" t="s">
        <v>249</v>
      </c>
      <c r="K148" s="10" t="s">
        <v>250</v>
      </c>
      <c r="L148" s="10" t="s">
        <v>741</v>
      </c>
    </row>
    <row r="149" spans="1:12">
      <c r="A149" s="10" t="s">
        <v>131</v>
      </c>
      <c r="D149" s="10" t="s">
        <v>248</v>
      </c>
      <c r="E149" s="17" t="s">
        <v>388</v>
      </c>
      <c r="F149" s="9">
        <v>38504</v>
      </c>
      <c r="G149" s="9">
        <v>44713</v>
      </c>
      <c r="H149" s="10">
        <v>28</v>
      </c>
      <c r="I149" s="18" t="s">
        <v>247</v>
      </c>
      <c r="J149" s="10" t="s">
        <v>249</v>
      </c>
      <c r="K149" s="10" t="s">
        <v>250</v>
      </c>
      <c r="L149" s="10" t="s">
        <v>741</v>
      </c>
    </row>
    <row r="150" spans="1:12">
      <c r="A150" s="10" t="s">
        <v>118</v>
      </c>
      <c r="D150" s="10" t="s">
        <v>248</v>
      </c>
      <c r="E150" s="17" t="s">
        <v>389</v>
      </c>
      <c r="F150" s="9">
        <v>38504</v>
      </c>
      <c r="G150" s="9">
        <v>44713</v>
      </c>
      <c r="H150" s="10">
        <v>28</v>
      </c>
      <c r="I150" s="18" t="s">
        <v>247</v>
      </c>
      <c r="J150" s="10" t="s">
        <v>249</v>
      </c>
      <c r="K150" s="10" t="s">
        <v>250</v>
      </c>
      <c r="L150" s="10" t="s">
        <v>741</v>
      </c>
    </row>
    <row r="151" spans="1:12">
      <c r="A151" s="10" t="s">
        <v>132</v>
      </c>
      <c r="D151" s="10" t="s">
        <v>248</v>
      </c>
      <c r="E151" s="17" t="s">
        <v>390</v>
      </c>
      <c r="F151" s="9">
        <v>38504</v>
      </c>
      <c r="G151" s="9">
        <v>44713</v>
      </c>
      <c r="H151" s="10">
        <v>28</v>
      </c>
      <c r="I151" s="18" t="s">
        <v>247</v>
      </c>
      <c r="J151" s="10" t="s">
        <v>249</v>
      </c>
      <c r="K151" s="10" t="s">
        <v>250</v>
      </c>
      <c r="L151" s="10" t="s">
        <v>741</v>
      </c>
    </row>
    <row r="152" spans="1:12">
      <c r="A152" s="10" t="s">
        <v>133</v>
      </c>
      <c r="D152" s="10" t="s">
        <v>248</v>
      </c>
      <c r="E152" s="17" t="s">
        <v>391</v>
      </c>
      <c r="F152" s="9">
        <v>38504</v>
      </c>
      <c r="G152" s="9">
        <v>44713</v>
      </c>
      <c r="H152" s="10">
        <v>28</v>
      </c>
      <c r="I152" s="18" t="s">
        <v>247</v>
      </c>
      <c r="J152" s="10" t="s">
        <v>249</v>
      </c>
      <c r="K152" s="10" t="s">
        <v>250</v>
      </c>
      <c r="L152" s="10" t="s">
        <v>741</v>
      </c>
    </row>
    <row r="153" spans="1:12">
      <c r="A153" s="10" t="s">
        <v>134</v>
      </c>
      <c r="D153" s="10" t="s">
        <v>248</v>
      </c>
      <c r="E153" s="17" t="s">
        <v>392</v>
      </c>
      <c r="F153" s="9">
        <v>38504</v>
      </c>
      <c r="G153" s="9">
        <v>44713</v>
      </c>
      <c r="H153" s="10">
        <v>28</v>
      </c>
      <c r="I153" s="18" t="s">
        <v>247</v>
      </c>
      <c r="J153" s="10" t="s">
        <v>249</v>
      </c>
      <c r="K153" s="10" t="s">
        <v>250</v>
      </c>
      <c r="L153" s="10" t="s">
        <v>741</v>
      </c>
    </row>
    <row r="154" spans="1:12">
      <c r="A154" s="10" t="s">
        <v>135</v>
      </c>
      <c r="D154" s="10" t="s">
        <v>248</v>
      </c>
      <c r="E154" s="17" t="s">
        <v>393</v>
      </c>
      <c r="F154" s="9">
        <v>38504</v>
      </c>
      <c r="G154" s="9">
        <v>44713</v>
      </c>
      <c r="H154" s="10">
        <v>28</v>
      </c>
      <c r="I154" s="18" t="s">
        <v>247</v>
      </c>
      <c r="J154" s="10" t="s">
        <v>249</v>
      </c>
      <c r="K154" s="10" t="s">
        <v>250</v>
      </c>
      <c r="L154" s="10" t="s">
        <v>741</v>
      </c>
    </row>
    <row r="155" spans="1:12">
      <c r="A155" s="10" t="s">
        <v>136</v>
      </c>
      <c r="D155" s="10" t="s">
        <v>248</v>
      </c>
      <c r="E155" s="17" t="s">
        <v>394</v>
      </c>
      <c r="F155" s="9">
        <v>38504</v>
      </c>
      <c r="G155" s="9">
        <v>44713</v>
      </c>
      <c r="H155" s="10">
        <v>28</v>
      </c>
      <c r="I155" s="18" t="s">
        <v>247</v>
      </c>
      <c r="J155" s="10" t="s">
        <v>249</v>
      </c>
      <c r="K155" s="10" t="s">
        <v>250</v>
      </c>
      <c r="L155" s="10" t="s">
        <v>741</v>
      </c>
    </row>
    <row r="156" spans="1:12">
      <c r="A156" s="10" t="s">
        <v>137</v>
      </c>
      <c r="D156" s="10" t="s">
        <v>248</v>
      </c>
      <c r="E156" s="17" t="s">
        <v>395</v>
      </c>
      <c r="F156" s="9">
        <v>38504</v>
      </c>
      <c r="G156" s="9">
        <v>44713</v>
      </c>
      <c r="H156" s="10">
        <v>28</v>
      </c>
      <c r="I156" s="18" t="s">
        <v>247</v>
      </c>
      <c r="J156" s="10" t="s">
        <v>249</v>
      </c>
      <c r="K156" s="10" t="s">
        <v>250</v>
      </c>
      <c r="L156" s="10" t="s">
        <v>741</v>
      </c>
    </row>
    <row r="157" spans="1:12">
      <c r="A157" s="10" t="s">
        <v>138</v>
      </c>
      <c r="D157" s="10" t="s">
        <v>248</v>
      </c>
      <c r="E157" s="17" t="s">
        <v>396</v>
      </c>
      <c r="F157" s="9">
        <v>38504</v>
      </c>
      <c r="G157" s="9">
        <v>44713</v>
      </c>
      <c r="H157" s="10">
        <v>28</v>
      </c>
      <c r="I157" s="18" t="s">
        <v>247</v>
      </c>
      <c r="J157" s="10" t="s">
        <v>249</v>
      </c>
      <c r="K157" s="10" t="s">
        <v>250</v>
      </c>
      <c r="L157" s="10" t="s">
        <v>741</v>
      </c>
    </row>
    <row r="158" spans="1:12">
      <c r="A158" s="10" t="s">
        <v>139</v>
      </c>
      <c r="D158" s="10" t="s">
        <v>248</v>
      </c>
      <c r="E158" s="17" t="s">
        <v>397</v>
      </c>
      <c r="F158" s="9">
        <v>38504</v>
      </c>
      <c r="G158" s="9">
        <v>44713</v>
      </c>
      <c r="H158" s="10">
        <v>28</v>
      </c>
      <c r="I158" s="18" t="s">
        <v>247</v>
      </c>
      <c r="J158" s="10" t="s">
        <v>249</v>
      </c>
      <c r="K158" s="10" t="s">
        <v>250</v>
      </c>
      <c r="L158" s="10" t="s">
        <v>741</v>
      </c>
    </row>
    <row r="159" spans="1:12">
      <c r="A159" s="10" t="s">
        <v>140</v>
      </c>
      <c r="D159" s="10" t="s">
        <v>248</v>
      </c>
      <c r="E159" s="17" t="s">
        <v>398</v>
      </c>
      <c r="F159" s="9">
        <v>38504</v>
      </c>
      <c r="G159" s="9">
        <v>44713</v>
      </c>
      <c r="H159" s="10">
        <v>28</v>
      </c>
      <c r="I159" s="18" t="s">
        <v>247</v>
      </c>
      <c r="J159" s="10" t="s">
        <v>249</v>
      </c>
      <c r="K159" s="10" t="s">
        <v>250</v>
      </c>
      <c r="L159" s="10" t="s">
        <v>741</v>
      </c>
    </row>
    <row r="160" spans="1:12">
      <c r="A160" s="10" t="s">
        <v>141</v>
      </c>
      <c r="D160" s="10" t="s">
        <v>248</v>
      </c>
      <c r="E160" s="17" t="s">
        <v>399</v>
      </c>
      <c r="F160" s="9">
        <v>38504</v>
      </c>
      <c r="G160" s="9">
        <v>44713</v>
      </c>
      <c r="H160" s="10">
        <v>28</v>
      </c>
      <c r="I160" s="18" t="s">
        <v>247</v>
      </c>
      <c r="J160" s="10" t="s">
        <v>249</v>
      </c>
      <c r="K160" s="10" t="s">
        <v>250</v>
      </c>
      <c r="L160" s="10" t="s">
        <v>741</v>
      </c>
    </row>
    <row r="161" spans="1:12">
      <c r="A161" s="10" t="s">
        <v>142</v>
      </c>
      <c r="D161" s="10" t="s">
        <v>248</v>
      </c>
      <c r="E161" s="17" t="s">
        <v>400</v>
      </c>
      <c r="F161" s="9">
        <v>38504</v>
      </c>
      <c r="G161" s="9">
        <v>44713</v>
      </c>
      <c r="H161" s="10">
        <v>28</v>
      </c>
      <c r="I161" s="18" t="s">
        <v>247</v>
      </c>
      <c r="J161" s="10" t="s">
        <v>249</v>
      </c>
      <c r="K161" s="10" t="s">
        <v>250</v>
      </c>
      <c r="L161" s="10" t="s">
        <v>741</v>
      </c>
    </row>
    <row r="162" spans="1:12">
      <c r="A162" s="10" t="s">
        <v>143</v>
      </c>
      <c r="D162" s="10" t="s">
        <v>248</v>
      </c>
      <c r="E162" s="17" t="s">
        <v>401</v>
      </c>
      <c r="F162" s="9">
        <v>38504</v>
      </c>
      <c r="G162" s="9">
        <v>44713</v>
      </c>
      <c r="H162" s="10">
        <v>28</v>
      </c>
      <c r="I162" s="18" t="s">
        <v>247</v>
      </c>
      <c r="J162" s="10" t="s">
        <v>249</v>
      </c>
      <c r="K162" s="10" t="s">
        <v>250</v>
      </c>
      <c r="L162" s="10" t="s">
        <v>741</v>
      </c>
    </row>
    <row r="163" spans="1:12">
      <c r="A163" s="10" t="s">
        <v>144</v>
      </c>
      <c r="D163" s="10" t="s">
        <v>248</v>
      </c>
      <c r="E163" s="17" t="s">
        <v>402</v>
      </c>
      <c r="F163" s="9">
        <v>38504</v>
      </c>
      <c r="G163" s="9">
        <v>44713</v>
      </c>
      <c r="H163" s="10">
        <v>28</v>
      </c>
      <c r="I163" s="18" t="s">
        <v>247</v>
      </c>
      <c r="J163" s="10" t="s">
        <v>249</v>
      </c>
      <c r="K163" s="10" t="s">
        <v>250</v>
      </c>
      <c r="L163" s="10" t="s">
        <v>741</v>
      </c>
    </row>
    <row r="164" spans="1:12">
      <c r="A164" s="10" t="s">
        <v>145</v>
      </c>
      <c r="D164" s="10" t="s">
        <v>248</v>
      </c>
      <c r="E164" s="17" t="s">
        <v>403</v>
      </c>
      <c r="F164" s="9">
        <v>38504</v>
      </c>
      <c r="G164" s="9">
        <v>44713</v>
      </c>
      <c r="H164" s="10">
        <v>28</v>
      </c>
      <c r="I164" s="18" t="s">
        <v>247</v>
      </c>
      <c r="J164" s="10" t="s">
        <v>249</v>
      </c>
      <c r="K164" s="10" t="s">
        <v>250</v>
      </c>
      <c r="L164" s="10" t="s">
        <v>741</v>
      </c>
    </row>
    <row r="165" spans="1:12">
      <c r="A165" s="10" t="s">
        <v>146</v>
      </c>
      <c r="D165" s="10" t="s">
        <v>248</v>
      </c>
      <c r="E165" s="17" t="s">
        <v>404</v>
      </c>
      <c r="F165" s="9">
        <v>38504</v>
      </c>
      <c r="G165" s="9">
        <v>44713</v>
      </c>
      <c r="H165" s="10">
        <v>28</v>
      </c>
      <c r="I165" s="18" t="s">
        <v>247</v>
      </c>
      <c r="J165" s="10" t="s">
        <v>249</v>
      </c>
      <c r="K165" s="10" t="s">
        <v>250</v>
      </c>
      <c r="L165" s="10" t="s">
        <v>741</v>
      </c>
    </row>
    <row r="166" spans="1:12">
      <c r="A166" s="10" t="s">
        <v>147</v>
      </c>
      <c r="D166" s="10" t="s">
        <v>248</v>
      </c>
      <c r="E166" s="17" t="s">
        <v>405</v>
      </c>
      <c r="F166" s="9">
        <v>38504</v>
      </c>
      <c r="G166" s="9">
        <v>44713</v>
      </c>
      <c r="H166" s="10">
        <v>28</v>
      </c>
      <c r="I166" s="18" t="s">
        <v>247</v>
      </c>
      <c r="J166" s="10" t="s">
        <v>249</v>
      </c>
      <c r="K166" s="10" t="s">
        <v>250</v>
      </c>
      <c r="L166" s="10" t="s">
        <v>741</v>
      </c>
    </row>
    <row r="167" spans="1:12">
      <c r="A167" s="10" t="s">
        <v>148</v>
      </c>
      <c r="D167" s="10" t="s">
        <v>248</v>
      </c>
      <c r="E167" s="17" t="s">
        <v>406</v>
      </c>
      <c r="F167" s="9">
        <v>38504</v>
      </c>
      <c r="G167" s="9">
        <v>44713</v>
      </c>
      <c r="H167" s="10">
        <v>28</v>
      </c>
      <c r="I167" s="18" t="s">
        <v>247</v>
      </c>
      <c r="J167" s="10" t="s">
        <v>249</v>
      </c>
      <c r="K167" s="10" t="s">
        <v>250</v>
      </c>
      <c r="L167" s="10" t="s">
        <v>741</v>
      </c>
    </row>
    <row r="168" spans="1:12">
      <c r="A168" s="10" t="s">
        <v>127</v>
      </c>
      <c r="D168" s="10" t="s">
        <v>248</v>
      </c>
      <c r="E168" s="17" t="s">
        <v>407</v>
      </c>
      <c r="F168" s="9">
        <v>38504</v>
      </c>
      <c r="G168" s="9">
        <v>44713</v>
      </c>
      <c r="H168" s="10">
        <v>28</v>
      </c>
      <c r="I168" s="18" t="s">
        <v>247</v>
      </c>
      <c r="J168" s="10" t="s">
        <v>249</v>
      </c>
      <c r="K168" s="10" t="s">
        <v>250</v>
      </c>
      <c r="L168" s="10" t="s">
        <v>741</v>
      </c>
    </row>
    <row r="169" spans="1:12">
      <c r="A169" s="10" t="s">
        <v>149</v>
      </c>
      <c r="D169" s="10" t="s">
        <v>248</v>
      </c>
      <c r="E169" s="17" t="s">
        <v>408</v>
      </c>
      <c r="F169" s="9">
        <v>38504</v>
      </c>
      <c r="G169" s="9">
        <v>44713</v>
      </c>
      <c r="H169" s="10">
        <v>28</v>
      </c>
      <c r="I169" s="18" t="s">
        <v>247</v>
      </c>
      <c r="J169" s="10" t="s">
        <v>249</v>
      </c>
      <c r="K169" s="10" t="s">
        <v>250</v>
      </c>
      <c r="L169" s="10" t="s">
        <v>741</v>
      </c>
    </row>
    <row r="170" spans="1:12">
      <c r="A170" s="10" t="s">
        <v>150</v>
      </c>
      <c r="D170" s="10" t="s">
        <v>248</v>
      </c>
      <c r="E170" s="17" t="s">
        <v>409</v>
      </c>
      <c r="F170" s="9">
        <v>38504</v>
      </c>
      <c r="G170" s="9">
        <v>44713</v>
      </c>
      <c r="H170" s="10">
        <v>28</v>
      </c>
      <c r="I170" s="18" t="s">
        <v>247</v>
      </c>
      <c r="J170" s="10" t="s">
        <v>249</v>
      </c>
      <c r="K170" s="10" t="s">
        <v>250</v>
      </c>
      <c r="L170" s="10" t="s">
        <v>741</v>
      </c>
    </row>
    <row r="171" spans="1:12">
      <c r="A171" s="10" t="s">
        <v>151</v>
      </c>
      <c r="D171" s="10" t="s">
        <v>248</v>
      </c>
      <c r="E171" s="17" t="s">
        <v>410</v>
      </c>
      <c r="F171" s="9">
        <v>38504</v>
      </c>
      <c r="G171" s="9">
        <v>44713</v>
      </c>
      <c r="H171" s="10">
        <v>28</v>
      </c>
      <c r="I171" s="18" t="s">
        <v>247</v>
      </c>
      <c r="J171" s="10" t="s">
        <v>249</v>
      </c>
      <c r="K171" s="10" t="s">
        <v>250</v>
      </c>
      <c r="L171" s="10" t="s">
        <v>741</v>
      </c>
    </row>
    <row r="172" spans="1:12">
      <c r="A172" s="10" t="s">
        <v>152</v>
      </c>
      <c r="D172" s="10" t="s">
        <v>248</v>
      </c>
      <c r="E172" s="17" t="s">
        <v>411</v>
      </c>
      <c r="F172" s="9">
        <v>38504</v>
      </c>
      <c r="G172" s="9">
        <v>44713</v>
      </c>
      <c r="H172" s="10">
        <v>28</v>
      </c>
      <c r="I172" s="18" t="s">
        <v>247</v>
      </c>
      <c r="J172" s="10" t="s">
        <v>249</v>
      </c>
      <c r="K172" s="10" t="s">
        <v>250</v>
      </c>
      <c r="L172" s="10" t="s">
        <v>741</v>
      </c>
    </row>
    <row r="173" spans="1:12">
      <c r="A173" s="10" t="s">
        <v>153</v>
      </c>
      <c r="D173" s="10" t="s">
        <v>248</v>
      </c>
      <c r="E173" s="17" t="s">
        <v>412</v>
      </c>
      <c r="F173" s="9">
        <v>38504</v>
      </c>
      <c r="G173" s="9">
        <v>44713</v>
      </c>
      <c r="H173" s="10">
        <v>28</v>
      </c>
      <c r="I173" s="18" t="s">
        <v>247</v>
      </c>
      <c r="J173" s="10" t="s">
        <v>249</v>
      </c>
      <c r="K173" s="10" t="s">
        <v>250</v>
      </c>
      <c r="L173" s="10" t="s">
        <v>741</v>
      </c>
    </row>
    <row r="174" spans="1:12">
      <c r="A174" s="10" t="s">
        <v>154</v>
      </c>
      <c r="D174" s="10" t="s">
        <v>248</v>
      </c>
      <c r="E174" s="17" t="s">
        <v>413</v>
      </c>
      <c r="F174" s="9">
        <v>38504</v>
      </c>
      <c r="G174" s="9">
        <v>44713</v>
      </c>
      <c r="H174" s="10">
        <v>28</v>
      </c>
      <c r="I174" s="18" t="s">
        <v>247</v>
      </c>
      <c r="J174" s="10" t="s">
        <v>249</v>
      </c>
      <c r="K174" s="10" t="s">
        <v>250</v>
      </c>
      <c r="L174" s="10" t="s">
        <v>741</v>
      </c>
    </row>
    <row r="175" spans="1:12">
      <c r="A175" s="10" t="s">
        <v>155</v>
      </c>
      <c r="D175" s="10" t="s">
        <v>248</v>
      </c>
      <c r="E175" s="17" t="s">
        <v>414</v>
      </c>
      <c r="F175" s="9">
        <v>38504</v>
      </c>
      <c r="G175" s="9">
        <v>44713</v>
      </c>
      <c r="H175" s="10">
        <v>28</v>
      </c>
      <c r="I175" s="18" t="s">
        <v>247</v>
      </c>
      <c r="J175" s="10" t="s">
        <v>249</v>
      </c>
      <c r="K175" s="10" t="s">
        <v>250</v>
      </c>
      <c r="L175" s="10" t="s">
        <v>741</v>
      </c>
    </row>
    <row r="176" spans="1:12">
      <c r="A176" s="10" t="s">
        <v>156</v>
      </c>
      <c r="D176" s="10" t="s">
        <v>248</v>
      </c>
      <c r="E176" s="17" t="s">
        <v>415</v>
      </c>
      <c r="F176" s="9">
        <v>38504</v>
      </c>
      <c r="G176" s="9">
        <v>44713</v>
      </c>
      <c r="H176" s="10">
        <v>28</v>
      </c>
      <c r="I176" s="18" t="s">
        <v>247</v>
      </c>
      <c r="J176" s="10" t="s">
        <v>249</v>
      </c>
      <c r="K176" s="10" t="s">
        <v>250</v>
      </c>
      <c r="L176" s="10" t="s">
        <v>741</v>
      </c>
    </row>
    <row r="177" spans="1:12">
      <c r="A177" s="10" t="s">
        <v>157</v>
      </c>
      <c r="D177" s="10" t="s">
        <v>248</v>
      </c>
      <c r="E177" s="17" t="s">
        <v>416</v>
      </c>
      <c r="F177" s="9">
        <v>38504</v>
      </c>
      <c r="G177" s="9">
        <v>44713</v>
      </c>
      <c r="H177" s="10">
        <v>28</v>
      </c>
      <c r="I177" s="18" t="s">
        <v>247</v>
      </c>
      <c r="J177" s="10" t="s">
        <v>249</v>
      </c>
      <c r="K177" s="10" t="s">
        <v>250</v>
      </c>
      <c r="L177" s="10" t="s">
        <v>741</v>
      </c>
    </row>
    <row r="178" spans="1:12">
      <c r="A178" s="10" t="s">
        <v>158</v>
      </c>
      <c r="D178" s="10" t="s">
        <v>248</v>
      </c>
      <c r="E178" s="17" t="s">
        <v>417</v>
      </c>
      <c r="F178" s="9">
        <v>38504</v>
      </c>
      <c r="G178" s="9">
        <v>44713</v>
      </c>
      <c r="H178" s="10">
        <v>28</v>
      </c>
      <c r="I178" s="18" t="s">
        <v>247</v>
      </c>
      <c r="J178" s="10" t="s">
        <v>249</v>
      </c>
      <c r="K178" s="10" t="s">
        <v>250</v>
      </c>
      <c r="L178" s="10" t="s">
        <v>741</v>
      </c>
    </row>
    <row r="179" spans="1:12">
      <c r="A179" s="10" t="s">
        <v>159</v>
      </c>
      <c r="D179" s="10" t="s">
        <v>248</v>
      </c>
      <c r="E179" s="17" t="s">
        <v>418</v>
      </c>
      <c r="F179" s="9">
        <v>38504</v>
      </c>
      <c r="G179" s="9">
        <v>44713</v>
      </c>
      <c r="H179" s="10">
        <v>28</v>
      </c>
      <c r="I179" s="18" t="s">
        <v>247</v>
      </c>
      <c r="J179" s="10" t="s">
        <v>249</v>
      </c>
      <c r="K179" s="10" t="s">
        <v>250</v>
      </c>
      <c r="L179" s="10" t="s">
        <v>741</v>
      </c>
    </row>
    <row r="180" spans="1:12">
      <c r="A180" s="10" t="s">
        <v>160</v>
      </c>
      <c r="D180" s="10" t="s">
        <v>248</v>
      </c>
      <c r="E180" s="17" t="s">
        <v>419</v>
      </c>
      <c r="F180" s="9">
        <v>38504</v>
      </c>
      <c r="G180" s="9">
        <v>44713</v>
      </c>
      <c r="H180" s="10">
        <v>28</v>
      </c>
      <c r="I180" s="18" t="s">
        <v>247</v>
      </c>
      <c r="J180" s="10" t="s">
        <v>249</v>
      </c>
      <c r="K180" s="10" t="s">
        <v>250</v>
      </c>
      <c r="L180" s="10" t="s">
        <v>741</v>
      </c>
    </row>
    <row r="181" spans="1:12">
      <c r="A181" s="10" t="s">
        <v>161</v>
      </c>
      <c r="D181" s="10" t="s">
        <v>248</v>
      </c>
      <c r="E181" s="17" t="s">
        <v>420</v>
      </c>
      <c r="F181" s="9">
        <v>38504</v>
      </c>
      <c r="G181" s="9">
        <v>44713</v>
      </c>
      <c r="H181" s="10">
        <v>28</v>
      </c>
      <c r="I181" s="18" t="s">
        <v>247</v>
      </c>
      <c r="J181" s="10" t="s">
        <v>249</v>
      </c>
      <c r="K181" s="10" t="s">
        <v>250</v>
      </c>
      <c r="L181" s="10" t="s">
        <v>741</v>
      </c>
    </row>
    <row r="182" spans="1:12">
      <c r="A182" s="10" t="s">
        <v>162</v>
      </c>
      <c r="D182" s="10" t="s">
        <v>248</v>
      </c>
      <c r="E182" s="17" t="s">
        <v>421</v>
      </c>
      <c r="F182" s="9">
        <v>38504</v>
      </c>
      <c r="G182" s="9">
        <v>44713</v>
      </c>
      <c r="H182" s="10">
        <v>28</v>
      </c>
      <c r="I182" s="18" t="s">
        <v>247</v>
      </c>
      <c r="J182" s="10" t="s">
        <v>249</v>
      </c>
      <c r="K182" s="10" t="s">
        <v>250</v>
      </c>
      <c r="L182" s="10" t="s">
        <v>741</v>
      </c>
    </row>
    <row r="183" spans="1:12">
      <c r="A183" s="10" t="s">
        <v>163</v>
      </c>
      <c r="D183" s="10" t="s">
        <v>248</v>
      </c>
      <c r="E183" s="17" t="s">
        <v>422</v>
      </c>
      <c r="F183" s="9">
        <v>38504</v>
      </c>
      <c r="G183" s="9">
        <v>44713</v>
      </c>
      <c r="H183" s="10">
        <v>28</v>
      </c>
      <c r="I183" s="18" t="s">
        <v>247</v>
      </c>
      <c r="J183" s="10" t="s">
        <v>249</v>
      </c>
      <c r="K183" s="10" t="s">
        <v>250</v>
      </c>
      <c r="L183" s="10" t="s">
        <v>741</v>
      </c>
    </row>
    <row r="184" spans="1:12">
      <c r="A184" s="10" t="s">
        <v>164</v>
      </c>
      <c r="D184" s="10" t="s">
        <v>248</v>
      </c>
      <c r="E184" s="17" t="s">
        <v>423</v>
      </c>
      <c r="F184" s="9">
        <v>38504</v>
      </c>
      <c r="G184" s="9">
        <v>44713</v>
      </c>
      <c r="H184" s="10">
        <v>28</v>
      </c>
      <c r="I184" s="18" t="s">
        <v>247</v>
      </c>
      <c r="J184" s="10" t="s">
        <v>249</v>
      </c>
      <c r="K184" s="10" t="s">
        <v>250</v>
      </c>
      <c r="L184" s="10" t="s">
        <v>741</v>
      </c>
    </row>
    <row r="185" spans="1:12">
      <c r="A185" s="10" t="s">
        <v>165</v>
      </c>
      <c r="D185" s="10" t="s">
        <v>248</v>
      </c>
      <c r="E185" s="17" t="s">
        <v>424</v>
      </c>
      <c r="F185" s="9">
        <v>38504</v>
      </c>
      <c r="G185" s="9">
        <v>44713</v>
      </c>
      <c r="H185" s="10">
        <v>28</v>
      </c>
      <c r="I185" s="18" t="s">
        <v>247</v>
      </c>
      <c r="J185" s="10" t="s">
        <v>249</v>
      </c>
      <c r="K185" s="10" t="s">
        <v>250</v>
      </c>
      <c r="L185" s="10" t="s">
        <v>741</v>
      </c>
    </row>
    <row r="186" spans="1:12">
      <c r="A186" s="10" t="s">
        <v>166</v>
      </c>
      <c r="D186" s="10" t="s">
        <v>248</v>
      </c>
      <c r="E186" s="17" t="s">
        <v>425</v>
      </c>
      <c r="F186" s="9">
        <v>38504</v>
      </c>
      <c r="G186" s="9">
        <v>44713</v>
      </c>
      <c r="H186" s="10">
        <v>28</v>
      </c>
      <c r="I186" s="18" t="s">
        <v>247</v>
      </c>
      <c r="J186" s="10" t="s">
        <v>249</v>
      </c>
      <c r="K186" s="10" t="s">
        <v>250</v>
      </c>
      <c r="L186" s="10" t="s">
        <v>741</v>
      </c>
    </row>
    <row r="187" spans="1:12">
      <c r="A187" s="10" t="s">
        <v>167</v>
      </c>
      <c r="D187" s="10" t="s">
        <v>248</v>
      </c>
      <c r="E187" s="17" t="s">
        <v>426</v>
      </c>
      <c r="F187" s="9">
        <v>38504</v>
      </c>
      <c r="G187" s="9">
        <v>44713</v>
      </c>
      <c r="H187" s="10">
        <v>28</v>
      </c>
      <c r="I187" s="18" t="s">
        <v>247</v>
      </c>
      <c r="J187" s="10" t="s">
        <v>249</v>
      </c>
      <c r="K187" s="10" t="s">
        <v>250</v>
      </c>
      <c r="L187" s="10" t="s">
        <v>741</v>
      </c>
    </row>
    <row r="188" spans="1:12">
      <c r="A188" s="10" t="s">
        <v>168</v>
      </c>
      <c r="D188" s="10" t="s">
        <v>248</v>
      </c>
      <c r="E188" s="17" t="s">
        <v>427</v>
      </c>
      <c r="F188" s="9">
        <v>38504</v>
      </c>
      <c r="G188" s="9">
        <v>44713</v>
      </c>
      <c r="H188" s="10">
        <v>28</v>
      </c>
      <c r="I188" s="18" t="s">
        <v>247</v>
      </c>
      <c r="J188" s="10" t="s">
        <v>249</v>
      </c>
      <c r="K188" s="10" t="s">
        <v>250</v>
      </c>
      <c r="L188" s="10" t="s">
        <v>741</v>
      </c>
    </row>
    <row r="189" spans="1:12">
      <c r="A189" s="10" t="s">
        <v>169</v>
      </c>
      <c r="D189" s="10" t="s">
        <v>248</v>
      </c>
      <c r="E189" s="17" t="s">
        <v>428</v>
      </c>
      <c r="F189" s="9">
        <v>38504</v>
      </c>
      <c r="G189" s="9">
        <v>44713</v>
      </c>
      <c r="H189" s="10">
        <v>28</v>
      </c>
      <c r="I189" s="18" t="s">
        <v>247</v>
      </c>
      <c r="J189" s="10" t="s">
        <v>249</v>
      </c>
      <c r="K189" s="10" t="s">
        <v>250</v>
      </c>
      <c r="L189" s="10" t="s">
        <v>741</v>
      </c>
    </row>
    <row r="190" spans="1:12">
      <c r="A190" s="10" t="s">
        <v>170</v>
      </c>
      <c r="D190" s="10" t="s">
        <v>248</v>
      </c>
      <c r="E190" s="17" t="s">
        <v>429</v>
      </c>
      <c r="F190" s="9">
        <v>38504</v>
      </c>
      <c r="G190" s="9">
        <v>44713</v>
      </c>
      <c r="H190" s="10">
        <v>28</v>
      </c>
      <c r="I190" s="18" t="s">
        <v>247</v>
      </c>
      <c r="J190" s="10" t="s">
        <v>249</v>
      </c>
      <c r="K190" s="10" t="s">
        <v>250</v>
      </c>
      <c r="L190" s="10" t="s">
        <v>741</v>
      </c>
    </row>
    <row r="191" spans="1:12">
      <c r="A191" s="10" t="s">
        <v>157</v>
      </c>
      <c r="D191" s="10" t="s">
        <v>248</v>
      </c>
      <c r="E191" s="17" t="s">
        <v>430</v>
      </c>
      <c r="F191" s="9">
        <v>38504</v>
      </c>
      <c r="G191" s="9">
        <v>44713</v>
      </c>
      <c r="H191" s="10">
        <v>28</v>
      </c>
      <c r="I191" s="18" t="s">
        <v>247</v>
      </c>
      <c r="J191" s="10" t="s">
        <v>249</v>
      </c>
      <c r="K191" s="10" t="s">
        <v>250</v>
      </c>
      <c r="L191" s="10" t="s">
        <v>741</v>
      </c>
    </row>
    <row r="192" spans="1:12">
      <c r="A192" s="10" t="s">
        <v>171</v>
      </c>
      <c r="D192" s="10" t="s">
        <v>248</v>
      </c>
      <c r="E192" s="17" t="s">
        <v>431</v>
      </c>
      <c r="F192" s="9">
        <v>38504</v>
      </c>
      <c r="G192" s="9">
        <v>44713</v>
      </c>
      <c r="H192" s="10">
        <v>28</v>
      </c>
      <c r="I192" s="18" t="s">
        <v>247</v>
      </c>
      <c r="J192" s="10" t="s">
        <v>249</v>
      </c>
      <c r="K192" s="10" t="s">
        <v>250</v>
      </c>
      <c r="L192" s="10" t="s">
        <v>741</v>
      </c>
    </row>
    <row r="193" spans="1:12">
      <c r="A193" s="10" t="s">
        <v>172</v>
      </c>
      <c r="D193" s="10" t="s">
        <v>248</v>
      </c>
      <c r="E193" s="17" t="s">
        <v>432</v>
      </c>
      <c r="F193" s="9">
        <v>38504</v>
      </c>
      <c r="G193" s="9">
        <v>44713</v>
      </c>
      <c r="H193" s="10">
        <v>28</v>
      </c>
      <c r="I193" s="18" t="s">
        <v>247</v>
      </c>
      <c r="J193" s="10" t="s">
        <v>249</v>
      </c>
      <c r="K193" s="10" t="s">
        <v>250</v>
      </c>
      <c r="L193" s="10" t="s">
        <v>741</v>
      </c>
    </row>
    <row r="194" spans="1:12">
      <c r="A194" s="10" t="s">
        <v>173</v>
      </c>
      <c r="D194" s="10" t="s">
        <v>248</v>
      </c>
      <c r="E194" s="17" t="s">
        <v>433</v>
      </c>
      <c r="F194" s="9">
        <v>38504</v>
      </c>
      <c r="G194" s="9">
        <v>44713</v>
      </c>
      <c r="H194" s="10">
        <v>28</v>
      </c>
      <c r="I194" s="18" t="s">
        <v>247</v>
      </c>
      <c r="J194" s="10" t="s">
        <v>249</v>
      </c>
      <c r="K194" s="10" t="s">
        <v>250</v>
      </c>
      <c r="L194" s="10" t="s">
        <v>741</v>
      </c>
    </row>
    <row r="195" spans="1:12">
      <c r="A195" s="10" t="s">
        <v>174</v>
      </c>
      <c r="D195" s="10" t="s">
        <v>248</v>
      </c>
      <c r="E195" s="17" t="s">
        <v>434</v>
      </c>
      <c r="F195" s="9">
        <v>38504</v>
      </c>
      <c r="G195" s="9">
        <v>44713</v>
      </c>
      <c r="H195" s="10">
        <v>28</v>
      </c>
      <c r="I195" s="18" t="s">
        <v>247</v>
      </c>
      <c r="J195" s="10" t="s">
        <v>249</v>
      </c>
      <c r="K195" s="10" t="s">
        <v>250</v>
      </c>
      <c r="L195" s="10" t="s">
        <v>741</v>
      </c>
    </row>
    <row r="196" spans="1:12">
      <c r="A196" s="10" t="s">
        <v>175</v>
      </c>
      <c r="D196" s="10" t="s">
        <v>248</v>
      </c>
      <c r="E196" s="17" t="s">
        <v>435</v>
      </c>
      <c r="F196" s="9">
        <v>38504</v>
      </c>
      <c r="G196" s="9">
        <v>44713</v>
      </c>
      <c r="H196" s="10">
        <v>28</v>
      </c>
      <c r="I196" s="18" t="s">
        <v>247</v>
      </c>
      <c r="J196" s="10" t="s">
        <v>249</v>
      </c>
      <c r="K196" s="10" t="s">
        <v>250</v>
      </c>
      <c r="L196" s="10" t="s">
        <v>741</v>
      </c>
    </row>
    <row r="197" spans="1:12">
      <c r="A197" s="10" t="s">
        <v>176</v>
      </c>
      <c r="D197" s="10" t="s">
        <v>248</v>
      </c>
      <c r="E197" s="17" t="s">
        <v>436</v>
      </c>
      <c r="F197" s="9">
        <v>38504</v>
      </c>
      <c r="G197" s="9">
        <v>44713</v>
      </c>
      <c r="H197" s="10">
        <v>28</v>
      </c>
      <c r="I197" s="18" t="s">
        <v>247</v>
      </c>
      <c r="J197" s="10" t="s">
        <v>249</v>
      </c>
      <c r="K197" s="10" t="s">
        <v>250</v>
      </c>
      <c r="L197" s="10" t="s">
        <v>741</v>
      </c>
    </row>
    <row r="198" spans="1:12">
      <c r="A198" s="10" t="s">
        <v>177</v>
      </c>
      <c r="D198" s="10" t="s">
        <v>248</v>
      </c>
      <c r="E198" s="17" t="s">
        <v>437</v>
      </c>
      <c r="F198" s="9">
        <v>38504</v>
      </c>
      <c r="G198" s="9">
        <v>44713</v>
      </c>
      <c r="H198" s="10">
        <v>28</v>
      </c>
      <c r="I198" s="18" t="s">
        <v>247</v>
      </c>
      <c r="J198" s="10" t="s">
        <v>249</v>
      </c>
      <c r="K198" s="10" t="s">
        <v>250</v>
      </c>
      <c r="L198" s="10" t="s">
        <v>741</v>
      </c>
    </row>
    <row r="199" spans="1:12">
      <c r="A199" s="10" t="s">
        <v>178</v>
      </c>
      <c r="D199" s="10" t="s">
        <v>248</v>
      </c>
      <c r="E199" s="17" t="s">
        <v>438</v>
      </c>
      <c r="F199" s="9">
        <v>38504</v>
      </c>
      <c r="G199" s="9">
        <v>44713</v>
      </c>
      <c r="H199" s="10">
        <v>28</v>
      </c>
      <c r="I199" s="18" t="s">
        <v>247</v>
      </c>
      <c r="J199" s="10" t="s">
        <v>249</v>
      </c>
      <c r="K199" s="10" t="s">
        <v>250</v>
      </c>
      <c r="L199" s="10" t="s">
        <v>741</v>
      </c>
    </row>
    <row r="200" spans="1:12">
      <c r="A200" s="10" t="s">
        <v>179</v>
      </c>
      <c r="D200" s="10" t="s">
        <v>248</v>
      </c>
      <c r="E200" s="17" t="s">
        <v>439</v>
      </c>
      <c r="F200" s="9">
        <v>38504</v>
      </c>
      <c r="G200" s="9">
        <v>44713</v>
      </c>
      <c r="H200" s="10">
        <v>28</v>
      </c>
      <c r="I200" s="18" t="s">
        <v>247</v>
      </c>
      <c r="J200" s="10" t="s">
        <v>249</v>
      </c>
      <c r="K200" s="10" t="s">
        <v>250</v>
      </c>
      <c r="L200" s="10" t="s">
        <v>741</v>
      </c>
    </row>
    <row r="201" spans="1:12">
      <c r="A201" s="10" t="s">
        <v>180</v>
      </c>
      <c r="D201" s="10" t="s">
        <v>248</v>
      </c>
      <c r="E201" s="17" t="s">
        <v>440</v>
      </c>
      <c r="F201" s="9">
        <v>38504</v>
      </c>
      <c r="G201" s="9">
        <v>44713</v>
      </c>
      <c r="H201" s="10">
        <v>28</v>
      </c>
      <c r="I201" s="18" t="s">
        <v>247</v>
      </c>
      <c r="J201" s="10" t="s">
        <v>249</v>
      </c>
      <c r="K201" s="10" t="s">
        <v>250</v>
      </c>
      <c r="L201" s="10" t="s">
        <v>741</v>
      </c>
    </row>
    <row r="202" spans="1:12">
      <c r="A202" s="10" t="s">
        <v>181</v>
      </c>
      <c r="D202" s="10" t="s">
        <v>248</v>
      </c>
      <c r="E202" s="17" t="s">
        <v>441</v>
      </c>
      <c r="F202" s="9">
        <v>38504</v>
      </c>
      <c r="G202" s="9">
        <v>44713</v>
      </c>
      <c r="H202" s="10">
        <v>28</v>
      </c>
      <c r="I202" s="18" t="s">
        <v>247</v>
      </c>
      <c r="J202" s="10" t="s">
        <v>249</v>
      </c>
      <c r="K202" s="10" t="s">
        <v>250</v>
      </c>
      <c r="L202" s="10" t="s">
        <v>741</v>
      </c>
    </row>
    <row r="203" spans="1:12">
      <c r="A203" s="10" t="s">
        <v>182</v>
      </c>
      <c r="D203" s="10" t="s">
        <v>248</v>
      </c>
      <c r="E203" s="17" t="s">
        <v>442</v>
      </c>
      <c r="F203" s="9">
        <v>38504</v>
      </c>
      <c r="G203" s="9">
        <v>44713</v>
      </c>
      <c r="H203" s="10">
        <v>28</v>
      </c>
      <c r="I203" s="18" t="s">
        <v>247</v>
      </c>
      <c r="J203" s="10" t="s">
        <v>249</v>
      </c>
      <c r="K203" s="10" t="s">
        <v>250</v>
      </c>
      <c r="L203" s="10" t="s">
        <v>741</v>
      </c>
    </row>
    <row r="204" spans="1:12">
      <c r="A204" s="10" t="s">
        <v>183</v>
      </c>
      <c r="D204" s="10" t="s">
        <v>248</v>
      </c>
      <c r="E204" s="17" t="s">
        <v>443</v>
      </c>
      <c r="F204" s="9">
        <v>38504</v>
      </c>
      <c r="G204" s="9">
        <v>44713</v>
      </c>
      <c r="H204" s="10">
        <v>28</v>
      </c>
      <c r="I204" s="18" t="s">
        <v>247</v>
      </c>
      <c r="J204" s="10" t="s">
        <v>249</v>
      </c>
      <c r="K204" s="10" t="s">
        <v>250</v>
      </c>
      <c r="L204" s="10" t="s">
        <v>741</v>
      </c>
    </row>
    <row r="205" spans="1:12">
      <c r="A205" s="10" t="s">
        <v>184</v>
      </c>
      <c r="D205" s="10" t="s">
        <v>248</v>
      </c>
      <c r="E205" s="17" t="s">
        <v>444</v>
      </c>
      <c r="F205" s="9">
        <v>38504</v>
      </c>
      <c r="G205" s="9">
        <v>44713</v>
      </c>
      <c r="H205" s="10">
        <v>28</v>
      </c>
      <c r="I205" s="18" t="s">
        <v>247</v>
      </c>
      <c r="J205" s="10" t="s">
        <v>249</v>
      </c>
      <c r="K205" s="10" t="s">
        <v>250</v>
      </c>
      <c r="L205" s="10" t="s">
        <v>741</v>
      </c>
    </row>
    <row r="206" spans="1:12">
      <c r="A206" s="10" t="s">
        <v>185</v>
      </c>
      <c r="D206" s="10" t="s">
        <v>248</v>
      </c>
      <c r="E206" s="17" t="s">
        <v>445</v>
      </c>
      <c r="F206" s="9">
        <v>38504</v>
      </c>
      <c r="G206" s="9">
        <v>44713</v>
      </c>
      <c r="H206" s="10">
        <v>28</v>
      </c>
      <c r="I206" s="18" t="s">
        <v>247</v>
      </c>
      <c r="J206" s="10" t="s">
        <v>249</v>
      </c>
      <c r="K206" s="10" t="s">
        <v>250</v>
      </c>
      <c r="L206" s="10" t="s">
        <v>741</v>
      </c>
    </row>
    <row r="207" spans="1:12">
      <c r="A207" s="10" t="s">
        <v>186</v>
      </c>
      <c r="D207" s="10" t="s">
        <v>248</v>
      </c>
      <c r="E207" s="17" t="s">
        <v>446</v>
      </c>
      <c r="F207" s="9">
        <v>38504</v>
      </c>
      <c r="G207" s="9">
        <v>44713</v>
      </c>
      <c r="H207" s="10">
        <v>28</v>
      </c>
      <c r="I207" s="18" t="s">
        <v>247</v>
      </c>
      <c r="J207" s="10" t="s">
        <v>249</v>
      </c>
      <c r="K207" s="10" t="s">
        <v>250</v>
      </c>
      <c r="L207" s="10" t="s">
        <v>741</v>
      </c>
    </row>
    <row r="208" spans="1:12">
      <c r="A208" s="10" t="s">
        <v>187</v>
      </c>
      <c r="D208" s="10" t="s">
        <v>248</v>
      </c>
      <c r="E208" s="17" t="s">
        <v>447</v>
      </c>
      <c r="F208" s="9">
        <v>38504</v>
      </c>
      <c r="G208" s="9">
        <v>44713</v>
      </c>
      <c r="H208" s="10">
        <v>28</v>
      </c>
      <c r="I208" s="18" t="s">
        <v>247</v>
      </c>
      <c r="J208" s="10" t="s">
        <v>249</v>
      </c>
      <c r="K208" s="10" t="s">
        <v>250</v>
      </c>
      <c r="L208" s="10" t="s">
        <v>741</v>
      </c>
    </row>
    <row r="209" spans="1:12">
      <c r="A209" s="10" t="s">
        <v>166</v>
      </c>
      <c r="D209" s="10" t="s">
        <v>248</v>
      </c>
      <c r="E209" s="17" t="s">
        <v>448</v>
      </c>
      <c r="F209" s="9">
        <v>38504</v>
      </c>
      <c r="G209" s="9">
        <v>44713</v>
      </c>
      <c r="H209" s="10">
        <v>28</v>
      </c>
      <c r="I209" s="18" t="s">
        <v>247</v>
      </c>
      <c r="J209" s="10" t="s">
        <v>249</v>
      </c>
      <c r="K209" s="10" t="s">
        <v>250</v>
      </c>
      <c r="L209" s="10" t="s">
        <v>741</v>
      </c>
    </row>
    <row r="210" spans="1:12">
      <c r="A210" s="10" t="s">
        <v>188</v>
      </c>
      <c r="D210" s="10" t="s">
        <v>248</v>
      </c>
      <c r="E210" s="17" t="s">
        <v>449</v>
      </c>
      <c r="F210" s="9">
        <v>38504</v>
      </c>
      <c r="G210" s="9">
        <v>44713</v>
      </c>
      <c r="H210" s="10">
        <v>28</v>
      </c>
      <c r="I210" s="18" t="s">
        <v>247</v>
      </c>
      <c r="J210" s="10" t="s">
        <v>249</v>
      </c>
      <c r="K210" s="10" t="s">
        <v>250</v>
      </c>
      <c r="L210" s="10" t="s">
        <v>741</v>
      </c>
    </row>
    <row r="211" spans="1:12">
      <c r="A211" s="10" t="s">
        <v>189</v>
      </c>
      <c r="D211" s="10" t="s">
        <v>248</v>
      </c>
      <c r="E211" s="17" t="s">
        <v>450</v>
      </c>
      <c r="F211" s="9">
        <v>38504</v>
      </c>
      <c r="G211" s="9">
        <v>44713</v>
      </c>
      <c r="H211" s="10">
        <v>28</v>
      </c>
      <c r="I211" s="18" t="s">
        <v>247</v>
      </c>
      <c r="J211" s="10" t="s">
        <v>249</v>
      </c>
      <c r="K211" s="10" t="s">
        <v>250</v>
      </c>
      <c r="L211" s="10" t="s">
        <v>741</v>
      </c>
    </row>
    <row r="212" spans="1:12">
      <c r="A212" s="10" t="s">
        <v>190</v>
      </c>
      <c r="D212" s="10" t="s">
        <v>248</v>
      </c>
      <c r="E212" s="17" t="s">
        <v>451</v>
      </c>
      <c r="F212" s="9">
        <v>38504</v>
      </c>
      <c r="G212" s="9">
        <v>44713</v>
      </c>
      <c r="H212" s="10">
        <v>28</v>
      </c>
      <c r="I212" s="18" t="s">
        <v>247</v>
      </c>
      <c r="J212" s="10" t="s">
        <v>249</v>
      </c>
      <c r="K212" s="10" t="s">
        <v>250</v>
      </c>
      <c r="L212" s="10" t="s">
        <v>741</v>
      </c>
    </row>
    <row r="213" spans="1:12">
      <c r="A213" s="10" t="s">
        <v>191</v>
      </c>
      <c r="D213" s="10" t="s">
        <v>248</v>
      </c>
      <c r="E213" s="17" t="s">
        <v>452</v>
      </c>
      <c r="F213" s="9">
        <v>38504</v>
      </c>
      <c r="G213" s="9">
        <v>44713</v>
      </c>
      <c r="H213" s="10">
        <v>28</v>
      </c>
      <c r="I213" s="18" t="s">
        <v>247</v>
      </c>
      <c r="J213" s="10" t="s">
        <v>249</v>
      </c>
      <c r="K213" s="10" t="s">
        <v>250</v>
      </c>
      <c r="L213" s="10" t="s">
        <v>741</v>
      </c>
    </row>
    <row r="214" spans="1:12">
      <c r="A214" s="10" t="s">
        <v>192</v>
      </c>
      <c r="D214" s="10" t="s">
        <v>248</v>
      </c>
      <c r="E214" s="17" t="s">
        <v>453</v>
      </c>
      <c r="F214" s="9">
        <v>38504</v>
      </c>
      <c r="G214" s="9">
        <v>44713</v>
      </c>
      <c r="H214" s="10">
        <v>28</v>
      </c>
      <c r="I214" s="18" t="s">
        <v>247</v>
      </c>
      <c r="J214" s="10" t="s">
        <v>249</v>
      </c>
      <c r="K214" s="10" t="s">
        <v>250</v>
      </c>
      <c r="L214" s="10" t="s">
        <v>741</v>
      </c>
    </row>
    <row r="215" spans="1:12">
      <c r="A215" s="10" t="s">
        <v>193</v>
      </c>
      <c r="D215" s="10" t="s">
        <v>248</v>
      </c>
      <c r="E215" s="17" t="s">
        <v>454</v>
      </c>
      <c r="F215" s="9">
        <v>38504</v>
      </c>
      <c r="G215" s="9">
        <v>44713</v>
      </c>
      <c r="H215" s="10">
        <v>28</v>
      </c>
      <c r="I215" s="18" t="s">
        <v>247</v>
      </c>
      <c r="J215" s="10" t="s">
        <v>249</v>
      </c>
      <c r="K215" s="10" t="s">
        <v>250</v>
      </c>
      <c r="L215" s="10" t="s">
        <v>741</v>
      </c>
    </row>
    <row r="216" spans="1:12">
      <c r="A216" s="10" t="s">
        <v>194</v>
      </c>
      <c r="D216" s="10" t="s">
        <v>248</v>
      </c>
      <c r="E216" s="17" t="s">
        <v>455</v>
      </c>
      <c r="F216" s="9">
        <v>38504</v>
      </c>
      <c r="G216" s="9">
        <v>44713</v>
      </c>
      <c r="H216" s="10">
        <v>28</v>
      </c>
      <c r="I216" s="18" t="s">
        <v>247</v>
      </c>
      <c r="J216" s="10" t="s">
        <v>249</v>
      </c>
      <c r="K216" s="10" t="s">
        <v>250</v>
      </c>
      <c r="L216" s="10" t="s">
        <v>741</v>
      </c>
    </row>
    <row r="217" spans="1:12">
      <c r="A217" s="10" t="s">
        <v>195</v>
      </c>
      <c r="D217" s="10" t="s">
        <v>248</v>
      </c>
      <c r="E217" s="17" t="s">
        <v>456</v>
      </c>
      <c r="F217" s="9">
        <v>38504</v>
      </c>
      <c r="G217" s="9">
        <v>44713</v>
      </c>
      <c r="H217" s="10">
        <v>28</v>
      </c>
      <c r="I217" s="18" t="s">
        <v>247</v>
      </c>
      <c r="J217" s="10" t="s">
        <v>249</v>
      </c>
      <c r="K217" s="10" t="s">
        <v>250</v>
      </c>
      <c r="L217" s="10" t="s">
        <v>741</v>
      </c>
    </row>
    <row r="218" spans="1:12">
      <c r="A218" s="10" t="s">
        <v>196</v>
      </c>
      <c r="D218" s="10" t="s">
        <v>248</v>
      </c>
      <c r="E218" s="17" t="s">
        <v>457</v>
      </c>
      <c r="F218" s="9">
        <v>38504</v>
      </c>
      <c r="G218" s="9">
        <v>44713</v>
      </c>
      <c r="H218" s="10">
        <v>28</v>
      </c>
      <c r="I218" s="18" t="s">
        <v>247</v>
      </c>
      <c r="J218" s="10" t="s">
        <v>249</v>
      </c>
      <c r="K218" s="10" t="s">
        <v>250</v>
      </c>
      <c r="L218" s="10" t="s">
        <v>741</v>
      </c>
    </row>
    <row r="219" spans="1:12">
      <c r="A219" s="10" t="s">
        <v>197</v>
      </c>
      <c r="D219" s="10" t="s">
        <v>248</v>
      </c>
      <c r="E219" s="17" t="s">
        <v>458</v>
      </c>
      <c r="F219" s="9">
        <v>38504</v>
      </c>
      <c r="G219" s="9">
        <v>44713</v>
      </c>
      <c r="H219" s="10">
        <v>28</v>
      </c>
      <c r="I219" s="18" t="s">
        <v>247</v>
      </c>
      <c r="J219" s="10" t="s">
        <v>249</v>
      </c>
      <c r="K219" s="10" t="s">
        <v>250</v>
      </c>
      <c r="L219" s="10" t="s">
        <v>741</v>
      </c>
    </row>
    <row r="220" spans="1:12">
      <c r="A220" s="10" t="s">
        <v>198</v>
      </c>
      <c r="D220" s="10" t="s">
        <v>248</v>
      </c>
      <c r="E220" s="17" t="s">
        <v>459</v>
      </c>
      <c r="F220" s="9">
        <v>38504</v>
      </c>
      <c r="G220" s="9">
        <v>44713</v>
      </c>
      <c r="H220" s="10">
        <v>28</v>
      </c>
      <c r="I220" s="18" t="s">
        <v>247</v>
      </c>
      <c r="J220" s="10" t="s">
        <v>249</v>
      </c>
      <c r="K220" s="10" t="s">
        <v>250</v>
      </c>
      <c r="L220" s="10" t="s">
        <v>741</v>
      </c>
    </row>
    <row r="221" spans="1:12">
      <c r="A221" s="10" t="s">
        <v>199</v>
      </c>
      <c r="D221" s="10" t="s">
        <v>248</v>
      </c>
      <c r="E221" s="17" t="s">
        <v>460</v>
      </c>
      <c r="F221" s="9">
        <v>38504</v>
      </c>
      <c r="G221" s="9">
        <v>44713</v>
      </c>
      <c r="H221" s="10">
        <v>28</v>
      </c>
      <c r="I221" s="18" t="s">
        <v>247</v>
      </c>
      <c r="J221" s="10" t="s">
        <v>249</v>
      </c>
      <c r="K221" s="10" t="s">
        <v>250</v>
      </c>
      <c r="L221" s="10" t="s">
        <v>741</v>
      </c>
    </row>
    <row r="222" spans="1:12">
      <c r="A222" s="10" t="s">
        <v>200</v>
      </c>
      <c r="D222" s="10" t="s">
        <v>248</v>
      </c>
      <c r="E222" s="17" t="s">
        <v>461</v>
      </c>
      <c r="F222" s="9">
        <v>38504</v>
      </c>
      <c r="G222" s="9">
        <v>44713</v>
      </c>
      <c r="H222" s="10">
        <v>28</v>
      </c>
      <c r="I222" s="18" t="s">
        <v>247</v>
      </c>
      <c r="J222" s="10" t="s">
        <v>249</v>
      </c>
      <c r="K222" s="10" t="s">
        <v>250</v>
      </c>
      <c r="L222" s="10" t="s">
        <v>741</v>
      </c>
    </row>
    <row r="223" spans="1:12">
      <c r="A223" s="10" t="s">
        <v>201</v>
      </c>
      <c r="D223" s="10" t="s">
        <v>248</v>
      </c>
      <c r="E223" s="17" t="s">
        <v>462</v>
      </c>
      <c r="F223" s="9">
        <v>38504</v>
      </c>
      <c r="G223" s="9">
        <v>44713</v>
      </c>
      <c r="H223" s="10">
        <v>28</v>
      </c>
      <c r="I223" s="18" t="s">
        <v>247</v>
      </c>
      <c r="J223" s="10" t="s">
        <v>249</v>
      </c>
      <c r="K223" s="10" t="s">
        <v>250</v>
      </c>
      <c r="L223" s="10" t="s">
        <v>741</v>
      </c>
    </row>
    <row r="224" spans="1:12">
      <c r="A224" s="10" t="s">
        <v>202</v>
      </c>
      <c r="D224" s="10" t="s">
        <v>248</v>
      </c>
      <c r="E224" s="17" t="s">
        <v>463</v>
      </c>
      <c r="F224" s="9">
        <v>38504</v>
      </c>
      <c r="G224" s="9">
        <v>44713</v>
      </c>
      <c r="H224" s="10">
        <v>28</v>
      </c>
      <c r="I224" s="18" t="s">
        <v>247</v>
      </c>
      <c r="J224" s="10" t="s">
        <v>249</v>
      </c>
      <c r="K224" s="10" t="s">
        <v>250</v>
      </c>
      <c r="L224" s="10" t="s">
        <v>741</v>
      </c>
    </row>
    <row r="225" spans="1:12">
      <c r="A225" s="10" t="s">
        <v>203</v>
      </c>
      <c r="D225" s="10" t="s">
        <v>248</v>
      </c>
      <c r="E225" s="17" t="s">
        <v>464</v>
      </c>
      <c r="F225" s="9">
        <v>38504</v>
      </c>
      <c r="G225" s="9">
        <v>44713</v>
      </c>
      <c r="H225" s="10">
        <v>28</v>
      </c>
      <c r="I225" s="18" t="s">
        <v>247</v>
      </c>
      <c r="J225" s="10" t="s">
        <v>249</v>
      </c>
      <c r="K225" s="10" t="s">
        <v>250</v>
      </c>
      <c r="L225" s="10" t="s">
        <v>741</v>
      </c>
    </row>
    <row r="226" spans="1:12">
      <c r="A226" s="10" t="s">
        <v>204</v>
      </c>
      <c r="D226" s="10" t="s">
        <v>248</v>
      </c>
      <c r="E226" s="17" t="s">
        <v>465</v>
      </c>
      <c r="F226" s="9">
        <v>38504</v>
      </c>
      <c r="G226" s="9">
        <v>44713</v>
      </c>
      <c r="H226" s="10">
        <v>28</v>
      </c>
      <c r="I226" s="18" t="s">
        <v>247</v>
      </c>
      <c r="J226" s="10" t="s">
        <v>249</v>
      </c>
      <c r="K226" s="10" t="s">
        <v>250</v>
      </c>
      <c r="L226" s="10" t="s">
        <v>741</v>
      </c>
    </row>
    <row r="227" spans="1:12">
      <c r="A227" s="10" t="s">
        <v>205</v>
      </c>
      <c r="D227" s="10" t="s">
        <v>248</v>
      </c>
      <c r="E227" s="17" t="s">
        <v>466</v>
      </c>
      <c r="F227" s="9">
        <v>38504</v>
      </c>
      <c r="G227" s="9">
        <v>44713</v>
      </c>
      <c r="H227" s="10">
        <v>28</v>
      </c>
      <c r="I227" s="18" t="s">
        <v>247</v>
      </c>
      <c r="J227" s="10" t="s">
        <v>249</v>
      </c>
      <c r="K227" s="10" t="s">
        <v>250</v>
      </c>
      <c r="L227" s="10" t="s">
        <v>741</v>
      </c>
    </row>
    <row r="228" spans="1:12">
      <c r="A228" s="10" t="s">
        <v>206</v>
      </c>
      <c r="D228" s="10" t="s">
        <v>248</v>
      </c>
      <c r="E228" s="17" t="s">
        <v>467</v>
      </c>
      <c r="F228" s="9">
        <v>38504</v>
      </c>
      <c r="G228" s="9">
        <v>44713</v>
      </c>
      <c r="H228" s="10">
        <v>28</v>
      </c>
      <c r="I228" s="18" t="s">
        <v>247</v>
      </c>
      <c r="J228" s="10" t="s">
        <v>249</v>
      </c>
      <c r="K228" s="10" t="s">
        <v>250</v>
      </c>
      <c r="L228" s="10" t="s">
        <v>741</v>
      </c>
    </row>
    <row r="229" spans="1:12">
      <c r="A229" s="10" t="s">
        <v>207</v>
      </c>
      <c r="D229" s="10" t="s">
        <v>248</v>
      </c>
      <c r="E229" s="17" t="s">
        <v>468</v>
      </c>
      <c r="F229" s="9">
        <v>38504</v>
      </c>
      <c r="G229" s="9">
        <v>44713</v>
      </c>
      <c r="H229" s="10">
        <v>28</v>
      </c>
      <c r="I229" s="18" t="s">
        <v>247</v>
      </c>
      <c r="J229" s="10" t="s">
        <v>249</v>
      </c>
      <c r="K229" s="10" t="s">
        <v>250</v>
      </c>
      <c r="L229" s="10" t="s">
        <v>741</v>
      </c>
    </row>
    <row r="230" spans="1:12">
      <c r="A230" s="10" t="s">
        <v>208</v>
      </c>
      <c r="D230" s="10" t="s">
        <v>248</v>
      </c>
      <c r="E230" s="17" t="s">
        <v>469</v>
      </c>
      <c r="F230" s="9">
        <v>38504</v>
      </c>
      <c r="G230" s="9">
        <v>44713</v>
      </c>
      <c r="H230" s="10">
        <v>28</v>
      </c>
      <c r="I230" s="18" t="s">
        <v>247</v>
      </c>
      <c r="J230" s="10" t="s">
        <v>249</v>
      </c>
      <c r="K230" s="10" t="s">
        <v>250</v>
      </c>
      <c r="L230" s="10" t="s">
        <v>741</v>
      </c>
    </row>
    <row r="231" spans="1:12">
      <c r="A231" s="10" t="s">
        <v>209</v>
      </c>
      <c r="D231" s="10" t="s">
        <v>248</v>
      </c>
      <c r="E231" s="17" t="s">
        <v>470</v>
      </c>
      <c r="F231" s="9">
        <v>38504</v>
      </c>
      <c r="G231" s="9">
        <v>44713</v>
      </c>
      <c r="H231" s="10">
        <v>28</v>
      </c>
      <c r="I231" s="18" t="s">
        <v>247</v>
      </c>
      <c r="J231" s="10" t="s">
        <v>249</v>
      </c>
      <c r="K231" s="10" t="s">
        <v>250</v>
      </c>
      <c r="L231" s="10" t="s">
        <v>741</v>
      </c>
    </row>
    <row r="232" spans="1:12">
      <c r="A232" s="10" t="s">
        <v>196</v>
      </c>
      <c r="D232" s="10" t="s">
        <v>248</v>
      </c>
      <c r="E232" s="17" t="s">
        <v>471</v>
      </c>
      <c r="F232" s="9">
        <v>38504</v>
      </c>
      <c r="G232" s="9">
        <v>44713</v>
      </c>
      <c r="H232" s="10">
        <v>28</v>
      </c>
      <c r="I232" s="18" t="s">
        <v>247</v>
      </c>
      <c r="J232" s="10" t="s">
        <v>249</v>
      </c>
      <c r="K232" s="10" t="s">
        <v>250</v>
      </c>
      <c r="L232" s="10" t="s">
        <v>741</v>
      </c>
    </row>
    <row r="233" spans="1:12">
      <c r="A233" s="10" t="s">
        <v>210</v>
      </c>
      <c r="D233" s="10" t="s">
        <v>248</v>
      </c>
      <c r="E233" s="17" t="s">
        <v>472</v>
      </c>
      <c r="F233" s="9">
        <v>38504</v>
      </c>
      <c r="G233" s="9">
        <v>44713</v>
      </c>
      <c r="H233" s="10">
        <v>28</v>
      </c>
      <c r="I233" s="18" t="s">
        <v>247</v>
      </c>
      <c r="J233" s="10" t="s">
        <v>249</v>
      </c>
      <c r="K233" s="10" t="s">
        <v>250</v>
      </c>
      <c r="L233" s="10" t="s">
        <v>741</v>
      </c>
    </row>
    <row r="234" spans="1:12">
      <c r="A234" s="10" t="s">
        <v>211</v>
      </c>
      <c r="D234" s="10" t="s">
        <v>248</v>
      </c>
      <c r="E234" s="17" t="s">
        <v>473</v>
      </c>
      <c r="F234" s="9">
        <v>38504</v>
      </c>
      <c r="G234" s="9">
        <v>44713</v>
      </c>
      <c r="H234" s="10">
        <v>28</v>
      </c>
      <c r="I234" s="18" t="s">
        <v>247</v>
      </c>
      <c r="J234" s="10" t="s">
        <v>249</v>
      </c>
      <c r="K234" s="10" t="s">
        <v>250</v>
      </c>
      <c r="L234" s="10" t="s">
        <v>741</v>
      </c>
    </row>
    <row r="235" spans="1:12">
      <c r="A235" s="10" t="s">
        <v>212</v>
      </c>
      <c r="D235" s="10" t="s">
        <v>248</v>
      </c>
      <c r="E235" s="17" t="s">
        <v>474</v>
      </c>
      <c r="F235" s="9">
        <v>38504</v>
      </c>
      <c r="G235" s="9">
        <v>44713</v>
      </c>
      <c r="H235" s="10">
        <v>28</v>
      </c>
      <c r="I235" s="18" t="s">
        <v>247</v>
      </c>
      <c r="J235" s="10" t="s">
        <v>249</v>
      </c>
      <c r="K235" s="10" t="s">
        <v>250</v>
      </c>
      <c r="L235" s="10" t="s">
        <v>741</v>
      </c>
    </row>
    <row r="236" spans="1:12">
      <c r="A236" s="10" t="s">
        <v>213</v>
      </c>
      <c r="D236" s="10" t="s">
        <v>248</v>
      </c>
      <c r="E236" s="17" t="s">
        <v>475</v>
      </c>
      <c r="F236" s="9">
        <v>38504</v>
      </c>
      <c r="G236" s="9">
        <v>44713</v>
      </c>
      <c r="H236" s="10">
        <v>28</v>
      </c>
      <c r="I236" s="18" t="s">
        <v>247</v>
      </c>
      <c r="J236" s="10" t="s">
        <v>249</v>
      </c>
      <c r="K236" s="10" t="s">
        <v>250</v>
      </c>
      <c r="L236" s="10" t="s">
        <v>741</v>
      </c>
    </row>
    <row r="237" spans="1:12">
      <c r="A237" s="10" t="s">
        <v>214</v>
      </c>
      <c r="D237" s="10" t="s">
        <v>248</v>
      </c>
      <c r="E237" s="17" t="s">
        <v>476</v>
      </c>
      <c r="F237" s="9">
        <v>38504</v>
      </c>
      <c r="G237" s="9">
        <v>44713</v>
      </c>
      <c r="H237" s="10">
        <v>28</v>
      </c>
      <c r="I237" s="18" t="s">
        <v>247</v>
      </c>
      <c r="J237" s="10" t="s">
        <v>249</v>
      </c>
      <c r="K237" s="10" t="s">
        <v>250</v>
      </c>
      <c r="L237" s="10" t="s">
        <v>741</v>
      </c>
    </row>
    <row r="238" spans="1:12">
      <c r="A238" s="10" t="s">
        <v>215</v>
      </c>
      <c r="D238" s="10" t="s">
        <v>248</v>
      </c>
      <c r="E238" s="17" t="s">
        <v>477</v>
      </c>
      <c r="F238" s="9">
        <v>38504</v>
      </c>
      <c r="G238" s="9">
        <v>44713</v>
      </c>
      <c r="H238" s="10">
        <v>28</v>
      </c>
      <c r="I238" s="18" t="s">
        <v>247</v>
      </c>
      <c r="J238" s="10" t="s">
        <v>249</v>
      </c>
      <c r="K238" s="10" t="s">
        <v>250</v>
      </c>
      <c r="L238" s="10" t="s">
        <v>741</v>
      </c>
    </row>
    <row r="239" spans="1:12">
      <c r="A239" s="10" t="s">
        <v>216</v>
      </c>
      <c r="D239" s="10" t="s">
        <v>248</v>
      </c>
      <c r="E239" s="17" t="s">
        <v>478</v>
      </c>
      <c r="F239" s="9">
        <v>38504</v>
      </c>
      <c r="G239" s="9">
        <v>44713</v>
      </c>
      <c r="H239" s="10">
        <v>28</v>
      </c>
      <c r="I239" s="18" t="s">
        <v>247</v>
      </c>
      <c r="J239" s="10" t="s">
        <v>249</v>
      </c>
      <c r="K239" s="10" t="s">
        <v>250</v>
      </c>
      <c r="L239" s="10" t="s">
        <v>741</v>
      </c>
    </row>
    <row r="240" spans="1:12">
      <c r="A240" s="10" t="s">
        <v>217</v>
      </c>
      <c r="D240" s="10" t="s">
        <v>248</v>
      </c>
      <c r="E240" s="17" t="s">
        <v>479</v>
      </c>
      <c r="F240" s="9">
        <v>38504</v>
      </c>
      <c r="G240" s="9">
        <v>44713</v>
      </c>
      <c r="H240" s="10">
        <v>28</v>
      </c>
      <c r="I240" s="18" t="s">
        <v>247</v>
      </c>
      <c r="J240" s="10" t="s">
        <v>249</v>
      </c>
      <c r="K240" s="10" t="s">
        <v>250</v>
      </c>
      <c r="L240" s="10" t="s">
        <v>741</v>
      </c>
    </row>
    <row r="241" spans="1:12">
      <c r="A241" s="10" t="s">
        <v>218</v>
      </c>
      <c r="D241" s="10" t="s">
        <v>248</v>
      </c>
      <c r="E241" s="17" t="s">
        <v>480</v>
      </c>
      <c r="F241" s="9">
        <v>38504</v>
      </c>
      <c r="G241" s="9">
        <v>44713</v>
      </c>
      <c r="H241" s="10">
        <v>28</v>
      </c>
      <c r="I241" s="18" t="s">
        <v>247</v>
      </c>
      <c r="J241" s="10" t="s">
        <v>249</v>
      </c>
      <c r="K241" s="10" t="s">
        <v>250</v>
      </c>
      <c r="L241" s="10" t="s">
        <v>741</v>
      </c>
    </row>
    <row r="242" spans="1:12">
      <c r="A242" s="10" t="s">
        <v>219</v>
      </c>
      <c r="D242" s="10" t="s">
        <v>248</v>
      </c>
      <c r="E242" s="17" t="s">
        <v>481</v>
      </c>
      <c r="F242" s="9">
        <v>38504</v>
      </c>
      <c r="G242" s="9">
        <v>44713</v>
      </c>
      <c r="H242" s="10">
        <v>28</v>
      </c>
      <c r="I242" s="18" t="s">
        <v>247</v>
      </c>
      <c r="J242" s="10" t="s">
        <v>249</v>
      </c>
      <c r="K242" s="10" t="s">
        <v>250</v>
      </c>
      <c r="L242" s="10" t="s">
        <v>741</v>
      </c>
    </row>
    <row r="243" spans="1:12">
      <c r="A243" s="10" t="s">
        <v>220</v>
      </c>
      <c r="D243" s="10" t="s">
        <v>248</v>
      </c>
      <c r="E243" s="17" t="s">
        <v>482</v>
      </c>
      <c r="F243" s="9">
        <v>38504</v>
      </c>
      <c r="G243" s="9">
        <v>44713</v>
      </c>
      <c r="H243" s="10">
        <v>28</v>
      </c>
      <c r="I243" s="18" t="s">
        <v>247</v>
      </c>
      <c r="J243" s="10" t="s">
        <v>249</v>
      </c>
      <c r="K243" s="10" t="s">
        <v>250</v>
      </c>
      <c r="L243" s="10" t="s">
        <v>741</v>
      </c>
    </row>
    <row r="244" spans="1:12">
      <c r="A244" s="10" t="s">
        <v>221</v>
      </c>
      <c r="D244" s="10" t="s">
        <v>248</v>
      </c>
      <c r="E244" s="17" t="s">
        <v>483</v>
      </c>
      <c r="F244" s="9">
        <v>38504</v>
      </c>
      <c r="G244" s="9">
        <v>44713</v>
      </c>
      <c r="H244" s="10">
        <v>28</v>
      </c>
      <c r="I244" s="18" t="s">
        <v>247</v>
      </c>
      <c r="J244" s="10" t="s">
        <v>249</v>
      </c>
      <c r="K244" s="10" t="s">
        <v>250</v>
      </c>
      <c r="L244" s="10" t="s">
        <v>741</v>
      </c>
    </row>
    <row r="245" spans="1:12">
      <c r="A245" s="10" t="s">
        <v>222</v>
      </c>
      <c r="D245" s="10" t="s">
        <v>248</v>
      </c>
      <c r="E245" s="17" t="s">
        <v>484</v>
      </c>
      <c r="F245" s="9">
        <v>38504</v>
      </c>
      <c r="G245" s="9">
        <v>44713</v>
      </c>
      <c r="H245" s="10">
        <v>28</v>
      </c>
      <c r="I245" s="18" t="s">
        <v>247</v>
      </c>
      <c r="J245" s="10" t="s">
        <v>249</v>
      </c>
      <c r="K245" s="10" t="s">
        <v>250</v>
      </c>
      <c r="L245" s="10" t="s">
        <v>741</v>
      </c>
    </row>
    <row r="246" spans="1:12">
      <c r="A246" s="10" t="s">
        <v>223</v>
      </c>
      <c r="D246" s="10" t="s">
        <v>248</v>
      </c>
      <c r="E246" s="17" t="s">
        <v>485</v>
      </c>
      <c r="F246" s="9">
        <v>38504</v>
      </c>
      <c r="G246" s="9">
        <v>44713</v>
      </c>
      <c r="H246" s="10">
        <v>28</v>
      </c>
      <c r="I246" s="18" t="s">
        <v>247</v>
      </c>
      <c r="J246" s="10" t="s">
        <v>249</v>
      </c>
      <c r="K246" s="10" t="s">
        <v>250</v>
      </c>
      <c r="L246" s="10" t="s">
        <v>741</v>
      </c>
    </row>
    <row r="247" spans="1:12">
      <c r="A247" s="10" t="s">
        <v>224</v>
      </c>
      <c r="D247" s="10" t="s">
        <v>248</v>
      </c>
      <c r="E247" s="17" t="s">
        <v>486</v>
      </c>
      <c r="F247" s="9">
        <v>38504</v>
      </c>
      <c r="G247" s="9">
        <v>44713</v>
      </c>
      <c r="H247" s="10">
        <v>28</v>
      </c>
      <c r="I247" s="18" t="s">
        <v>247</v>
      </c>
      <c r="J247" s="10" t="s">
        <v>249</v>
      </c>
      <c r="K247" s="10" t="s">
        <v>250</v>
      </c>
      <c r="L247" s="10" t="s">
        <v>741</v>
      </c>
    </row>
    <row r="248" spans="1:12">
      <c r="A248" s="10" t="s">
        <v>225</v>
      </c>
      <c r="D248" s="10" t="s">
        <v>248</v>
      </c>
      <c r="E248" s="17" t="s">
        <v>487</v>
      </c>
      <c r="F248" s="9">
        <v>38504</v>
      </c>
      <c r="G248" s="9">
        <v>44713</v>
      </c>
      <c r="H248" s="10">
        <v>28</v>
      </c>
      <c r="I248" s="18" t="s">
        <v>247</v>
      </c>
      <c r="J248" s="10" t="s">
        <v>249</v>
      </c>
      <c r="K248" s="10" t="s">
        <v>250</v>
      </c>
      <c r="L248" s="10" t="s">
        <v>741</v>
      </c>
    </row>
    <row r="249" spans="1:12">
      <c r="A249" s="10" t="s">
        <v>226</v>
      </c>
      <c r="D249" s="10" t="s">
        <v>248</v>
      </c>
      <c r="E249" s="17" t="s">
        <v>488</v>
      </c>
      <c r="F249" s="9">
        <v>38504</v>
      </c>
      <c r="G249" s="9">
        <v>44713</v>
      </c>
      <c r="H249" s="10">
        <v>28</v>
      </c>
      <c r="I249" s="18" t="s">
        <v>247</v>
      </c>
      <c r="J249" s="10" t="s">
        <v>249</v>
      </c>
      <c r="K249" s="10" t="s">
        <v>250</v>
      </c>
      <c r="L249" s="10" t="s">
        <v>741</v>
      </c>
    </row>
    <row r="250" spans="1:12">
      <c r="A250" s="10" t="s">
        <v>205</v>
      </c>
      <c r="D250" s="10" t="s">
        <v>248</v>
      </c>
      <c r="E250" s="17" t="s">
        <v>489</v>
      </c>
      <c r="F250" s="9">
        <v>38504</v>
      </c>
      <c r="G250" s="9">
        <v>44713</v>
      </c>
      <c r="H250" s="10">
        <v>28</v>
      </c>
      <c r="I250" s="18" t="s">
        <v>247</v>
      </c>
      <c r="J250" s="10" t="s">
        <v>249</v>
      </c>
      <c r="K250" s="10" t="s">
        <v>250</v>
      </c>
      <c r="L250" s="10" t="s">
        <v>741</v>
      </c>
    </row>
    <row r="251" spans="1:12">
      <c r="A251" s="10" t="s">
        <v>227</v>
      </c>
      <c r="D251" s="10" t="s">
        <v>248</v>
      </c>
      <c r="E251" s="17" t="s">
        <v>490</v>
      </c>
      <c r="F251" s="9">
        <v>38504</v>
      </c>
      <c r="G251" s="9">
        <v>44713</v>
      </c>
      <c r="H251" s="10">
        <v>28</v>
      </c>
      <c r="I251" s="18" t="s">
        <v>247</v>
      </c>
      <c r="J251" s="10" t="s">
        <v>249</v>
      </c>
      <c r="K251" s="10" t="s">
        <v>250</v>
      </c>
      <c r="L251" s="10" t="s">
        <v>741</v>
      </c>
    </row>
    <row r="252" spans="1:12">
      <c r="A252" s="10" t="s">
        <v>228</v>
      </c>
      <c r="D252" s="10" t="s">
        <v>248</v>
      </c>
      <c r="E252" s="17" t="s">
        <v>491</v>
      </c>
      <c r="F252" s="9">
        <v>38504</v>
      </c>
      <c r="G252" s="9">
        <v>44713</v>
      </c>
      <c r="H252" s="10">
        <v>28</v>
      </c>
      <c r="I252" s="18" t="s">
        <v>247</v>
      </c>
      <c r="J252" s="10" t="s">
        <v>249</v>
      </c>
      <c r="K252" s="10" t="s">
        <v>250</v>
      </c>
      <c r="L252" s="10" t="s">
        <v>741</v>
      </c>
    </row>
    <row r="253" spans="1:12">
      <c r="A253" s="10" t="s">
        <v>229</v>
      </c>
      <c r="D253" s="10" t="s">
        <v>248</v>
      </c>
      <c r="E253" s="17" t="s">
        <v>492</v>
      </c>
      <c r="F253" s="9">
        <v>38504</v>
      </c>
      <c r="G253" s="9">
        <v>44713</v>
      </c>
      <c r="H253" s="10">
        <v>28</v>
      </c>
      <c r="I253" s="18" t="s">
        <v>247</v>
      </c>
      <c r="J253" s="10" t="s">
        <v>249</v>
      </c>
      <c r="K253" s="10" t="s">
        <v>250</v>
      </c>
      <c r="L253" s="10" t="s">
        <v>741</v>
      </c>
    </row>
    <row r="254" spans="1:12">
      <c r="A254" s="10" t="s">
        <v>230</v>
      </c>
      <c r="D254" s="10" t="s">
        <v>248</v>
      </c>
      <c r="E254" s="17" t="s">
        <v>493</v>
      </c>
      <c r="F254" s="9">
        <v>38504</v>
      </c>
      <c r="G254" s="9">
        <v>44713</v>
      </c>
      <c r="H254" s="10">
        <v>28</v>
      </c>
      <c r="I254" s="18" t="s">
        <v>247</v>
      </c>
      <c r="J254" s="10" t="s">
        <v>249</v>
      </c>
      <c r="K254" s="10" t="s">
        <v>250</v>
      </c>
      <c r="L254" s="10" t="s">
        <v>741</v>
      </c>
    </row>
    <row r="255" spans="1:12">
      <c r="A255" s="10" t="s">
        <v>231</v>
      </c>
      <c r="D255" s="10" t="s">
        <v>248</v>
      </c>
      <c r="E255" s="17" t="s">
        <v>494</v>
      </c>
      <c r="F255" s="9">
        <v>38504</v>
      </c>
      <c r="G255" s="9">
        <v>44713</v>
      </c>
      <c r="H255" s="10">
        <v>28</v>
      </c>
      <c r="I255" s="18" t="s">
        <v>247</v>
      </c>
      <c r="J255" s="10" t="s">
        <v>249</v>
      </c>
      <c r="K255" s="10" t="s">
        <v>250</v>
      </c>
      <c r="L255" s="10" t="s">
        <v>741</v>
      </c>
    </row>
    <row r="256" spans="1:12">
      <c r="A256" s="10" t="s">
        <v>232</v>
      </c>
      <c r="D256" s="10" t="s">
        <v>248</v>
      </c>
      <c r="E256" s="17" t="s">
        <v>495</v>
      </c>
      <c r="F256" s="9">
        <v>38504</v>
      </c>
      <c r="G256" s="9">
        <v>44713</v>
      </c>
      <c r="H256" s="10">
        <v>28</v>
      </c>
      <c r="I256" s="18" t="s">
        <v>247</v>
      </c>
      <c r="J256" s="10" t="s">
        <v>249</v>
      </c>
      <c r="K256" s="10" t="s">
        <v>250</v>
      </c>
      <c r="L256" s="10" t="s">
        <v>741</v>
      </c>
    </row>
    <row r="257" spans="1:12">
      <c r="A257" s="10" t="s">
        <v>233</v>
      </c>
      <c r="D257" s="10" t="s">
        <v>248</v>
      </c>
      <c r="E257" s="17" t="s">
        <v>496</v>
      </c>
      <c r="F257" s="9">
        <v>38504</v>
      </c>
      <c r="G257" s="9">
        <v>44713</v>
      </c>
      <c r="H257" s="10">
        <v>28</v>
      </c>
      <c r="I257" s="18" t="s">
        <v>247</v>
      </c>
      <c r="J257" s="10" t="s">
        <v>249</v>
      </c>
      <c r="K257" s="10" t="s">
        <v>250</v>
      </c>
      <c r="L257" s="10" t="s">
        <v>741</v>
      </c>
    </row>
    <row r="258" spans="1:12">
      <c r="A258" s="10" t="s">
        <v>234</v>
      </c>
      <c r="D258" s="10" t="s">
        <v>248</v>
      </c>
      <c r="E258" s="17" t="s">
        <v>497</v>
      </c>
      <c r="F258" s="9">
        <v>38504</v>
      </c>
      <c r="G258" s="9">
        <v>44713</v>
      </c>
      <c r="H258" s="10">
        <v>28</v>
      </c>
      <c r="I258" s="18" t="s">
        <v>247</v>
      </c>
      <c r="J258" s="10" t="s">
        <v>249</v>
      </c>
      <c r="K258" s="10" t="s">
        <v>250</v>
      </c>
      <c r="L258" s="10" t="s">
        <v>741</v>
      </c>
    </row>
    <row r="259" spans="1:12">
      <c r="A259" s="10" t="s">
        <v>235</v>
      </c>
      <c r="D259" s="10" t="s">
        <v>248</v>
      </c>
      <c r="E259" s="17" t="s">
        <v>498</v>
      </c>
      <c r="F259" s="9">
        <v>38504</v>
      </c>
      <c r="G259" s="9">
        <v>44713</v>
      </c>
      <c r="H259" s="10">
        <v>28</v>
      </c>
      <c r="I259" s="18" t="s">
        <v>247</v>
      </c>
      <c r="J259" s="10" t="s">
        <v>249</v>
      </c>
      <c r="K259" s="10" t="s">
        <v>250</v>
      </c>
      <c r="L259" s="10" t="s">
        <v>741</v>
      </c>
    </row>
    <row r="260" spans="1:12">
      <c r="A260" s="10" t="s">
        <v>236</v>
      </c>
      <c r="D260" s="10" t="s">
        <v>248</v>
      </c>
      <c r="E260" s="17" t="s">
        <v>499</v>
      </c>
      <c r="F260" s="9">
        <v>38504</v>
      </c>
      <c r="G260" s="9">
        <v>44713</v>
      </c>
      <c r="H260" s="10">
        <v>28</v>
      </c>
      <c r="I260" s="18" t="s">
        <v>247</v>
      </c>
      <c r="J260" s="10" t="s">
        <v>249</v>
      </c>
      <c r="K260" s="10" t="s">
        <v>250</v>
      </c>
      <c r="L260" s="10" t="s">
        <v>741</v>
      </c>
    </row>
    <row r="261" spans="1:12">
      <c r="A261" s="10" t="s">
        <v>237</v>
      </c>
      <c r="D261" s="10" t="s">
        <v>248</v>
      </c>
      <c r="E261" s="17" t="s">
        <v>500</v>
      </c>
      <c r="F261" s="9">
        <v>38504</v>
      </c>
      <c r="G261" s="9">
        <v>44713</v>
      </c>
      <c r="H261" s="10">
        <v>28</v>
      </c>
      <c r="I261" s="18" t="s">
        <v>247</v>
      </c>
      <c r="J261" s="10" t="s">
        <v>249</v>
      </c>
      <c r="K261" s="10" t="s">
        <v>250</v>
      </c>
      <c r="L261" s="10" t="s">
        <v>741</v>
      </c>
    </row>
    <row r="262" spans="1:12">
      <c r="A262" s="10" t="s">
        <v>501</v>
      </c>
      <c r="D262" s="10" t="s">
        <v>248</v>
      </c>
      <c r="E262" s="17" t="s">
        <v>614</v>
      </c>
      <c r="F262" s="9">
        <v>38504</v>
      </c>
      <c r="G262" s="9">
        <v>44713</v>
      </c>
      <c r="H262" s="10">
        <v>28</v>
      </c>
      <c r="I262" s="18" t="s">
        <v>247</v>
      </c>
      <c r="J262" s="10" t="s">
        <v>249</v>
      </c>
      <c r="K262" s="10" t="s">
        <v>250</v>
      </c>
      <c r="L262" s="10" t="s">
        <v>741</v>
      </c>
    </row>
    <row r="263" spans="1:12">
      <c r="A263" s="10" t="s">
        <v>502</v>
      </c>
      <c r="D263" s="10" t="s">
        <v>248</v>
      </c>
      <c r="E263" s="17" t="s">
        <v>615</v>
      </c>
      <c r="F263" s="9">
        <v>38504</v>
      </c>
      <c r="G263" s="9">
        <v>44713</v>
      </c>
      <c r="H263" s="10">
        <v>28</v>
      </c>
      <c r="I263" s="18" t="s">
        <v>247</v>
      </c>
      <c r="J263" s="10" t="s">
        <v>249</v>
      </c>
      <c r="K263" s="10" t="s">
        <v>250</v>
      </c>
      <c r="L263" s="10" t="s">
        <v>741</v>
      </c>
    </row>
    <row r="264" spans="1:12">
      <c r="A264" s="10" t="s">
        <v>503</v>
      </c>
      <c r="D264" s="10" t="s">
        <v>248</v>
      </c>
      <c r="E264" s="17" t="s">
        <v>616</v>
      </c>
      <c r="F264" s="9">
        <v>38504</v>
      </c>
      <c r="G264" s="9">
        <v>44713</v>
      </c>
      <c r="H264" s="10">
        <v>28</v>
      </c>
      <c r="I264" s="18" t="s">
        <v>247</v>
      </c>
      <c r="J264" s="10" t="s">
        <v>249</v>
      </c>
      <c r="K264" s="10" t="s">
        <v>250</v>
      </c>
      <c r="L264" s="10" t="s">
        <v>741</v>
      </c>
    </row>
    <row r="265" spans="1:12">
      <c r="A265" s="10" t="s">
        <v>504</v>
      </c>
      <c r="D265" s="10" t="s">
        <v>248</v>
      </c>
      <c r="E265" s="17" t="s">
        <v>617</v>
      </c>
      <c r="F265" s="9">
        <v>38504</v>
      </c>
      <c r="G265" s="9">
        <v>44713</v>
      </c>
      <c r="H265" s="10">
        <v>28</v>
      </c>
      <c r="I265" s="18" t="s">
        <v>247</v>
      </c>
      <c r="J265" s="10" t="s">
        <v>249</v>
      </c>
      <c r="K265" s="10" t="s">
        <v>250</v>
      </c>
      <c r="L265" s="10" t="s">
        <v>741</v>
      </c>
    </row>
    <row r="266" spans="1:12">
      <c r="A266" s="10" t="s">
        <v>505</v>
      </c>
      <c r="D266" s="10" t="s">
        <v>248</v>
      </c>
      <c r="E266" s="17" t="s">
        <v>618</v>
      </c>
      <c r="F266" s="9">
        <v>38504</v>
      </c>
      <c r="G266" s="9">
        <v>44713</v>
      </c>
      <c r="H266" s="10">
        <v>28</v>
      </c>
      <c r="I266" s="18" t="s">
        <v>247</v>
      </c>
      <c r="J266" s="10" t="s">
        <v>249</v>
      </c>
      <c r="K266" s="10" t="s">
        <v>250</v>
      </c>
      <c r="L266" s="10" t="s">
        <v>741</v>
      </c>
    </row>
    <row r="267" spans="1:12">
      <c r="A267" s="10" t="s">
        <v>506</v>
      </c>
      <c r="D267" s="10" t="s">
        <v>248</v>
      </c>
      <c r="E267" s="17" t="s">
        <v>619</v>
      </c>
      <c r="F267" s="9">
        <v>38504</v>
      </c>
      <c r="G267" s="9">
        <v>44713</v>
      </c>
      <c r="H267" s="10">
        <v>28</v>
      </c>
      <c r="I267" s="18" t="s">
        <v>247</v>
      </c>
      <c r="J267" s="10" t="s">
        <v>249</v>
      </c>
      <c r="K267" s="10" t="s">
        <v>250</v>
      </c>
      <c r="L267" s="10" t="s">
        <v>741</v>
      </c>
    </row>
    <row r="268" spans="1:12">
      <c r="A268" s="10" t="s">
        <v>507</v>
      </c>
      <c r="D268" s="10" t="s">
        <v>248</v>
      </c>
      <c r="E268" s="17" t="s">
        <v>620</v>
      </c>
      <c r="F268" s="9">
        <v>38504</v>
      </c>
      <c r="G268" s="9">
        <v>44713</v>
      </c>
      <c r="H268" s="10">
        <v>28</v>
      </c>
      <c r="I268" s="18" t="s">
        <v>247</v>
      </c>
      <c r="J268" s="10" t="s">
        <v>249</v>
      </c>
      <c r="K268" s="10" t="s">
        <v>250</v>
      </c>
      <c r="L268" s="10" t="s">
        <v>741</v>
      </c>
    </row>
    <row r="269" spans="1:12">
      <c r="A269" s="10" t="s">
        <v>508</v>
      </c>
      <c r="D269" s="10" t="s">
        <v>248</v>
      </c>
      <c r="E269" s="17" t="s">
        <v>621</v>
      </c>
      <c r="F269" s="9">
        <v>38504</v>
      </c>
      <c r="G269" s="9">
        <v>44713</v>
      </c>
      <c r="H269" s="10">
        <v>28</v>
      </c>
      <c r="I269" s="18" t="s">
        <v>247</v>
      </c>
      <c r="J269" s="10" t="s">
        <v>249</v>
      </c>
      <c r="K269" s="10" t="s">
        <v>250</v>
      </c>
      <c r="L269" s="10" t="s">
        <v>741</v>
      </c>
    </row>
    <row r="270" spans="1:12">
      <c r="A270" s="10" t="s">
        <v>509</v>
      </c>
      <c r="D270" s="10" t="s">
        <v>248</v>
      </c>
      <c r="E270" s="17" t="s">
        <v>622</v>
      </c>
      <c r="F270" s="9">
        <v>38504</v>
      </c>
      <c r="G270" s="9">
        <v>44713</v>
      </c>
      <c r="H270" s="10">
        <v>28</v>
      </c>
      <c r="I270" s="18" t="s">
        <v>247</v>
      </c>
      <c r="J270" s="10" t="s">
        <v>249</v>
      </c>
      <c r="K270" s="10" t="s">
        <v>250</v>
      </c>
      <c r="L270" s="10" t="s">
        <v>741</v>
      </c>
    </row>
    <row r="271" spans="1:12">
      <c r="A271" s="10" t="s">
        <v>510</v>
      </c>
      <c r="D271" s="10" t="s">
        <v>248</v>
      </c>
      <c r="E271" s="17" t="s">
        <v>623</v>
      </c>
      <c r="F271" s="9">
        <v>38504</v>
      </c>
      <c r="G271" s="9">
        <v>44713</v>
      </c>
      <c r="H271" s="10">
        <v>28</v>
      </c>
      <c r="I271" s="18" t="s">
        <v>247</v>
      </c>
      <c r="J271" s="10" t="s">
        <v>249</v>
      </c>
      <c r="K271" s="10" t="s">
        <v>250</v>
      </c>
      <c r="L271" s="10" t="s">
        <v>741</v>
      </c>
    </row>
    <row r="272" spans="1:12">
      <c r="A272" s="10" t="s">
        <v>511</v>
      </c>
      <c r="D272" s="10" t="s">
        <v>248</v>
      </c>
      <c r="E272" s="17" t="s">
        <v>624</v>
      </c>
      <c r="F272" s="9">
        <v>38504</v>
      </c>
      <c r="G272" s="9">
        <v>44713</v>
      </c>
      <c r="H272" s="10">
        <v>28</v>
      </c>
      <c r="I272" s="18" t="s">
        <v>247</v>
      </c>
      <c r="J272" s="10" t="s">
        <v>249</v>
      </c>
      <c r="K272" s="10" t="s">
        <v>250</v>
      </c>
      <c r="L272" s="10" t="s">
        <v>741</v>
      </c>
    </row>
    <row r="273" spans="1:12">
      <c r="A273" s="10" t="s">
        <v>235</v>
      </c>
      <c r="D273" s="10" t="s">
        <v>248</v>
      </c>
      <c r="E273" s="17" t="s">
        <v>625</v>
      </c>
      <c r="F273" s="9">
        <v>38504</v>
      </c>
      <c r="G273" s="9">
        <v>44713</v>
      </c>
      <c r="H273" s="10">
        <v>28</v>
      </c>
      <c r="I273" s="18" t="s">
        <v>247</v>
      </c>
      <c r="J273" s="10" t="s">
        <v>249</v>
      </c>
      <c r="K273" s="10" t="s">
        <v>250</v>
      </c>
      <c r="L273" s="10" t="s">
        <v>741</v>
      </c>
    </row>
    <row r="274" spans="1:12">
      <c r="A274" s="10" t="s">
        <v>512</v>
      </c>
      <c r="D274" s="10" t="s">
        <v>248</v>
      </c>
      <c r="E274" s="17" t="s">
        <v>626</v>
      </c>
      <c r="F274" s="9">
        <v>38504</v>
      </c>
      <c r="G274" s="9">
        <v>44713</v>
      </c>
      <c r="H274" s="10">
        <v>28</v>
      </c>
      <c r="I274" s="18" t="s">
        <v>247</v>
      </c>
      <c r="J274" s="10" t="s">
        <v>249</v>
      </c>
      <c r="K274" s="10" t="s">
        <v>250</v>
      </c>
      <c r="L274" s="10" t="s">
        <v>741</v>
      </c>
    </row>
    <row r="275" spans="1:12">
      <c r="A275" s="10" t="s">
        <v>513</v>
      </c>
      <c r="D275" s="10" t="s">
        <v>248</v>
      </c>
      <c r="E275" s="17" t="s">
        <v>627</v>
      </c>
      <c r="F275" s="9">
        <v>38504</v>
      </c>
      <c r="G275" s="9">
        <v>44713</v>
      </c>
      <c r="H275" s="10">
        <v>28</v>
      </c>
      <c r="I275" s="18" t="s">
        <v>247</v>
      </c>
      <c r="J275" s="10" t="s">
        <v>249</v>
      </c>
      <c r="K275" s="10" t="s">
        <v>250</v>
      </c>
      <c r="L275" s="10" t="s">
        <v>741</v>
      </c>
    </row>
    <row r="276" spans="1:12">
      <c r="A276" s="10" t="s">
        <v>514</v>
      </c>
      <c r="D276" s="10" t="s">
        <v>248</v>
      </c>
      <c r="E276" s="17" t="s">
        <v>628</v>
      </c>
      <c r="F276" s="9">
        <v>38504</v>
      </c>
      <c r="G276" s="9">
        <v>44713</v>
      </c>
      <c r="H276" s="10">
        <v>28</v>
      </c>
      <c r="I276" s="18" t="s">
        <v>247</v>
      </c>
      <c r="J276" s="10" t="s">
        <v>249</v>
      </c>
      <c r="K276" s="10" t="s">
        <v>250</v>
      </c>
      <c r="L276" s="10" t="s">
        <v>741</v>
      </c>
    </row>
    <row r="277" spans="1:12">
      <c r="A277" s="10" t="s">
        <v>515</v>
      </c>
      <c r="D277" s="10" t="s">
        <v>248</v>
      </c>
      <c r="E277" s="17" t="s">
        <v>629</v>
      </c>
      <c r="F277" s="9">
        <v>38504</v>
      </c>
      <c r="G277" s="9">
        <v>44713</v>
      </c>
      <c r="H277" s="10">
        <v>28</v>
      </c>
      <c r="I277" s="18" t="s">
        <v>247</v>
      </c>
      <c r="J277" s="10" t="s">
        <v>249</v>
      </c>
      <c r="K277" s="10" t="s">
        <v>250</v>
      </c>
      <c r="L277" s="10" t="s">
        <v>741</v>
      </c>
    </row>
    <row r="278" spans="1:12">
      <c r="A278" s="10" t="s">
        <v>516</v>
      </c>
      <c r="D278" s="10" t="s">
        <v>248</v>
      </c>
      <c r="E278" s="17" t="s">
        <v>630</v>
      </c>
      <c r="F278" s="9">
        <v>38504</v>
      </c>
      <c r="G278" s="9">
        <v>44713</v>
      </c>
      <c r="H278" s="10">
        <v>28</v>
      </c>
      <c r="I278" s="18" t="s">
        <v>247</v>
      </c>
      <c r="J278" s="10" t="s">
        <v>249</v>
      </c>
      <c r="K278" s="10" t="s">
        <v>250</v>
      </c>
      <c r="L278" s="10" t="s">
        <v>741</v>
      </c>
    </row>
    <row r="279" spans="1:12">
      <c r="A279" s="10" t="s">
        <v>517</v>
      </c>
      <c r="D279" s="10" t="s">
        <v>248</v>
      </c>
      <c r="E279" s="17" t="s">
        <v>631</v>
      </c>
      <c r="F279" s="9">
        <v>38504</v>
      </c>
      <c r="G279" s="9">
        <v>44713</v>
      </c>
      <c r="H279" s="10">
        <v>28</v>
      </c>
      <c r="I279" s="18" t="s">
        <v>247</v>
      </c>
      <c r="J279" s="10" t="s">
        <v>249</v>
      </c>
      <c r="K279" s="10" t="s">
        <v>250</v>
      </c>
      <c r="L279" s="10" t="s">
        <v>741</v>
      </c>
    </row>
    <row r="280" spans="1:12">
      <c r="A280" s="10" t="s">
        <v>518</v>
      </c>
      <c r="D280" s="10" t="s">
        <v>248</v>
      </c>
      <c r="E280" s="17" t="s">
        <v>632</v>
      </c>
      <c r="F280" s="9">
        <v>38504</v>
      </c>
      <c r="G280" s="9">
        <v>44713</v>
      </c>
      <c r="H280" s="10">
        <v>28</v>
      </c>
      <c r="I280" s="18" t="s">
        <v>247</v>
      </c>
      <c r="J280" s="10" t="s">
        <v>249</v>
      </c>
      <c r="K280" s="10" t="s">
        <v>250</v>
      </c>
      <c r="L280" s="10" t="s">
        <v>741</v>
      </c>
    </row>
    <row r="281" spans="1:12">
      <c r="A281" s="10" t="s">
        <v>519</v>
      </c>
      <c r="D281" s="10" t="s">
        <v>248</v>
      </c>
      <c r="E281" s="17" t="s">
        <v>633</v>
      </c>
      <c r="F281" s="9">
        <v>38504</v>
      </c>
      <c r="G281" s="9">
        <v>44713</v>
      </c>
      <c r="H281" s="10">
        <v>28</v>
      </c>
      <c r="I281" s="18" t="s">
        <v>247</v>
      </c>
      <c r="J281" s="10" t="s">
        <v>249</v>
      </c>
      <c r="K281" s="10" t="s">
        <v>250</v>
      </c>
      <c r="L281" s="10" t="s">
        <v>741</v>
      </c>
    </row>
    <row r="282" spans="1:12">
      <c r="A282" s="10" t="s">
        <v>520</v>
      </c>
      <c r="D282" s="10" t="s">
        <v>248</v>
      </c>
      <c r="E282" s="17" t="s">
        <v>634</v>
      </c>
      <c r="F282" s="9">
        <v>38504</v>
      </c>
      <c r="G282" s="9">
        <v>44713</v>
      </c>
      <c r="H282" s="10">
        <v>28</v>
      </c>
      <c r="I282" s="18" t="s">
        <v>247</v>
      </c>
      <c r="J282" s="10" t="s">
        <v>249</v>
      </c>
      <c r="K282" s="10" t="s">
        <v>250</v>
      </c>
      <c r="L282" s="10" t="s">
        <v>741</v>
      </c>
    </row>
    <row r="283" spans="1:12">
      <c r="A283" s="10" t="s">
        <v>521</v>
      </c>
      <c r="D283" s="10" t="s">
        <v>248</v>
      </c>
      <c r="E283" s="17" t="s">
        <v>635</v>
      </c>
      <c r="F283" s="9">
        <v>38504</v>
      </c>
      <c r="G283" s="9">
        <v>44713</v>
      </c>
      <c r="H283" s="10">
        <v>28</v>
      </c>
      <c r="I283" s="18" t="s">
        <v>247</v>
      </c>
      <c r="J283" s="10" t="s">
        <v>249</v>
      </c>
      <c r="K283" s="10" t="s">
        <v>250</v>
      </c>
      <c r="L283" s="10" t="s">
        <v>741</v>
      </c>
    </row>
    <row r="284" spans="1:12">
      <c r="A284" s="10" t="s">
        <v>522</v>
      </c>
      <c r="D284" s="10" t="s">
        <v>248</v>
      </c>
      <c r="E284" s="17" t="s">
        <v>636</v>
      </c>
      <c r="F284" s="9">
        <v>38504</v>
      </c>
      <c r="G284" s="9">
        <v>44713</v>
      </c>
      <c r="H284" s="10">
        <v>28</v>
      </c>
      <c r="I284" s="18" t="s">
        <v>247</v>
      </c>
      <c r="J284" s="10" t="s">
        <v>249</v>
      </c>
      <c r="K284" s="10" t="s">
        <v>250</v>
      </c>
      <c r="L284" s="10" t="s">
        <v>741</v>
      </c>
    </row>
    <row r="285" spans="1:12">
      <c r="A285" s="10" t="s">
        <v>523</v>
      </c>
      <c r="D285" s="10" t="s">
        <v>248</v>
      </c>
      <c r="E285" s="17" t="s">
        <v>637</v>
      </c>
      <c r="F285" s="9">
        <v>38504</v>
      </c>
      <c r="G285" s="9">
        <v>44713</v>
      </c>
      <c r="H285" s="10">
        <v>28</v>
      </c>
      <c r="I285" s="18" t="s">
        <v>247</v>
      </c>
      <c r="J285" s="10" t="s">
        <v>249</v>
      </c>
      <c r="K285" s="10" t="s">
        <v>250</v>
      </c>
      <c r="L285" s="10" t="s">
        <v>741</v>
      </c>
    </row>
    <row r="286" spans="1:12">
      <c r="A286" s="10" t="s">
        <v>524</v>
      </c>
      <c r="D286" s="10" t="s">
        <v>248</v>
      </c>
      <c r="E286" s="17" t="s">
        <v>638</v>
      </c>
      <c r="F286" s="9">
        <v>38504</v>
      </c>
      <c r="G286" s="9">
        <v>44713</v>
      </c>
      <c r="H286" s="10">
        <v>28</v>
      </c>
      <c r="I286" s="18" t="s">
        <v>247</v>
      </c>
      <c r="J286" s="10" t="s">
        <v>249</v>
      </c>
      <c r="K286" s="10" t="s">
        <v>250</v>
      </c>
      <c r="L286" s="10" t="s">
        <v>741</v>
      </c>
    </row>
    <row r="287" spans="1:12">
      <c r="A287" s="10" t="s">
        <v>525</v>
      </c>
      <c r="D287" s="10" t="s">
        <v>248</v>
      </c>
      <c r="E287" s="17" t="s">
        <v>639</v>
      </c>
      <c r="F287" s="9">
        <v>38504</v>
      </c>
      <c r="G287" s="9">
        <v>44713</v>
      </c>
      <c r="H287" s="10">
        <v>28</v>
      </c>
      <c r="I287" s="18" t="s">
        <v>247</v>
      </c>
      <c r="J287" s="10" t="s">
        <v>249</v>
      </c>
      <c r="K287" s="10" t="s">
        <v>250</v>
      </c>
      <c r="L287" s="10" t="s">
        <v>741</v>
      </c>
    </row>
    <row r="288" spans="1:12">
      <c r="A288" s="10" t="s">
        <v>526</v>
      </c>
      <c r="D288" s="10" t="s">
        <v>248</v>
      </c>
      <c r="E288" s="17" t="s">
        <v>640</v>
      </c>
      <c r="F288" s="9">
        <v>38504</v>
      </c>
      <c r="G288" s="9">
        <v>44713</v>
      </c>
      <c r="H288" s="10">
        <v>28</v>
      </c>
      <c r="I288" s="18" t="s">
        <v>247</v>
      </c>
      <c r="J288" s="10" t="s">
        <v>249</v>
      </c>
      <c r="K288" s="10" t="s">
        <v>250</v>
      </c>
      <c r="L288" s="10" t="s">
        <v>741</v>
      </c>
    </row>
    <row r="289" spans="1:12">
      <c r="A289" s="10" t="s">
        <v>527</v>
      </c>
      <c r="D289" s="10" t="s">
        <v>248</v>
      </c>
      <c r="E289" s="17" t="s">
        <v>641</v>
      </c>
      <c r="F289" s="9">
        <v>38504</v>
      </c>
      <c r="G289" s="9">
        <v>44713</v>
      </c>
      <c r="H289" s="10">
        <v>28</v>
      </c>
      <c r="I289" s="18" t="s">
        <v>247</v>
      </c>
      <c r="J289" s="10" t="s">
        <v>249</v>
      </c>
      <c r="K289" s="10" t="s">
        <v>250</v>
      </c>
      <c r="L289" s="10" t="s">
        <v>741</v>
      </c>
    </row>
    <row r="290" spans="1:12">
      <c r="A290" s="10" t="s">
        <v>528</v>
      </c>
      <c r="D290" s="10" t="s">
        <v>248</v>
      </c>
      <c r="E290" s="17" t="s">
        <v>642</v>
      </c>
      <c r="F290" s="9">
        <v>38504</v>
      </c>
      <c r="G290" s="9">
        <v>44713</v>
      </c>
      <c r="H290" s="10">
        <v>28</v>
      </c>
      <c r="I290" s="18" t="s">
        <v>247</v>
      </c>
      <c r="J290" s="10" t="s">
        <v>249</v>
      </c>
      <c r="K290" s="10" t="s">
        <v>250</v>
      </c>
      <c r="L290" s="10" t="s">
        <v>741</v>
      </c>
    </row>
    <row r="291" spans="1:12">
      <c r="A291" s="10" t="s">
        <v>507</v>
      </c>
      <c r="D291" s="10" t="s">
        <v>248</v>
      </c>
      <c r="E291" s="17" t="s">
        <v>643</v>
      </c>
      <c r="F291" s="9">
        <v>38504</v>
      </c>
      <c r="G291" s="9">
        <v>44713</v>
      </c>
      <c r="H291" s="10">
        <v>28</v>
      </c>
      <c r="I291" s="18" t="s">
        <v>247</v>
      </c>
      <c r="J291" s="10" t="s">
        <v>249</v>
      </c>
      <c r="K291" s="10" t="s">
        <v>250</v>
      </c>
      <c r="L291" s="10" t="s">
        <v>741</v>
      </c>
    </row>
    <row r="292" spans="1:12">
      <c r="A292" s="10" t="s">
        <v>529</v>
      </c>
      <c r="D292" s="10" t="s">
        <v>248</v>
      </c>
      <c r="E292" s="17" t="s">
        <v>644</v>
      </c>
      <c r="F292" s="9">
        <v>38504</v>
      </c>
      <c r="G292" s="9">
        <v>44713</v>
      </c>
      <c r="H292" s="10">
        <v>28</v>
      </c>
      <c r="I292" s="18" t="s">
        <v>247</v>
      </c>
      <c r="J292" s="10" t="s">
        <v>249</v>
      </c>
      <c r="K292" s="10" t="s">
        <v>250</v>
      </c>
      <c r="L292" s="10" t="s">
        <v>741</v>
      </c>
    </row>
    <row r="293" spans="1:12">
      <c r="A293" s="10" t="s">
        <v>530</v>
      </c>
      <c r="D293" s="10" t="s">
        <v>248</v>
      </c>
      <c r="E293" s="17" t="s">
        <v>645</v>
      </c>
      <c r="F293" s="9">
        <v>38504</v>
      </c>
      <c r="G293" s="9">
        <v>44713</v>
      </c>
      <c r="H293" s="10">
        <v>28</v>
      </c>
      <c r="I293" s="18" t="s">
        <v>247</v>
      </c>
      <c r="J293" s="10" t="s">
        <v>249</v>
      </c>
      <c r="K293" s="10" t="s">
        <v>250</v>
      </c>
      <c r="L293" s="10" t="s">
        <v>741</v>
      </c>
    </row>
    <row r="294" spans="1:12">
      <c r="A294" s="10" t="s">
        <v>531</v>
      </c>
      <c r="D294" s="10" t="s">
        <v>248</v>
      </c>
      <c r="E294" s="17" t="s">
        <v>646</v>
      </c>
      <c r="F294" s="9">
        <v>38504</v>
      </c>
      <c r="G294" s="9">
        <v>44713</v>
      </c>
      <c r="H294" s="10">
        <v>28</v>
      </c>
      <c r="I294" s="18" t="s">
        <v>247</v>
      </c>
      <c r="J294" s="10" t="s">
        <v>249</v>
      </c>
      <c r="K294" s="10" t="s">
        <v>250</v>
      </c>
      <c r="L294" s="10" t="s">
        <v>741</v>
      </c>
    </row>
    <row r="295" spans="1:12">
      <c r="A295" s="10" t="s">
        <v>532</v>
      </c>
      <c r="D295" s="10" t="s">
        <v>248</v>
      </c>
      <c r="E295" s="17" t="s">
        <v>647</v>
      </c>
      <c r="F295" s="9">
        <v>38504</v>
      </c>
      <c r="G295" s="9">
        <v>44713</v>
      </c>
      <c r="H295" s="10">
        <v>28</v>
      </c>
      <c r="I295" s="18" t="s">
        <v>247</v>
      </c>
      <c r="J295" s="10" t="s">
        <v>249</v>
      </c>
      <c r="K295" s="10" t="s">
        <v>250</v>
      </c>
      <c r="L295" s="10" t="s">
        <v>741</v>
      </c>
    </row>
    <row r="296" spans="1:12">
      <c r="A296" s="10" t="s">
        <v>533</v>
      </c>
      <c r="D296" s="10" t="s">
        <v>248</v>
      </c>
      <c r="E296" s="17" t="s">
        <v>648</v>
      </c>
      <c r="F296" s="9">
        <v>38504</v>
      </c>
      <c r="G296" s="9">
        <v>44713</v>
      </c>
      <c r="H296" s="10">
        <v>28</v>
      </c>
      <c r="I296" s="18" t="s">
        <v>247</v>
      </c>
      <c r="J296" s="10" t="s">
        <v>249</v>
      </c>
      <c r="K296" s="10" t="s">
        <v>250</v>
      </c>
      <c r="L296" s="10" t="s">
        <v>741</v>
      </c>
    </row>
    <row r="297" spans="1:12">
      <c r="A297" s="10" t="s">
        <v>534</v>
      </c>
      <c r="D297" s="10" t="s">
        <v>248</v>
      </c>
      <c r="E297" s="17" t="s">
        <v>649</v>
      </c>
      <c r="F297" s="9">
        <v>38504</v>
      </c>
      <c r="G297" s="9">
        <v>44713</v>
      </c>
      <c r="H297" s="10">
        <v>28</v>
      </c>
      <c r="I297" s="18" t="s">
        <v>247</v>
      </c>
      <c r="J297" s="10" t="s">
        <v>249</v>
      </c>
      <c r="K297" s="10" t="s">
        <v>250</v>
      </c>
      <c r="L297" s="10" t="s">
        <v>741</v>
      </c>
    </row>
    <row r="298" spans="1:12">
      <c r="A298" s="10" t="s">
        <v>535</v>
      </c>
      <c r="D298" s="10" t="s">
        <v>248</v>
      </c>
      <c r="E298" s="17" t="s">
        <v>650</v>
      </c>
      <c r="F298" s="9">
        <v>38504</v>
      </c>
      <c r="G298" s="9">
        <v>44713</v>
      </c>
      <c r="H298" s="10">
        <v>28</v>
      </c>
      <c r="I298" s="18" t="s">
        <v>247</v>
      </c>
      <c r="J298" s="10" t="s">
        <v>249</v>
      </c>
      <c r="K298" s="10" t="s">
        <v>250</v>
      </c>
      <c r="L298" s="10" t="s">
        <v>741</v>
      </c>
    </row>
    <row r="299" spans="1:12">
      <c r="A299" s="10" t="s">
        <v>536</v>
      </c>
      <c r="D299" s="10" t="s">
        <v>248</v>
      </c>
      <c r="E299" s="17" t="s">
        <v>651</v>
      </c>
      <c r="F299" s="9">
        <v>38504</v>
      </c>
      <c r="G299" s="9">
        <v>44713</v>
      </c>
      <c r="H299" s="10">
        <v>28</v>
      </c>
      <c r="I299" s="18" t="s">
        <v>247</v>
      </c>
      <c r="J299" s="10" t="s">
        <v>249</v>
      </c>
      <c r="K299" s="10" t="s">
        <v>250</v>
      </c>
      <c r="L299" s="10" t="s">
        <v>741</v>
      </c>
    </row>
    <row r="300" spans="1:12">
      <c r="A300" s="10" t="s">
        <v>537</v>
      </c>
      <c r="D300" s="10" t="s">
        <v>248</v>
      </c>
      <c r="E300" s="17" t="s">
        <v>652</v>
      </c>
      <c r="F300" s="9">
        <v>38504</v>
      </c>
      <c r="G300" s="9">
        <v>44713</v>
      </c>
      <c r="H300" s="10">
        <v>28</v>
      </c>
      <c r="I300" s="18" t="s">
        <v>247</v>
      </c>
      <c r="J300" s="10" t="s">
        <v>249</v>
      </c>
      <c r="K300" s="10" t="s">
        <v>250</v>
      </c>
      <c r="L300" s="10" t="s">
        <v>741</v>
      </c>
    </row>
    <row r="301" spans="1:12">
      <c r="A301" s="10" t="s">
        <v>538</v>
      </c>
      <c r="D301" s="10" t="s">
        <v>248</v>
      </c>
      <c r="E301" s="17" t="s">
        <v>653</v>
      </c>
      <c r="F301" s="9">
        <v>38504</v>
      </c>
      <c r="G301" s="9">
        <v>44713</v>
      </c>
      <c r="H301" s="10">
        <v>28</v>
      </c>
      <c r="I301" s="18" t="s">
        <v>247</v>
      </c>
      <c r="J301" s="10" t="s">
        <v>249</v>
      </c>
      <c r="K301" s="10" t="s">
        <v>250</v>
      </c>
      <c r="L301" s="10" t="s">
        <v>741</v>
      </c>
    </row>
    <row r="302" spans="1:12">
      <c r="A302" s="10" t="s">
        <v>539</v>
      </c>
      <c r="D302" s="10" t="s">
        <v>248</v>
      </c>
      <c r="E302" s="17" t="s">
        <v>654</v>
      </c>
      <c r="F302" s="9">
        <v>38504</v>
      </c>
      <c r="G302" s="9">
        <v>44713</v>
      </c>
      <c r="H302" s="10">
        <v>28</v>
      </c>
      <c r="I302" s="18" t="s">
        <v>247</v>
      </c>
      <c r="J302" s="10" t="s">
        <v>249</v>
      </c>
      <c r="K302" s="10" t="s">
        <v>250</v>
      </c>
      <c r="L302" s="10" t="s">
        <v>741</v>
      </c>
    </row>
    <row r="303" spans="1:12">
      <c r="A303" s="10" t="s">
        <v>540</v>
      </c>
      <c r="D303" s="10" t="s">
        <v>248</v>
      </c>
      <c r="E303" s="17" t="s">
        <v>655</v>
      </c>
      <c r="F303" s="9">
        <v>38504</v>
      </c>
      <c r="G303" s="9">
        <v>44713</v>
      </c>
      <c r="H303" s="10">
        <v>28</v>
      </c>
      <c r="I303" s="18" t="s">
        <v>247</v>
      </c>
      <c r="J303" s="10" t="s">
        <v>249</v>
      </c>
      <c r="K303" s="10" t="s">
        <v>250</v>
      </c>
      <c r="L303" s="10" t="s">
        <v>741</v>
      </c>
    </row>
    <row r="304" spans="1:12">
      <c r="A304" s="10" t="s">
        <v>541</v>
      </c>
      <c r="D304" s="10" t="s">
        <v>248</v>
      </c>
      <c r="E304" s="17" t="s">
        <v>656</v>
      </c>
      <c r="F304" s="9">
        <v>38504</v>
      </c>
      <c r="G304" s="9">
        <v>44713</v>
      </c>
      <c r="H304" s="10">
        <v>28</v>
      </c>
      <c r="I304" s="18" t="s">
        <v>247</v>
      </c>
      <c r="J304" s="10" t="s">
        <v>249</v>
      </c>
      <c r="K304" s="10" t="s">
        <v>250</v>
      </c>
      <c r="L304" s="10" t="s">
        <v>741</v>
      </c>
    </row>
    <row r="305" spans="1:12">
      <c r="A305" s="10" t="s">
        <v>542</v>
      </c>
      <c r="D305" s="10" t="s">
        <v>248</v>
      </c>
      <c r="E305" s="17" t="s">
        <v>657</v>
      </c>
      <c r="F305" s="9">
        <v>38504</v>
      </c>
      <c r="G305" s="9">
        <v>44713</v>
      </c>
      <c r="H305" s="10">
        <v>28</v>
      </c>
      <c r="I305" s="18" t="s">
        <v>247</v>
      </c>
      <c r="J305" s="10" t="s">
        <v>249</v>
      </c>
      <c r="K305" s="10" t="s">
        <v>250</v>
      </c>
      <c r="L305" s="10" t="s">
        <v>741</v>
      </c>
    </row>
    <row r="306" spans="1:12">
      <c r="A306" s="10" t="s">
        <v>543</v>
      </c>
      <c r="D306" s="10" t="s">
        <v>248</v>
      </c>
      <c r="E306" s="17" t="s">
        <v>658</v>
      </c>
      <c r="F306" s="9">
        <v>38504</v>
      </c>
      <c r="G306" s="9">
        <v>44713</v>
      </c>
      <c r="H306" s="10">
        <v>28</v>
      </c>
      <c r="I306" s="18" t="s">
        <v>247</v>
      </c>
      <c r="J306" s="10" t="s">
        <v>249</v>
      </c>
      <c r="K306" s="10" t="s">
        <v>250</v>
      </c>
      <c r="L306" s="10" t="s">
        <v>741</v>
      </c>
    </row>
    <row r="307" spans="1:12">
      <c r="A307" s="10" t="s">
        <v>544</v>
      </c>
      <c r="D307" s="10" t="s">
        <v>248</v>
      </c>
      <c r="E307" s="17" t="s">
        <v>659</v>
      </c>
      <c r="F307" s="9">
        <v>38504</v>
      </c>
      <c r="G307" s="9">
        <v>44713</v>
      </c>
      <c r="H307" s="10">
        <v>28</v>
      </c>
      <c r="I307" s="18" t="s">
        <v>247</v>
      </c>
      <c r="J307" s="10" t="s">
        <v>249</v>
      </c>
      <c r="K307" s="10" t="s">
        <v>250</v>
      </c>
      <c r="L307" s="10" t="s">
        <v>741</v>
      </c>
    </row>
    <row r="308" spans="1:12">
      <c r="A308" s="10" t="s">
        <v>545</v>
      </c>
      <c r="D308" s="10" t="s">
        <v>248</v>
      </c>
      <c r="E308" s="17" t="s">
        <v>660</v>
      </c>
      <c r="F308" s="9">
        <v>38504</v>
      </c>
      <c r="G308" s="9">
        <v>44713</v>
      </c>
      <c r="H308" s="10">
        <v>28</v>
      </c>
      <c r="I308" s="18" t="s">
        <v>247</v>
      </c>
      <c r="J308" s="10" t="s">
        <v>249</v>
      </c>
      <c r="K308" s="10" t="s">
        <v>250</v>
      </c>
      <c r="L308" s="10" t="s">
        <v>741</v>
      </c>
    </row>
    <row r="309" spans="1:12">
      <c r="A309" s="10" t="s">
        <v>546</v>
      </c>
      <c r="D309" s="10" t="s">
        <v>248</v>
      </c>
      <c r="E309" s="17" t="s">
        <v>661</v>
      </c>
      <c r="F309" s="9">
        <v>38504</v>
      </c>
      <c r="G309" s="9">
        <v>44713</v>
      </c>
      <c r="H309" s="10">
        <v>28</v>
      </c>
      <c r="I309" s="18" t="s">
        <v>247</v>
      </c>
      <c r="J309" s="10" t="s">
        <v>249</v>
      </c>
      <c r="K309" s="10" t="s">
        <v>250</v>
      </c>
      <c r="L309" s="10" t="s">
        <v>741</v>
      </c>
    </row>
    <row r="310" spans="1:12">
      <c r="A310" s="10" t="s">
        <v>547</v>
      </c>
      <c r="D310" s="10" t="s">
        <v>248</v>
      </c>
      <c r="E310" s="17" t="s">
        <v>662</v>
      </c>
      <c r="F310" s="9">
        <v>38504</v>
      </c>
      <c r="G310" s="9">
        <v>44713</v>
      </c>
      <c r="H310" s="10">
        <v>28</v>
      </c>
      <c r="I310" s="18" t="s">
        <v>247</v>
      </c>
      <c r="J310" s="10" t="s">
        <v>249</v>
      </c>
      <c r="K310" s="10" t="s">
        <v>250</v>
      </c>
      <c r="L310" s="10" t="s">
        <v>741</v>
      </c>
    </row>
    <row r="311" spans="1:12">
      <c r="A311" s="10" t="s">
        <v>548</v>
      </c>
      <c r="D311" s="10" t="s">
        <v>248</v>
      </c>
      <c r="E311" s="17" t="s">
        <v>663</v>
      </c>
      <c r="F311" s="9">
        <v>38504</v>
      </c>
      <c r="G311" s="9">
        <v>44713</v>
      </c>
      <c r="H311" s="10">
        <v>28</v>
      </c>
      <c r="I311" s="18" t="s">
        <v>247</v>
      </c>
      <c r="J311" s="10" t="s">
        <v>249</v>
      </c>
      <c r="K311" s="10" t="s">
        <v>250</v>
      </c>
      <c r="L311" s="10" t="s">
        <v>741</v>
      </c>
    </row>
    <row r="312" spans="1:12">
      <c r="A312" s="10" t="s">
        <v>549</v>
      </c>
      <c r="D312" s="10" t="s">
        <v>248</v>
      </c>
      <c r="E312" s="17" t="s">
        <v>664</v>
      </c>
      <c r="F312" s="9">
        <v>38504</v>
      </c>
      <c r="G312" s="9">
        <v>44713</v>
      </c>
      <c r="H312" s="10">
        <v>28</v>
      </c>
      <c r="I312" s="18" t="s">
        <v>247</v>
      </c>
      <c r="J312" s="10" t="s">
        <v>249</v>
      </c>
      <c r="K312" s="10" t="s">
        <v>250</v>
      </c>
      <c r="L312" s="10" t="s">
        <v>741</v>
      </c>
    </row>
    <row r="313" spans="1:12">
      <c r="A313" s="10" t="s">
        <v>550</v>
      </c>
      <c r="D313" s="10" t="s">
        <v>248</v>
      </c>
      <c r="E313" s="17" t="s">
        <v>665</v>
      </c>
      <c r="F313" s="9">
        <v>38504</v>
      </c>
      <c r="G313" s="9">
        <v>44713</v>
      </c>
      <c r="H313" s="10">
        <v>28</v>
      </c>
      <c r="I313" s="18" t="s">
        <v>247</v>
      </c>
      <c r="J313" s="10" t="s">
        <v>249</v>
      </c>
      <c r="K313" s="10" t="s">
        <v>250</v>
      </c>
      <c r="L313" s="10" t="s">
        <v>741</v>
      </c>
    </row>
    <row r="314" spans="1:12">
      <c r="A314" s="10" t="s">
        <v>537</v>
      </c>
      <c r="D314" s="10" t="s">
        <v>248</v>
      </c>
      <c r="E314" s="17" t="s">
        <v>666</v>
      </c>
      <c r="F314" s="9">
        <v>38504</v>
      </c>
      <c r="G314" s="9">
        <v>44713</v>
      </c>
      <c r="H314" s="10">
        <v>28</v>
      </c>
      <c r="I314" s="18" t="s">
        <v>247</v>
      </c>
      <c r="J314" s="10" t="s">
        <v>249</v>
      </c>
      <c r="K314" s="10" t="s">
        <v>250</v>
      </c>
      <c r="L314" s="10" t="s">
        <v>741</v>
      </c>
    </row>
    <row r="315" spans="1:12">
      <c r="A315" s="10" t="s">
        <v>551</v>
      </c>
      <c r="D315" s="10" t="s">
        <v>248</v>
      </c>
      <c r="E315" s="17" t="s">
        <v>667</v>
      </c>
      <c r="F315" s="9">
        <v>38504</v>
      </c>
      <c r="G315" s="9">
        <v>44713</v>
      </c>
      <c r="H315" s="10">
        <v>28</v>
      </c>
      <c r="I315" s="18" t="s">
        <v>247</v>
      </c>
      <c r="J315" s="10" t="s">
        <v>249</v>
      </c>
      <c r="K315" s="10" t="s">
        <v>250</v>
      </c>
      <c r="L315" s="10" t="s">
        <v>741</v>
      </c>
    </row>
    <row r="316" spans="1:12">
      <c r="A316" s="10" t="s">
        <v>552</v>
      </c>
      <c r="D316" s="10" t="s">
        <v>248</v>
      </c>
      <c r="E316" s="17" t="s">
        <v>668</v>
      </c>
      <c r="F316" s="9">
        <v>38504</v>
      </c>
      <c r="G316" s="9">
        <v>44713</v>
      </c>
      <c r="H316" s="10">
        <v>28</v>
      </c>
      <c r="I316" s="18" t="s">
        <v>247</v>
      </c>
      <c r="J316" s="10" t="s">
        <v>249</v>
      </c>
      <c r="K316" s="10" t="s">
        <v>250</v>
      </c>
      <c r="L316" s="10" t="s">
        <v>741</v>
      </c>
    </row>
    <row r="317" spans="1:12">
      <c r="A317" s="10" t="s">
        <v>553</v>
      </c>
      <c r="D317" s="10" t="s">
        <v>248</v>
      </c>
      <c r="E317" s="17" t="s">
        <v>669</v>
      </c>
      <c r="F317" s="9">
        <v>38504</v>
      </c>
      <c r="G317" s="9">
        <v>44713</v>
      </c>
      <c r="H317" s="10">
        <v>28</v>
      </c>
      <c r="I317" s="18" t="s">
        <v>247</v>
      </c>
      <c r="J317" s="10" t="s">
        <v>249</v>
      </c>
      <c r="K317" s="10" t="s">
        <v>250</v>
      </c>
      <c r="L317" s="10" t="s">
        <v>741</v>
      </c>
    </row>
    <row r="318" spans="1:12">
      <c r="A318" s="10" t="s">
        <v>554</v>
      </c>
      <c r="D318" s="10" t="s">
        <v>248</v>
      </c>
      <c r="E318" s="17" t="s">
        <v>670</v>
      </c>
      <c r="F318" s="9">
        <v>38504</v>
      </c>
      <c r="G318" s="9">
        <v>44713</v>
      </c>
      <c r="H318" s="10">
        <v>28</v>
      </c>
      <c r="I318" s="18" t="s">
        <v>247</v>
      </c>
      <c r="J318" s="10" t="s">
        <v>249</v>
      </c>
      <c r="K318" s="10" t="s">
        <v>250</v>
      </c>
      <c r="L318" s="10" t="s">
        <v>741</v>
      </c>
    </row>
    <row r="319" spans="1:12">
      <c r="A319" s="10" t="s">
        <v>555</v>
      </c>
      <c r="D319" s="10" t="s">
        <v>248</v>
      </c>
      <c r="E319" s="17" t="s">
        <v>671</v>
      </c>
      <c r="F319" s="9">
        <v>38504</v>
      </c>
      <c r="G319" s="9">
        <v>44713</v>
      </c>
      <c r="H319" s="10">
        <v>28</v>
      </c>
      <c r="I319" s="18" t="s">
        <v>247</v>
      </c>
      <c r="J319" s="10" t="s">
        <v>249</v>
      </c>
      <c r="K319" s="10" t="s">
        <v>250</v>
      </c>
      <c r="L319" s="10" t="s">
        <v>741</v>
      </c>
    </row>
    <row r="320" spans="1:12">
      <c r="A320" s="10" t="s">
        <v>556</v>
      </c>
      <c r="D320" s="10" t="s">
        <v>248</v>
      </c>
      <c r="E320" s="17" t="s">
        <v>672</v>
      </c>
      <c r="F320" s="9">
        <v>38504</v>
      </c>
      <c r="G320" s="9">
        <v>44713</v>
      </c>
      <c r="H320" s="10">
        <v>28</v>
      </c>
      <c r="I320" s="18" t="s">
        <v>247</v>
      </c>
      <c r="J320" s="10" t="s">
        <v>249</v>
      </c>
      <c r="K320" s="10" t="s">
        <v>250</v>
      </c>
      <c r="L320" s="10" t="s">
        <v>741</v>
      </c>
    </row>
    <row r="321" spans="1:12">
      <c r="A321" s="10" t="s">
        <v>557</v>
      </c>
      <c r="D321" s="10" t="s">
        <v>248</v>
      </c>
      <c r="E321" s="17" t="s">
        <v>673</v>
      </c>
      <c r="F321" s="9">
        <v>38504</v>
      </c>
      <c r="G321" s="9">
        <v>44713</v>
      </c>
      <c r="H321" s="10">
        <v>28</v>
      </c>
      <c r="I321" s="18" t="s">
        <v>247</v>
      </c>
      <c r="J321" s="10" t="s">
        <v>249</v>
      </c>
      <c r="K321" s="10" t="s">
        <v>250</v>
      </c>
      <c r="L321" s="10" t="s">
        <v>741</v>
      </c>
    </row>
    <row r="322" spans="1:12">
      <c r="A322" s="10" t="s">
        <v>558</v>
      </c>
      <c r="D322" s="10" t="s">
        <v>248</v>
      </c>
      <c r="E322" s="17" t="s">
        <v>674</v>
      </c>
      <c r="F322" s="9">
        <v>38504</v>
      </c>
      <c r="G322" s="9">
        <v>44713</v>
      </c>
      <c r="H322" s="10">
        <v>28</v>
      </c>
      <c r="I322" s="18" t="s">
        <v>247</v>
      </c>
      <c r="J322" s="10" t="s">
        <v>249</v>
      </c>
      <c r="K322" s="10" t="s">
        <v>250</v>
      </c>
      <c r="L322" s="10" t="s">
        <v>741</v>
      </c>
    </row>
    <row r="323" spans="1:12">
      <c r="A323" s="10" t="s">
        <v>559</v>
      </c>
      <c r="D323" s="10" t="s">
        <v>248</v>
      </c>
      <c r="E323" s="17" t="s">
        <v>675</v>
      </c>
      <c r="F323" s="9">
        <v>38504</v>
      </c>
      <c r="G323" s="9">
        <v>44713</v>
      </c>
      <c r="H323" s="10">
        <v>28</v>
      </c>
      <c r="I323" s="18" t="s">
        <v>247</v>
      </c>
      <c r="J323" s="10" t="s">
        <v>249</v>
      </c>
      <c r="K323" s="10" t="s">
        <v>250</v>
      </c>
      <c r="L323" s="10" t="s">
        <v>741</v>
      </c>
    </row>
    <row r="324" spans="1:12">
      <c r="A324" s="10" t="s">
        <v>560</v>
      </c>
      <c r="D324" s="10" t="s">
        <v>248</v>
      </c>
      <c r="E324" s="17" t="s">
        <v>676</v>
      </c>
      <c r="F324" s="9">
        <v>38504</v>
      </c>
      <c r="G324" s="9">
        <v>44713</v>
      </c>
      <c r="H324" s="10">
        <v>28</v>
      </c>
      <c r="I324" s="18" t="s">
        <v>247</v>
      </c>
      <c r="J324" s="10" t="s">
        <v>249</v>
      </c>
      <c r="K324" s="10" t="s">
        <v>250</v>
      </c>
      <c r="L324" s="10" t="s">
        <v>741</v>
      </c>
    </row>
    <row r="325" spans="1:12">
      <c r="A325" s="10" t="s">
        <v>561</v>
      </c>
      <c r="D325" s="10" t="s">
        <v>248</v>
      </c>
      <c r="E325" s="17" t="s">
        <v>677</v>
      </c>
      <c r="F325" s="9">
        <v>38504</v>
      </c>
      <c r="G325" s="9">
        <v>44713</v>
      </c>
      <c r="H325" s="10">
        <v>28</v>
      </c>
      <c r="I325" s="18" t="s">
        <v>247</v>
      </c>
      <c r="J325" s="10" t="s">
        <v>249</v>
      </c>
      <c r="K325" s="10" t="s">
        <v>250</v>
      </c>
      <c r="L325" s="10" t="s">
        <v>741</v>
      </c>
    </row>
    <row r="326" spans="1:12">
      <c r="A326" s="10" t="s">
        <v>562</v>
      </c>
      <c r="D326" s="10" t="s">
        <v>248</v>
      </c>
      <c r="E326" s="17" t="s">
        <v>678</v>
      </c>
      <c r="F326" s="9">
        <v>38504</v>
      </c>
      <c r="G326" s="9">
        <v>44713</v>
      </c>
      <c r="H326" s="10">
        <v>28</v>
      </c>
      <c r="I326" s="18" t="s">
        <v>247</v>
      </c>
      <c r="J326" s="10" t="s">
        <v>249</v>
      </c>
      <c r="K326" s="10" t="s">
        <v>250</v>
      </c>
      <c r="L326" s="10" t="s">
        <v>741</v>
      </c>
    </row>
    <row r="327" spans="1:12">
      <c r="A327" s="10" t="s">
        <v>563</v>
      </c>
      <c r="D327" s="10" t="s">
        <v>248</v>
      </c>
      <c r="E327" s="17" t="s">
        <v>679</v>
      </c>
      <c r="F327" s="9">
        <v>38504</v>
      </c>
      <c r="G327" s="9">
        <v>44713</v>
      </c>
      <c r="H327" s="10">
        <v>28</v>
      </c>
      <c r="I327" s="18" t="s">
        <v>247</v>
      </c>
      <c r="J327" s="10" t="s">
        <v>249</v>
      </c>
      <c r="K327" s="10" t="s">
        <v>250</v>
      </c>
      <c r="L327" s="10" t="s">
        <v>741</v>
      </c>
    </row>
    <row r="328" spans="1:12">
      <c r="A328" s="10" t="s">
        <v>564</v>
      </c>
      <c r="D328" s="10" t="s">
        <v>248</v>
      </c>
      <c r="E328" s="17" t="s">
        <v>680</v>
      </c>
      <c r="F328" s="9">
        <v>38504</v>
      </c>
      <c r="G328" s="9">
        <v>44713</v>
      </c>
      <c r="H328" s="10">
        <v>28</v>
      </c>
      <c r="I328" s="18" t="s">
        <v>247</v>
      </c>
      <c r="J328" s="10" t="s">
        <v>249</v>
      </c>
      <c r="K328" s="10" t="s">
        <v>250</v>
      </c>
      <c r="L328" s="10" t="s">
        <v>741</v>
      </c>
    </row>
    <row r="329" spans="1:12">
      <c r="A329" s="10" t="s">
        <v>565</v>
      </c>
      <c r="D329" s="10" t="s">
        <v>248</v>
      </c>
      <c r="E329" s="17" t="s">
        <v>681</v>
      </c>
      <c r="F329" s="9">
        <v>38504</v>
      </c>
      <c r="G329" s="9">
        <v>44713</v>
      </c>
      <c r="H329" s="10">
        <v>28</v>
      </c>
      <c r="I329" s="18" t="s">
        <v>247</v>
      </c>
      <c r="J329" s="10" t="s">
        <v>249</v>
      </c>
      <c r="K329" s="10" t="s">
        <v>250</v>
      </c>
      <c r="L329" s="10" t="s">
        <v>741</v>
      </c>
    </row>
    <row r="330" spans="1:12">
      <c r="A330" s="10" t="s">
        <v>566</v>
      </c>
      <c r="D330" s="10" t="s">
        <v>248</v>
      </c>
      <c r="E330" s="17" t="s">
        <v>682</v>
      </c>
      <c r="F330" s="9">
        <v>38504</v>
      </c>
      <c r="G330" s="9">
        <v>44713</v>
      </c>
      <c r="H330" s="10">
        <v>28</v>
      </c>
      <c r="I330" s="18" t="s">
        <v>247</v>
      </c>
      <c r="J330" s="10" t="s">
        <v>249</v>
      </c>
      <c r="K330" s="10" t="s">
        <v>250</v>
      </c>
      <c r="L330" s="10" t="s">
        <v>741</v>
      </c>
    </row>
    <row r="331" spans="1:12">
      <c r="A331" s="10" t="s">
        <v>567</v>
      </c>
      <c r="D331" s="10" t="s">
        <v>248</v>
      </c>
      <c r="E331" s="17" t="s">
        <v>683</v>
      </c>
      <c r="F331" s="9">
        <v>38504</v>
      </c>
      <c r="G331" s="9">
        <v>44713</v>
      </c>
      <c r="H331" s="10">
        <v>28</v>
      </c>
      <c r="I331" s="18" t="s">
        <v>247</v>
      </c>
      <c r="J331" s="10" t="s">
        <v>249</v>
      </c>
      <c r="K331" s="10" t="s">
        <v>250</v>
      </c>
      <c r="L331" s="10" t="s">
        <v>741</v>
      </c>
    </row>
    <row r="332" spans="1:12">
      <c r="A332" s="10" t="s">
        <v>546</v>
      </c>
      <c r="D332" s="10" t="s">
        <v>248</v>
      </c>
      <c r="E332" s="17" t="s">
        <v>684</v>
      </c>
      <c r="F332" s="9">
        <v>38504</v>
      </c>
      <c r="G332" s="9">
        <v>44713</v>
      </c>
      <c r="H332" s="10">
        <v>28</v>
      </c>
      <c r="I332" s="18" t="s">
        <v>247</v>
      </c>
      <c r="J332" s="10" t="s">
        <v>249</v>
      </c>
      <c r="K332" s="10" t="s">
        <v>250</v>
      </c>
      <c r="L332" s="10" t="s">
        <v>741</v>
      </c>
    </row>
    <row r="333" spans="1:12">
      <c r="A333" s="10" t="s">
        <v>568</v>
      </c>
      <c r="D333" s="10" t="s">
        <v>248</v>
      </c>
      <c r="E333" s="17" t="s">
        <v>685</v>
      </c>
      <c r="F333" s="9">
        <v>38504</v>
      </c>
      <c r="G333" s="9">
        <v>44713</v>
      </c>
      <c r="H333" s="10">
        <v>28</v>
      </c>
      <c r="I333" s="18" t="s">
        <v>247</v>
      </c>
      <c r="J333" s="10" t="s">
        <v>249</v>
      </c>
      <c r="K333" s="10" t="s">
        <v>250</v>
      </c>
      <c r="L333" s="10" t="s">
        <v>741</v>
      </c>
    </row>
    <row r="334" spans="1:12">
      <c r="A334" s="10" t="s">
        <v>569</v>
      </c>
      <c r="D334" s="10" t="s">
        <v>248</v>
      </c>
      <c r="E334" s="17" t="s">
        <v>686</v>
      </c>
      <c r="F334" s="9">
        <v>38504</v>
      </c>
      <c r="G334" s="9">
        <v>44713</v>
      </c>
      <c r="H334" s="10">
        <v>28</v>
      </c>
      <c r="I334" s="18" t="s">
        <v>247</v>
      </c>
      <c r="J334" s="10" t="s">
        <v>249</v>
      </c>
      <c r="K334" s="10" t="s">
        <v>250</v>
      </c>
      <c r="L334" s="10" t="s">
        <v>741</v>
      </c>
    </row>
    <row r="335" spans="1:12">
      <c r="A335" s="10" t="s">
        <v>570</v>
      </c>
      <c r="D335" s="10" t="s">
        <v>248</v>
      </c>
      <c r="E335" s="17" t="s">
        <v>687</v>
      </c>
      <c r="F335" s="9">
        <v>38504</v>
      </c>
      <c r="G335" s="9">
        <v>44713</v>
      </c>
      <c r="H335" s="10">
        <v>28</v>
      </c>
      <c r="I335" s="18" t="s">
        <v>247</v>
      </c>
      <c r="J335" s="10" t="s">
        <v>249</v>
      </c>
      <c r="K335" s="10" t="s">
        <v>250</v>
      </c>
      <c r="L335" s="10" t="s">
        <v>741</v>
      </c>
    </row>
    <row r="336" spans="1:12">
      <c r="A336" s="10" t="s">
        <v>571</v>
      </c>
      <c r="D336" s="10" t="s">
        <v>248</v>
      </c>
      <c r="E336" s="17" t="s">
        <v>688</v>
      </c>
      <c r="F336" s="9">
        <v>38504</v>
      </c>
      <c r="G336" s="9">
        <v>44713</v>
      </c>
      <c r="H336" s="10">
        <v>28</v>
      </c>
      <c r="I336" s="18" t="s">
        <v>247</v>
      </c>
      <c r="J336" s="10" t="s">
        <v>249</v>
      </c>
      <c r="K336" s="10" t="s">
        <v>250</v>
      </c>
      <c r="L336" s="10" t="s">
        <v>741</v>
      </c>
    </row>
    <row r="337" spans="1:12">
      <c r="A337" s="10" t="s">
        <v>572</v>
      </c>
      <c r="D337" s="10" t="s">
        <v>248</v>
      </c>
      <c r="E337" s="17" t="s">
        <v>689</v>
      </c>
      <c r="F337" s="9">
        <v>38504</v>
      </c>
      <c r="G337" s="9">
        <v>44713</v>
      </c>
      <c r="H337" s="10">
        <v>28</v>
      </c>
      <c r="I337" s="18" t="s">
        <v>247</v>
      </c>
      <c r="J337" s="10" t="s">
        <v>249</v>
      </c>
      <c r="K337" s="10" t="s">
        <v>250</v>
      </c>
      <c r="L337" s="10" t="s">
        <v>741</v>
      </c>
    </row>
    <row r="338" spans="1:12">
      <c r="A338" s="10" t="s">
        <v>573</v>
      </c>
      <c r="D338" s="10" t="s">
        <v>248</v>
      </c>
      <c r="E338" s="17" t="s">
        <v>690</v>
      </c>
      <c r="F338" s="9">
        <v>38504</v>
      </c>
      <c r="G338" s="9">
        <v>44713</v>
      </c>
      <c r="H338" s="10">
        <v>28</v>
      </c>
      <c r="I338" s="18" t="s">
        <v>247</v>
      </c>
      <c r="J338" s="10" t="s">
        <v>249</v>
      </c>
      <c r="K338" s="10" t="s">
        <v>250</v>
      </c>
      <c r="L338" s="10" t="s">
        <v>741</v>
      </c>
    </row>
    <row r="339" spans="1:12">
      <c r="A339" s="10" t="s">
        <v>574</v>
      </c>
      <c r="D339" s="10" t="s">
        <v>248</v>
      </c>
      <c r="E339" s="17" t="s">
        <v>691</v>
      </c>
      <c r="F339" s="9">
        <v>38504</v>
      </c>
      <c r="G339" s="9">
        <v>44713</v>
      </c>
      <c r="H339" s="10">
        <v>28</v>
      </c>
      <c r="I339" s="18" t="s">
        <v>247</v>
      </c>
      <c r="J339" s="10" t="s">
        <v>249</v>
      </c>
      <c r="K339" s="10" t="s">
        <v>250</v>
      </c>
      <c r="L339" s="10" t="s">
        <v>741</v>
      </c>
    </row>
    <row r="340" spans="1:12">
      <c r="A340" s="10" t="s">
        <v>575</v>
      </c>
      <c r="D340" s="10" t="s">
        <v>248</v>
      </c>
      <c r="E340" s="17" t="s">
        <v>692</v>
      </c>
      <c r="F340" s="9">
        <v>38504</v>
      </c>
      <c r="G340" s="9">
        <v>44713</v>
      </c>
      <c r="H340" s="10">
        <v>28</v>
      </c>
      <c r="I340" s="18" t="s">
        <v>247</v>
      </c>
      <c r="J340" s="10" t="s">
        <v>249</v>
      </c>
      <c r="K340" s="10" t="s">
        <v>250</v>
      </c>
      <c r="L340" s="10" t="s">
        <v>741</v>
      </c>
    </row>
    <row r="341" spans="1:12">
      <c r="A341" s="10" t="s">
        <v>576</v>
      </c>
      <c r="D341" s="10" t="s">
        <v>248</v>
      </c>
      <c r="E341" s="17" t="s">
        <v>693</v>
      </c>
      <c r="F341" s="9">
        <v>38504</v>
      </c>
      <c r="G341" s="9">
        <v>44713</v>
      </c>
      <c r="H341" s="10">
        <v>28</v>
      </c>
      <c r="I341" s="18" t="s">
        <v>247</v>
      </c>
      <c r="J341" s="10" t="s">
        <v>249</v>
      </c>
      <c r="K341" s="10" t="s">
        <v>250</v>
      </c>
      <c r="L341" s="10" t="s">
        <v>741</v>
      </c>
    </row>
    <row r="342" spans="1:12">
      <c r="A342" s="10" t="s">
        <v>577</v>
      </c>
      <c r="D342" s="10" t="s">
        <v>248</v>
      </c>
      <c r="E342" s="17" t="s">
        <v>694</v>
      </c>
      <c r="F342" s="9">
        <v>38504</v>
      </c>
      <c r="G342" s="9">
        <v>44713</v>
      </c>
      <c r="H342" s="10">
        <v>28</v>
      </c>
      <c r="I342" s="18" t="s">
        <v>247</v>
      </c>
      <c r="J342" s="10" t="s">
        <v>249</v>
      </c>
      <c r="K342" s="10" t="s">
        <v>250</v>
      </c>
      <c r="L342" s="10" t="s">
        <v>741</v>
      </c>
    </row>
    <row r="343" spans="1:12">
      <c r="A343" s="10" t="s">
        <v>578</v>
      </c>
      <c r="D343" s="10" t="s">
        <v>248</v>
      </c>
      <c r="E343" s="17" t="s">
        <v>695</v>
      </c>
      <c r="F343" s="9">
        <v>38504</v>
      </c>
      <c r="G343" s="9">
        <v>44713</v>
      </c>
      <c r="H343" s="10">
        <v>28</v>
      </c>
      <c r="I343" s="18" t="s">
        <v>247</v>
      </c>
      <c r="J343" s="10" t="s">
        <v>249</v>
      </c>
      <c r="K343" s="10" t="s">
        <v>250</v>
      </c>
      <c r="L343" s="10" t="s">
        <v>741</v>
      </c>
    </row>
    <row r="344" spans="1:12">
      <c r="A344" s="10" t="s">
        <v>579</v>
      </c>
      <c r="D344" s="10" t="s">
        <v>248</v>
      </c>
      <c r="E344" s="17" t="s">
        <v>696</v>
      </c>
      <c r="F344" s="9">
        <v>38504</v>
      </c>
      <c r="G344" s="9">
        <v>44713</v>
      </c>
      <c r="H344" s="10">
        <v>28</v>
      </c>
      <c r="I344" s="18" t="s">
        <v>247</v>
      </c>
      <c r="J344" s="10" t="s">
        <v>249</v>
      </c>
      <c r="K344" s="10" t="s">
        <v>250</v>
      </c>
      <c r="L344" s="10" t="s">
        <v>741</v>
      </c>
    </row>
    <row r="345" spans="1:12">
      <c r="A345" s="10" t="s">
        <v>580</v>
      </c>
      <c r="D345" s="10" t="s">
        <v>248</v>
      </c>
      <c r="E345" s="17" t="s">
        <v>697</v>
      </c>
      <c r="F345" s="9">
        <v>38504</v>
      </c>
      <c r="G345" s="9">
        <v>44713</v>
      </c>
      <c r="H345" s="10">
        <v>28</v>
      </c>
      <c r="I345" s="18" t="s">
        <v>247</v>
      </c>
      <c r="J345" s="10" t="s">
        <v>249</v>
      </c>
      <c r="K345" s="10" t="s">
        <v>250</v>
      </c>
      <c r="L345" s="10" t="s">
        <v>741</v>
      </c>
    </row>
    <row r="346" spans="1:12">
      <c r="A346" s="10" t="s">
        <v>581</v>
      </c>
      <c r="D346" s="10" t="s">
        <v>248</v>
      </c>
      <c r="E346" s="17" t="s">
        <v>698</v>
      </c>
      <c r="F346" s="9">
        <v>38504</v>
      </c>
      <c r="G346" s="9">
        <v>44713</v>
      </c>
      <c r="H346" s="10">
        <v>28</v>
      </c>
      <c r="I346" s="18" t="s">
        <v>247</v>
      </c>
      <c r="J346" s="10" t="s">
        <v>249</v>
      </c>
      <c r="K346" s="10" t="s">
        <v>250</v>
      </c>
      <c r="L346" s="10" t="s">
        <v>741</v>
      </c>
    </row>
    <row r="347" spans="1:12">
      <c r="A347" s="10" t="s">
        <v>582</v>
      </c>
      <c r="D347" s="10" t="s">
        <v>248</v>
      </c>
      <c r="E347" s="17" t="s">
        <v>699</v>
      </c>
      <c r="F347" s="9">
        <v>38504</v>
      </c>
      <c r="G347" s="9">
        <v>44713</v>
      </c>
      <c r="H347" s="10">
        <v>28</v>
      </c>
      <c r="I347" s="18" t="s">
        <v>247</v>
      </c>
      <c r="J347" s="10" t="s">
        <v>249</v>
      </c>
      <c r="K347" s="10" t="s">
        <v>250</v>
      </c>
      <c r="L347" s="10" t="s">
        <v>741</v>
      </c>
    </row>
    <row r="348" spans="1:12">
      <c r="A348" s="10" t="s">
        <v>583</v>
      </c>
      <c r="D348" s="10" t="s">
        <v>248</v>
      </c>
      <c r="E348" s="17" t="s">
        <v>700</v>
      </c>
      <c r="F348" s="9">
        <v>38504</v>
      </c>
      <c r="G348" s="9">
        <v>44713</v>
      </c>
      <c r="H348" s="10">
        <v>28</v>
      </c>
      <c r="I348" s="18" t="s">
        <v>247</v>
      </c>
      <c r="J348" s="10" t="s">
        <v>249</v>
      </c>
      <c r="K348" s="10" t="s">
        <v>250</v>
      </c>
      <c r="L348" s="10" t="s">
        <v>741</v>
      </c>
    </row>
    <row r="349" spans="1:12">
      <c r="A349" s="10" t="s">
        <v>584</v>
      </c>
      <c r="D349" s="10" t="s">
        <v>248</v>
      </c>
      <c r="E349" s="17" t="s">
        <v>701</v>
      </c>
      <c r="F349" s="9">
        <v>38504</v>
      </c>
      <c r="G349" s="9">
        <v>44713</v>
      </c>
      <c r="H349" s="10">
        <v>28</v>
      </c>
      <c r="I349" s="18" t="s">
        <v>247</v>
      </c>
      <c r="J349" s="10" t="s">
        <v>249</v>
      </c>
      <c r="K349" s="10" t="s">
        <v>250</v>
      </c>
      <c r="L349" s="10" t="s">
        <v>741</v>
      </c>
    </row>
    <row r="350" spans="1:12">
      <c r="A350" s="10" t="s">
        <v>585</v>
      </c>
      <c r="D350" s="10" t="s">
        <v>248</v>
      </c>
      <c r="E350" s="17" t="s">
        <v>702</v>
      </c>
      <c r="F350" s="9">
        <v>38504</v>
      </c>
      <c r="G350" s="9">
        <v>44713</v>
      </c>
      <c r="H350" s="10">
        <v>28</v>
      </c>
      <c r="I350" s="18" t="s">
        <v>247</v>
      </c>
      <c r="J350" s="10" t="s">
        <v>249</v>
      </c>
      <c r="K350" s="10" t="s">
        <v>250</v>
      </c>
      <c r="L350" s="10" t="s">
        <v>741</v>
      </c>
    </row>
    <row r="351" spans="1:12">
      <c r="A351" s="10" t="s">
        <v>586</v>
      </c>
      <c r="D351" s="10" t="s">
        <v>248</v>
      </c>
      <c r="E351" s="17" t="s">
        <v>703</v>
      </c>
      <c r="F351" s="9">
        <v>38504</v>
      </c>
      <c r="G351" s="9">
        <v>44713</v>
      </c>
      <c r="H351" s="10">
        <v>28</v>
      </c>
      <c r="I351" s="18" t="s">
        <v>247</v>
      </c>
      <c r="J351" s="10" t="s">
        <v>249</v>
      </c>
      <c r="K351" s="10" t="s">
        <v>250</v>
      </c>
      <c r="L351" s="10" t="s">
        <v>741</v>
      </c>
    </row>
    <row r="352" spans="1:12">
      <c r="A352" s="10" t="s">
        <v>587</v>
      </c>
      <c r="D352" s="10" t="s">
        <v>248</v>
      </c>
      <c r="E352" s="17" t="s">
        <v>704</v>
      </c>
      <c r="F352" s="9">
        <v>38504</v>
      </c>
      <c r="G352" s="9">
        <v>44713</v>
      </c>
      <c r="H352" s="10">
        <v>28</v>
      </c>
      <c r="I352" s="18" t="s">
        <v>247</v>
      </c>
      <c r="J352" s="10" t="s">
        <v>249</v>
      </c>
      <c r="K352" s="10" t="s">
        <v>250</v>
      </c>
      <c r="L352" s="10" t="s">
        <v>741</v>
      </c>
    </row>
    <row r="353" spans="1:12">
      <c r="A353" s="10" t="s">
        <v>588</v>
      </c>
      <c r="D353" s="10" t="s">
        <v>248</v>
      </c>
      <c r="E353" s="17" t="s">
        <v>705</v>
      </c>
      <c r="F353" s="9">
        <v>38504</v>
      </c>
      <c r="G353" s="9">
        <v>44713</v>
      </c>
      <c r="H353" s="10">
        <v>28</v>
      </c>
      <c r="I353" s="18" t="s">
        <v>247</v>
      </c>
      <c r="J353" s="10" t="s">
        <v>249</v>
      </c>
      <c r="K353" s="10" t="s">
        <v>250</v>
      </c>
      <c r="L353" s="10" t="s">
        <v>741</v>
      </c>
    </row>
    <row r="354" spans="1:12">
      <c r="A354" s="10" t="s">
        <v>589</v>
      </c>
      <c r="D354" s="10" t="s">
        <v>248</v>
      </c>
      <c r="E354" s="17" t="s">
        <v>706</v>
      </c>
      <c r="F354" s="9">
        <v>38504</v>
      </c>
      <c r="G354" s="9">
        <v>44713</v>
      </c>
      <c r="H354" s="10">
        <v>28</v>
      </c>
      <c r="I354" s="18" t="s">
        <v>247</v>
      </c>
      <c r="J354" s="10" t="s">
        <v>249</v>
      </c>
      <c r="K354" s="10" t="s">
        <v>250</v>
      </c>
      <c r="L354" s="10" t="s">
        <v>741</v>
      </c>
    </row>
    <row r="355" spans="1:12">
      <c r="A355" s="10" t="s">
        <v>576</v>
      </c>
      <c r="D355" s="10" t="s">
        <v>248</v>
      </c>
      <c r="E355" s="17" t="s">
        <v>707</v>
      </c>
      <c r="F355" s="9">
        <v>38504</v>
      </c>
      <c r="G355" s="9">
        <v>44713</v>
      </c>
      <c r="H355" s="10">
        <v>28</v>
      </c>
      <c r="I355" s="18" t="s">
        <v>247</v>
      </c>
      <c r="J355" s="10" t="s">
        <v>249</v>
      </c>
      <c r="K355" s="10" t="s">
        <v>250</v>
      </c>
      <c r="L355" s="10" t="s">
        <v>741</v>
      </c>
    </row>
    <row r="356" spans="1:12">
      <c r="A356" s="10" t="s">
        <v>590</v>
      </c>
      <c r="D356" s="10" t="s">
        <v>248</v>
      </c>
      <c r="E356" s="17" t="s">
        <v>708</v>
      </c>
      <c r="F356" s="9">
        <v>38504</v>
      </c>
      <c r="G356" s="9">
        <v>44713</v>
      </c>
      <c r="H356" s="10">
        <v>28</v>
      </c>
      <c r="I356" s="18" t="s">
        <v>247</v>
      </c>
      <c r="J356" s="10" t="s">
        <v>249</v>
      </c>
      <c r="K356" s="10" t="s">
        <v>250</v>
      </c>
      <c r="L356" s="10" t="s">
        <v>741</v>
      </c>
    </row>
    <row r="357" spans="1:12">
      <c r="A357" s="10" t="s">
        <v>591</v>
      </c>
      <c r="D357" s="10" t="s">
        <v>248</v>
      </c>
      <c r="E357" s="17" t="s">
        <v>709</v>
      </c>
      <c r="F357" s="9">
        <v>38504</v>
      </c>
      <c r="G357" s="9">
        <v>44713</v>
      </c>
      <c r="H357" s="10">
        <v>28</v>
      </c>
      <c r="I357" s="18" t="s">
        <v>247</v>
      </c>
      <c r="J357" s="10" t="s">
        <v>249</v>
      </c>
      <c r="K357" s="10" t="s">
        <v>250</v>
      </c>
      <c r="L357" s="10" t="s">
        <v>741</v>
      </c>
    </row>
    <row r="358" spans="1:12">
      <c r="A358" s="10" t="s">
        <v>592</v>
      </c>
      <c r="D358" s="10" t="s">
        <v>248</v>
      </c>
      <c r="E358" s="17" t="s">
        <v>710</v>
      </c>
      <c r="F358" s="9">
        <v>38504</v>
      </c>
      <c r="G358" s="9">
        <v>44713</v>
      </c>
      <c r="H358" s="10">
        <v>28</v>
      </c>
      <c r="I358" s="18" t="s">
        <v>247</v>
      </c>
      <c r="J358" s="10" t="s">
        <v>249</v>
      </c>
      <c r="K358" s="10" t="s">
        <v>250</v>
      </c>
      <c r="L358" s="10" t="s">
        <v>741</v>
      </c>
    </row>
    <row r="359" spans="1:12">
      <c r="A359" s="10" t="s">
        <v>593</v>
      </c>
      <c r="D359" s="10" t="s">
        <v>248</v>
      </c>
      <c r="E359" s="17" t="s">
        <v>711</v>
      </c>
      <c r="F359" s="9">
        <v>38504</v>
      </c>
      <c r="G359" s="9">
        <v>44713</v>
      </c>
      <c r="H359" s="10">
        <v>28</v>
      </c>
      <c r="I359" s="18" t="s">
        <v>247</v>
      </c>
      <c r="J359" s="10" t="s">
        <v>249</v>
      </c>
      <c r="K359" s="10" t="s">
        <v>250</v>
      </c>
      <c r="L359" s="10" t="s">
        <v>741</v>
      </c>
    </row>
    <row r="360" spans="1:12">
      <c r="A360" s="10" t="s">
        <v>594</v>
      </c>
      <c r="D360" s="10" t="s">
        <v>248</v>
      </c>
      <c r="E360" s="17" t="s">
        <v>712</v>
      </c>
      <c r="F360" s="9">
        <v>38504</v>
      </c>
      <c r="G360" s="9">
        <v>44713</v>
      </c>
      <c r="H360" s="10">
        <v>28</v>
      </c>
      <c r="I360" s="18" t="s">
        <v>247</v>
      </c>
      <c r="J360" s="10" t="s">
        <v>249</v>
      </c>
      <c r="K360" s="10" t="s">
        <v>250</v>
      </c>
      <c r="L360" s="10" t="s">
        <v>741</v>
      </c>
    </row>
    <row r="361" spans="1:12">
      <c r="A361" s="10" t="s">
        <v>595</v>
      </c>
      <c r="D361" s="10" t="s">
        <v>248</v>
      </c>
      <c r="E361" s="17" t="s">
        <v>713</v>
      </c>
      <c r="F361" s="9">
        <v>38504</v>
      </c>
      <c r="G361" s="9">
        <v>44713</v>
      </c>
      <c r="H361" s="10">
        <v>28</v>
      </c>
      <c r="I361" s="18" t="s">
        <v>247</v>
      </c>
      <c r="J361" s="10" t="s">
        <v>249</v>
      </c>
      <c r="K361" s="10" t="s">
        <v>250</v>
      </c>
      <c r="L361" s="10" t="s">
        <v>741</v>
      </c>
    </row>
    <row r="362" spans="1:12">
      <c r="A362" s="10" t="s">
        <v>596</v>
      </c>
      <c r="D362" s="10" t="s">
        <v>248</v>
      </c>
      <c r="E362" s="17" t="s">
        <v>714</v>
      </c>
      <c r="F362" s="9">
        <v>38504</v>
      </c>
      <c r="G362" s="9">
        <v>44713</v>
      </c>
      <c r="H362" s="10">
        <v>28</v>
      </c>
      <c r="I362" s="18" t="s">
        <v>247</v>
      </c>
      <c r="J362" s="10" t="s">
        <v>249</v>
      </c>
      <c r="K362" s="10" t="s">
        <v>250</v>
      </c>
      <c r="L362" s="10" t="s">
        <v>741</v>
      </c>
    </row>
    <row r="363" spans="1:12">
      <c r="A363" s="10" t="s">
        <v>597</v>
      </c>
      <c r="D363" s="10" t="s">
        <v>248</v>
      </c>
      <c r="E363" s="17" t="s">
        <v>715</v>
      </c>
      <c r="F363" s="9">
        <v>38504</v>
      </c>
      <c r="G363" s="9">
        <v>44713</v>
      </c>
      <c r="H363" s="10">
        <v>28</v>
      </c>
      <c r="I363" s="18" t="s">
        <v>247</v>
      </c>
      <c r="J363" s="10" t="s">
        <v>249</v>
      </c>
      <c r="K363" s="10" t="s">
        <v>250</v>
      </c>
      <c r="L363" s="10" t="s">
        <v>741</v>
      </c>
    </row>
    <row r="364" spans="1:12">
      <c r="A364" s="10" t="s">
        <v>598</v>
      </c>
      <c r="D364" s="10" t="s">
        <v>248</v>
      </c>
      <c r="E364" s="17" t="s">
        <v>716</v>
      </c>
      <c r="F364" s="9">
        <v>38504</v>
      </c>
      <c r="G364" s="9">
        <v>44713</v>
      </c>
      <c r="H364" s="10">
        <v>28</v>
      </c>
      <c r="I364" s="18" t="s">
        <v>247</v>
      </c>
      <c r="J364" s="10" t="s">
        <v>249</v>
      </c>
      <c r="K364" s="10" t="s">
        <v>250</v>
      </c>
      <c r="L364" s="10" t="s">
        <v>741</v>
      </c>
    </row>
    <row r="365" spans="1:12">
      <c r="A365" s="10" t="s">
        <v>599</v>
      </c>
      <c r="D365" s="10" t="s">
        <v>248</v>
      </c>
      <c r="E365" s="17" t="s">
        <v>717</v>
      </c>
      <c r="F365" s="9">
        <v>38504</v>
      </c>
      <c r="G365" s="9">
        <v>44713</v>
      </c>
      <c r="H365" s="10">
        <v>28</v>
      </c>
      <c r="I365" s="18" t="s">
        <v>247</v>
      </c>
      <c r="J365" s="10" t="s">
        <v>249</v>
      </c>
      <c r="K365" s="10" t="s">
        <v>250</v>
      </c>
      <c r="L365" s="10" t="s">
        <v>741</v>
      </c>
    </row>
    <row r="366" spans="1:12">
      <c r="A366" s="10" t="s">
        <v>600</v>
      </c>
      <c r="D366" s="10" t="s">
        <v>248</v>
      </c>
      <c r="E366" s="17" t="s">
        <v>718</v>
      </c>
      <c r="F366" s="9">
        <v>38504</v>
      </c>
      <c r="G366" s="9">
        <v>44713</v>
      </c>
      <c r="H366" s="10">
        <v>28</v>
      </c>
      <c r="I366" s="18" t="s">
        <v>247</v>
      </c>
      <c r="J366" s="10" t="s">
        <v>249</v>
      </c>
      <c r="K366" s="10" t="s">
        <v>250</v>
      </c>
      <c r="L366" s="10" t="s">
        <v>741</v>
      </c>
    </row>
    <row r="367" spans="1:12">
      <c r="A367" s="10" t="s">
        <v>601</v>
      </c>
      <c r="D367" s="10" t="s">
        <v>248</v>
      </c>
      <c r="E367" s="17" t="s">
        <v>719</v>
      </c>
      <c r="F367" s="9">
        <v>38504</v>
      </c>
      <c r="G367" s="9">
        <v>44713</v>
      </c>
      <c r="H367" s="10">
        <v>28</v>
      </c>
      <c r="I367" s="18" t="s">
        <v>247</v>
      </c>
      <c r="J367" s="10" t="s">
        <v>249</v>
      </c>
      <c r="K367" s="10" t="s">
        <v>250</v>
      </c>
      <c r="L367" s="10" t="s">
        <v>741</v>
      </c>
    </row>
    <row r="368" spans="1:12">
      <c r="A368" s="10" t="s">
        <v>602</v>
      </c>
      <c r="D368" s="10" t="s">
        <v>248</v>
      </c>
      <c r="E368" s="17" t="s">
        <v>720</v>
      </c>
      <c r="F368" s="9">
        <v>38504</v>
      </c>
      <c r="G368" s="9">
        <v>44713</v>
      </c>
      <c r="H368" s="10">
        <v>28</v>
      </c>
      <c r="I368" s="18" t="s">
        <v>247</v>
      </c>
      <c r="J368" s="10" t="s">
        <v>249</v>
      </c>
      <c r="K368" s="10" t="s">
        <v>250</v>
      </c>
      <c r="L368" s="10" t="s">
        <v>741</v>
      </c>
    </row>
    <row r="369" spans="1:12">
      <c r="A369" s="10" t="s">
        <v>603</v>
      </c>
      <c r="D369" s="10" t="s">
        <v>248</v>
      </c>
      <c r="E369" s="17" t="s">
        <v>721</v>
      </c>
      <c r="F369" s="9">
        <v>38504</v>
      </c>
      <c r="G369" s="9">
        <v>44713</v>
      </c>
      <c r="H369" s="10">
        <v>28</v>
      </c>
      <c r="I369" s="18" t="s">
        <v>247</v>
      </c>
      <c r="J369" s="10" t="s">
        <v>249</v>
      </c>
      <c r="K369" s="10" t="s">
        <v>250</v>
      </c>
      <c r="L369" s="10" t="s">
        <v>741</v>
      </c>
    </row>
    <row r="370" spans="1:12">
      <c r="A370" s="10" t="s">
        <v>604</v>
      </c>
      <c r="D370" s="10" t="s">
        <v>248</v>
      </c>
      <c r="E370" s="17" t="s">
        <v>722</v>
      </c>
      <c r="F370" s="9">
        <v>38504</v>
      </c>
      <c r="G370" s="9">
        <v>44713</v>
      </c>
      <c r="H370" s="10">
        <v>28</v>
      </c>
      <c r="I370" s="18" t="s">
        <v>247</v>
      </c>
      <c r="J370" s="10" t="s">
        <v>249</v>
      </c>
      <c r="K370" s="10" t="s">
        <v>250</v>
      </c>
      <c r="L370" s="10" t="s">
        <v>741</v>
      </c>
    </row>
    <row r="371" spans="1:12">
      <c r="A371" s="10" t="s">
        <v>605</v>
      </c>
      <c r="D371" s="10" t="s">
        <v>248</v>
      </c>
      <c r="E371" s="17" t="s">
        <v>723</v>
      </c>
      <c r="F371" s="9">
        <v>38504</v>
      </c>
      <c r="G371" s="9">
        <v>44713</v>
      </c>
      <c r="H371" s="10">
        <v>28</v>
      </c>
      <c r="I371" s="18" t="s">
        <v>247</v>
      </c>
      <c r="J371" s="10" t="s">
        <v>249</v>
      </c>
      <c r="K371" s="10" t="s">
        <v>250</v>
      </c>
      <c r="L371" s="10" t="s">
        <v>741</v>
      </c>
    </row>
    <row r="372" spans="1:12">
      <c r="A372" s="10" t="s">
        <v>606</v>
      </c>
      <c r="D372" s="10" t="s">
        <v>248</v>
      </c>
      <c r="E372" s="17" t="s">
        <v>724</v>
      </c>
      <c r="F372" s="9">
        <v>38504</v>
      </c>
      <c r="G372" s="9">
        <v>44713</v>
      </c>
      <c r="H372" s="10">
        <v>28</v>
      </c>
      <c r="I372" s="18" t="s">
        <v>247</v>
      </c>
      <c r="J372" s="10" t="s">
        <v>249</v>
      </c>
      <c r="K372" s="10" t="s">
        <v>250</v>
      </c>
      <c r="L372" s="10" t="s">
        <v>741</v>
      </c>
    </row>
    <row r="373" spans="1:12">
      <c r="A373" s="10" t="s">
        <v>585</v>
      </c>
      <c r="D373" s="10" t="s">
        <v>248</v>
      </c>
      <c r="E373" s="17" t="s">
        <v>725</v>
      </c>
      <c r="F373" s="9">
        <v>38504</v>
      </c>
      <c r="G373" s="9">
        <v>44713</v>
      </c>
      <c r="H373" s="10">
        <v>28</v>
      </c>
      <c r="I373" s="18" t="s">
        <v>247</v>
      </c>
      <c r="J373" s="10" t="s">
        <v>249</v>
      </c>
      <c r="K373" s="10" t="s">
        <v>250</v>
      </c>
      <c r="L373" s="10" t="s">
        <v>741</v>
      </c>
    </row>
    <row r="374" spans="1:12">
      <c r="A374" s="10" t="s">
        <v>607</v>
      </c>
      <c r="D374" s="10" t="s">
        <v>248</v>
      </c>
      <c r="E374" s="17" t="s">
        <v>726</v>
      </c>
      <c r="F374" s="9">
        <v>38504</v>
      </c>
      <c r="G374" s="9">
        <v>44713</v>
      </c>
      <c r="H374" s="10">
        <v>28</v>
      </c>
      <c r="I374" s="18" t="s">
        <v>247</v>
      </c>
      <c r="J374" s="10" t="s">
        <v>249</v>
      </c>
      <c r="K374" s="10" t="s">
        <v>250</v>
      </c>
      <c r="L374" s="10" t="s">
        <v>741</v>
      </c>
    </row>
    <row r="375" spans="1:12">
      <c r="A375" s="10" t="s">
        <v>608</v>
      </c>
      <c r="D375" s="10" t="s">
        <v>248</v>
      </c>
      <c r="E375" s="17" t="s">
        <v>727</v>
      </c>
      <c r="F375" s="9">
        <v>38504</v>
      </c>
      <c r="G375" s="9">
        <v>44713</v>
      </c>
      <c r="H375" s="10">
        <v>28</v>
      </c>
      <c r="I375" s="18" t="s">
        <v>247</v>
      </c>
      <c r="J375" s="10" t="s">
        <v>249</v>
      </c>
      <c r="K375" s="10" t="s">
        <v>250</v>
      </c>
      <c r="L375" s="10" t="s">
        <v>741</v>
      </c>
    </row>
    <row r="376" spans="1:12">
      <c r="A376" s="10" t="s">
        <v>609</v>
      </c>
      <c r="D376" s="10" t="s">
        <v>248</v>
      </c>
      <c r="E376" s="17" t="s">
        <v>728</v>
      </c>
      <c r="F376" s="9">
        <v>38504</v>
      </c>
      <c r="G376" s="9">
        <v>44713</v>
      </c>
      <c r="H376" s="10">
        <v>28</v>
      </c>
      <c r="I376" s="18" t="s">
        <v>247</v>
      </c>
      <c r="J376" s="10" t="s">
        <v>249</v>
      </c>
      <c r="K376" s="10" t="s">
        <v>250</v>
      </c>
      <c r="L376" s="10" t="s">
        <v>741</v>
      </c>
    </row>
    <row r="377" spans="1:12">
      <c r="A377" s="10" t="s">
        <v>610</v>
      </c>
      <c r="D377" s="10" t="s">
        <v>248</v>
      </c>
      <c r="E377" s="17" t="s">
        <v>729</v>
      </c>
      <c r="F377" s="9">
        <v>38504</v>
      </c>
      <c r="G377" s="9">
        <v>44713</v>
      </c>
      <c r="H377" s="10">
        <v>28</v>
      </c>
      <c r="I377" s="18" t="s">
        <v>247</v>
      </c>
      <c r="J377" s="10" t="s">
        <v>249</v>
      </c>
      <c r="K377" s="10" t="s">
        <v>250</v>
      </c>
      <c r="L377" s="10" t="s">
        <v>741</v>
      </c>
    </row>
    <row r="378" spans="1:12">
      <c r="A378" s="10" t="s">
        <v>611</v>
      </c>
      <c r="D378" s="10" t="s">
        <v>248</v>
      </c>
      <c r="E378" s="17" t="s">
        <v>730</v>
      </c>
      <c r="F378" s="9">
        <v>38504</v>
      </c>
      <c r="G378" s="9">
        <v>44713</v>
      </c>
      <c r="H378" s="10">
        <v>28</v>
      </c>
      <c r="I378" s="18" t="s">
        <v>247</v>
      </c>
      <c r="J378" s="10" t="s">
        <v>249</v>
      </c>
      <c r="K378" s="10" t="s">
        <v>250</v>
      </c>
      <c r="L378" s="10" t="s">
        <v>741</v>
      </c>
    </row>
    <row r="379" spans="1:12">
      <c r="A379" s="10" t="s">
        <v>612</v>
      </c>
      <c r="D379" s="10" t="s">
        <v>248</v>
      </c>
      <c r="E379" s="17" t="s">
        <v>731</v>
      </c>
      <c r="F379" s="9">
        <v>38504</v>
      </c>
      <c r="G379" s="9">
        <v>44713</v>
      </c>
      <c r="H379" s="10">
        <v>28</v>
      </c>
      <c r="I379" s="18" t="s">
        <v>247</v>
      </c>
      <c r="J379" s="10" t="s">
        <v>249</v>
      </c>
      <c r="K379" s="10" t="s">
        <v>250</v>
      </c>
      <c r="L379" s="10" t="s">
        <v>741</v>
      </c>
    </row>
    <row r="380" spans="1:12">
      <c r="A380" s="10" t="s">
        <v>613</v>
      </c>
      <c r="D380" s="10" t="s">
        <v>248</v>
      </c>
      <c r="E380" s="17" t="s">
        <v>732</v>
      </c>
      <c r="F380" s="9">
        <v>38504</v>
      </c>
      <c r="G380" s="9">
        <v>44713</v>
      </c>
      <c r="H380" s="10">
        <v>28</v>
      </c>
      <c r="I380" s="18" t="s">
        <v>247</v>
      </c>
      <c r="J380" s="10" t="s">
        <v>249</v>
      </c>
      <c r="K380" s="10" t="s">
        <v>250</v>
      </c>
      <c r="L380" s="10" t="s">
        <v>741</v>
      </c>
    </row>
    <row r="382" spans="1:12">
      <c r="A382" s="10" t="s">
        <v>740</v>
      </c>
    </row>
  </sheetData>
  <mergeCells count="1">
    <mergeCell ref="B6:L6"/>
  </mergeCells>
  <hyperlinks>
    <hyperlink ref="D8" location="Enquiries!A1" display="Enquiries" xr:uid="{00000000-0004-0000-0000-000000000000}"/>
    <hyperlink ref="E12" location="A124856498R" display="A124856498R" xr:uid="{00000000-0004-0000-0000-000001000000}"/>
    <hyperlink ref="E13" location="A124856442C" display="A124856442C" xr:uid="{00000000-0004-0000-0000-000002000000}"/>
    <hyperlink ref="E14" location="A124856502V" display="A124856502V" xr:uid="{00000000-0004-0000-0000-000003000000}"/>
    <hyperlink ref="E15" location="A124856506C" display="A124856506C" xr:uid="{00000000-0004-0000-0000-000004000000}"/>
    <hyperlink ref="E16" location="A124856446L" display="A124856446L" xr:uid="{00000000-0004-0000-0000-000005000000}"/>
    <hyperlink ref="E17" location="A124856450C" display="A124856450C" xr:uid="{00000000-0004-0000-0000-000006000000}"/>
    <hyperlink ref="E18" location="A124856478F" display="A124856478F" xr:uid="{00000000-0004-0000-0000-000007000000}"/>
    <hyperlink ref="E19" location="A124856414V" display="A124856414V" xr:uid="{00000000-0004-0000-0000-000008000000}"/>
    <hyperlink ref="E20" location="A124856510V" display="A124856510V" xr:uid="{00000000-0004-0000-0000-000009000000}"/>
    <hyperlink ref="E21" location="A124856482W" display="A124856482W" xr:uid="{00000000-0004-0000-0000-00000A000000}"/>
    <hyperlink ref="E22" location="A124856522C" display="A124856522C" xr:uid="{00000000-0004-0000-0000-00000B000000}"/>
    <hyperlink ref="E23" location="A124856418C" display="A124856418C" xr:uid="{00000000-0004-0000-0000-00000C000000}"/>
    <hyperlink ref="E24" location="A124856370C" display="A124856370C" xr:uid="{00000000-0004-0000-0000-00000D000000}"/>
    <hyperlink ref="E25" location="A124856390L" display="A124856390L" xr:uid="{00000000-0004-0000-0000-00000E000000}"/>
    <hyperlink ref="E26" location="A124856454L" display="A124856454L" xr:uid="{00000000-0004-0000-0000-00000F000000}"/>
    <hyperlink ref="E27" location="A124856394W" display="A124856394W" xr:uid="{00000000-0004-0000-0000-000010000000}"/>
    <hyperlink ref="E28" location="A124856458W" display="A124856458W" xr:uid="{00000000-0004-0000-0000-000011000000}"/>
    <hyperlink ref="E29" location="A124856462L" display="A124856462L" xr:uid="{00000000-0004-0000-0000-000012000000}"/>
    <hyperlink ref="E30" location="A124856526L" display="A124856526L" xr:uid="{00000000-0004-0000-0000-000013000000}"/>
    <hyperlink ref="E31" location="A124856374L" display="A124856374L" xr:uid="{00000000-0004-0000-0000-000014000000}"/>
    <hyperlink ref="E32" location="A124856514C" display="A124856514C" xr:uid="{00000000-0004-0000-0000-000015000000}"/>
    <hyperlink ref="E33" location="A124856518L" display="A124856518L" xr:uid="{00000000-0004-0000-0000-000016000000}"/>
    <hyperlink ref="E34" location="A124856378W" display="A124856378W" xr:uid="{00000000-0004-0000-0000-000017000000}"/>
    <hyperlink ref="E35" location="A124856422V" display="A124856422V" xr:uid="{00000000-0004-0000-0000-000018000000}"/>
    <hyperlink ref="E36" location="A124856466W" display="A124856466W" xr:uid="{00000000-0004-0000-0000-000019000000}"/>
    <hyperlink ref="E37" location="A124856530C" display="A124856530C" xr:uid="{00000000-0004-0000-0000-00001A000000}"/>
    <hyperlink ref="E38" location="A124856382L" display="A124856382L" xr:uid="{00000000-0004-0000-0000-00001B000000}"/>
    <hyperlink ref="E39" location="A124856486F" display="A124856486F" xr:uid="{00000000-0004-0000-0000-00001C000000}"/>
    <hyperlink ref="E40" location="A124856490W" display="A124856490W" xr:uid="{00000000-0004-0000-0000-00001D000000}"/>
    <hyperlink ref="E41" location="A124856402K" display="A124856402K" xr:uid="{00000000-0004-0000-0000-00001E000000}"/>
    <hyperlink ref="E42" location="A124856386W" display="A124856386W" xr:uid="{00000000-0004-0000-0000-00001F000000}"/>
    <hyperlink ref="E43" location="A124856426C" display="A124856426C" xr:uid="{00000000-0004-0000-0000-000020000000}"/>
    <hyperlink ref="E44" location="A124856398F" display="A124856398F" xr:uid="{00000000-0004-0000-0000-000021000000}"/>
    <hyperlink ref="E45" location="A124856430V" display="A124856430V" xr:uid="{00000000-0004-0000-0000-000022000000}"/>
    <hyperlink ref="E46" location="A124856406V" display="A124856406V" xr:uid="{00000000-0004-0000-0000-000023000000}"/>
    <hyperlink ref="E47" location="A124856434C" display="A124856434C" xr:uid="{00000000-0004-0000-0000-000024000000}"/>
    <hyperlink ref="E48" location="A124856470L" display="A124856470L" xr:uid="{00000000-0004-0000-0000-000025000000}"/>
    <hyperlink ref="E49" location="A124856438L" display="A124856438L" xr:uid="{00000000-0004-0000-0000-000026000000}"/>
    <hyperlink ref="E50" location="A124856410K" display="A124856410K" xr:uid="{00000000-0004-0000-0000-000027000000}"/>
    <hyperlink ref="E51" location="A124856494F" display="A124856494F" xr:uid="{00000000-0004-0000-0000-000028000000}"/>
    <hyperlink ref="E52" location="A124856474W" display="A124856474W" xr:uid="{00000000-0004-0000-0000-000029000000}"/>
    <hyperlink ref="E53" location="A124856006J" display="A124856006J" xr:uid="{00000000-0004-0000-0000-00002A000000}"/>
    <hyperlink ref="E54" location="A124855950F" display="A124855950F" xr:uid="{00000000-0004-0000-0000-00002B000000}"/>
    <hyperlink ref="E55" location="A124856010X" display="A124856010X" xr:uid="{00000000-0004-0000-0000-00002C000000}"/>
    <hyperlink ref="E56" location="A124856014J" display="A124856014J" xr:uid="{00000000-0004-0000-0000-00002D000000}"/>
    <hyperlink ref="E57" location="A124855954R" display="A124855954R" xr:uid="{00000000-0004-0000-0000-00002E000000}"/>
    <hyperlink ref="E58" location="A124855958X" display="A124855958X" xr:uid="{00000000-0004-0000-0000-00002F000000}"/>
    <hyperlink ref="E59" location="A124855986J" display="A124855986J" xr:uid="{00000000-0004-0000-0000-000030000000}"/>
    <hyperlink ref="E60" location="A124855922W" display="A124855922W" xr:uid="{00000000-0004-0000-0000-000031000000}"/>
    <hyperlink ref="E61" location="A124856018T" display="A124856018T" xr:uid="{00000000-0004-0000-0000-000032000000}"/>
    <hyperlink ref="E62" location="A124855990X" display="A124855990X" xr:uid="{00000000-0004-0000-0000-000033000000}"/>
    <hyperlink ref="E63" location="A124856030J" display="A124856030J" xr:uid="{00000000-0004-0000-0000-000034000000}"/>
    <hyperlink ref="E64" location="A124855926F" display="A124855926F" xr:uid="{00000000-0004-0000-0000-000035000000}"/>
    <hyperlink ref="E65" location="A124855878X" display="A124855878X" xr:uid="{00000000-0004-0000-0000-000036000000}"/>
    <hyperlink ref="E66" location="A124855898J" display="A124855898J" xr:uid="{00000000-0004-0000-0000-000037000000}"/>
    <hyperlink ref="E67" location="A124855962R" display="A124855962R" xr:uid="{00000000-0004-0000-0000-000038000000}"/>
    <hyperlink ref="E68" location="A124855902L" display="A124855902L" xr:uid="{00000000-0004-0000-0000-000039000000}"/>
    <hyperlink ref="E69" location="A124855966X" display="A124855966X" xr:uid="{00000000-0004-0000-0000-00003A000000}"/>
    <hyperlink ref="E70" location="A124855970R" display="A124855970R" xr:uid="{00000000-0004-0000-0000-00003B000000}"/>
    <hyperlink ref="E71" location="A124856034T" display="A124856034T" xr:uid="{00000000-0004-0000-0000-00003C000000}"/>
    <hyperlink ref="E72" location="A124855882R" display="A124855882R" xr:uid="{00000000-0004-0000-0000-00003D000000}"/>
    <hyperlink ref="E73" location="A124856022J" display="A124856022J" xr:uid="{00000000-0004-0000-0000-00003E000000}"/>
    <hyperlink ref="E74" location="A124856026T" display="A124856026T" xr:uid="{00000000-0004-0000-0000-00003F000000}"/>
    <hyperlink ref="E75" location="A124855886X" display="A124855886X" xr:uid="{00000000-0004-0000-0000-000040000000}"/>
    <hyperlink ref="E76" location="A124855930W" display="A124855930W" xr:uid="{00000000-0004-0000-0000-000041000000}"/>
    <hyperlink ref="E77" location="A124855974X" display="A124855974X" xr:uid="{00000000-0004-0000-0000-000042000000}"/>
    <hyperlink ref="E78" location="A124856038A" display="A124856038A" xr:uid="{00000000-0004-0000-0000-000043000000}"/>
    <hyperlink ref="E79" location="A124855890R" display="A124855890R" xr:uid="{00000000-0004-0000-0000-000044000000}"/>
    <hyperlink ref="E80" location="A124855994J" display="A124855994J" xr:uid="{00000000-0004-0000-0000-000045000000}"/>
    <hyperlink ref="E81" location="A124855998T" display="A124855998T" xr:uid="{00000000-0004-0000-0000-000046000000}"/>
    <hyperlink ref="E82" location="A124855910L" display="A124855910L" xr:uid="{00000000-0004-0000-0000-000047000000}"/>
    <hyperlink ref="E83" location="A124855894X" display="A124855894X" xr:uid="{00000000-0004-0000-0000-000048000000}"/>
    <hyperlink ref="E84" location="A124855934F" display="A124855934F" xr:uid="{00000000-0004-0000-0000-000049000000}"/>
    <hyperlink ref="E85" location="A124855906W" display="A124855906W" xr:uid="{00000000-0004-0000-0000-00004A000000}"/>
    <hyperlink ref="E86" location="A124855938R" display="A124855938R" xr:uid="{00000000-0004-0000-0000-00004B000000}"/>
    <hyperlink ref="E87" location="A124855914W" display="A124855914W" xr:uid="{00000000-0004-0000-0000-00004C000000}"/>
    <hyperlink ref="E88" location="A124855942F" display="A124855942F" xr:uid="{00000000-0004-0000-0000-00004D000000}"/>
    <hyperlink ref="E89" location="A124855978J" display="A124855978J" xr:uid="{00000000-0004-0000-0000-00004E000000}"/>
    <hyperlink ref="E90" location="A124855946R" display="A124855946R" xr:uid="{00000000-0004-0000-0000-00004F000000}"/>
    <hyperlink ref="E91" location="A124855918F" display="A124855918F" xr:uid="{00000000-0004-0000-0000-000050000000}"/>
    <hyperlink ref="E92" location="A124856002X" display="A124856002X" xr:uid="{00000000-0004-0000-0000-000051000000}"/>
    <hyperlink ref="E93" location="A124855982X" display="A124855982X" xr:uid="{00000000-0004-0000-0000-000052000000}"/>
    <hyperlink ref="E94" location="A124855350A" display="A124855350A" xr:uid="{00000000-0004-0000-0000-000053000000}"/>
    <hyperlink ref="E95" location="A124855294V" display="A124855294V" xr:uid="{00000000-0004-0000-0000-000054000000}"/>
    <hyperlink ref="E96" location="A124855354K" display="A124855354K" xr:uid="{00000000-0004-0000-0000-000055000000}"/>
    <hyperlink ref="E97" location="A124855358V" display="A124855358V" xr:uid="{00000000-0004-0000-0000-000056000000}"/>
    <hyperlink ref="E98" location="A124855298C" display="A124855298C" xr:uid="{00000000-0004-0000-0000-000057000000}"/>
    <hyperlink ref="E99" location="A124855302J" display="A124855302J" xr:uid="{00000000-0004-0000-0000-000058000000}"/>
    <hyperlink ref="E100" location="A124855330T" display="A124855330T" xr:uid="{00000000-0004-0000-0000-000059000000}"/>
    <hyperlink ref="E101" location="A124855266K" display="A124855266K" xr:uid="{00000000-0004-0000-0000-00005A000000}"/>
    <hyperlink ref="E102" location="A124855362K" display="A124855362K" xr:uid="{00000000-0004-0000-0000-00005B000000}"/>
    <hyperlink ref="E103" location="A124855334A" display="A124855334A" xr:uid="{00000000-0004-0000-0000-00005C000000}"/>
    <hyperlink ref="E104" location="A124855374V" display="A124855374V" xr:uid="{00000000-0004-0000-0000-00005D000000}"/>
    <hyperlink ref="E105" location="A124855270A" display="A124855270A" xr:uid="{00000000-0004-0000-0000-00005E000000}"/>
    <hyperlink ref="E106" location="A124855222J" display="A124855222J" xr:uid="{00000000-0004-0000-0000-00005F000000}"/>
    <hyperlink ref="E107" location="A124855242T" display="A124855242T" xr:uid="{00000000-0004-0000-0000-000060000000}"/>
    <hyperlink ref="E108" location="A124855306T" display="A124855306T" xr:uid="{00000000-0004-0000-0000-000061000000}"/>
    <hyperlink ref="E109" location="A124855246A" display="A124855246A" xr:uid="{00000000-0004-0000-0000-000062000000}"/>
    <hyperlink ref="E110" location="A124855310J" display="A124855310J" xr:uid="{00000000-0004-0000-0000-000063000000}"/>
    <hyperlink ref="E111" location="A124855314T" display="A124855314T" xr:uid="{00000000-0004-0000-0000-000064000000}"/>
    <hyperlink ref="E112" location="A124855378C" display="A124855378C" xr:uid="{00000000-0004-0000-0000-000065000000}"/>
    <hyperlink ref="E113" location="A124855226T" display="A124855226T" xr:uid="{00000000-0004-0000-0000-000066000000}"/>
    <hyperlink ref="E114" location="A124855366V" display="A124855366V" xr:uid="{00000000-0004-0000-0000-000067000000}"/>
    <hyperlink ref="E115" location="A124855370K" display="A124855370K" xr:uid="{00000000-0004-0000-0000-000068000000}"/>
    <hyperlink ref="E116" location="A124855230J" display="A124855230J" xr:uid="{00000000-0004-0000-0000-000069000000}"/>
    <hyperlink ref="E117" location="A124855274K" display="A124855274K" xr:uid="{00000000-0004-0000-0000-00006A000000}"/>
    <hyperlink ref="E118" location="A124855318A" display="A124855318A" xr:uid="{00000000-0004-0000-0000-00006B000000}"/>
    <hyperlink ref="E119" location="A124855382V" display="A124855382V" xr:uid="{00000000-0004-0000-0000-00006C000000}"/>
    <hyperlink ref="E120" location="A124855234T" display="A124855234T" xr:uid="{00000000-0004-0000-0000-00006D000000}"/>
    <hyperlink ref="E121" location="A124855338K" display="A124855338K" xr:uid="{00000000-0004-0000-0000-00006E000000}"/>
    <hyperlink ref="E122" location="A124855342A" display="A124855342A" xr:uid="{00000000-0004-0000-0000-00006F000000}"/>
    <hyperlink ref="E123" location="A124855254A" display="A124855254A" xr:uid="{00000000-0004-0000-0000-000070000000}"/>
    <hyperlink ref="E124" location="A124855238A" display="A124855238A" xr:uid="{00000000-0004-0000-0000-000071000000}"/>
    <hyperlink ref="E125" location="A124855278V" display="A124855278V" xr:uid="{00000000-0004-0000-0000-000072000000}"/>
    <hyperlink ref="E126" location="A124855250T" display="A124855250T" xr:uid="{00000000-0004-0000-0000-000073000000}"/>
    <hyperlink ref="E127" location="A124855282K" display="A124855282K" xr:uid="{00000000-0004-0000-0000-000074000000}"/>
    <hyperlink ref="E128" location="A124855258K" display="A124855258K" xr:uid="{00000000-0004-0000-0000-000075000000}"/>
    <hyperlink ref="E129" location="A124855286V" display="A124855286V" xr:uid="{00000000-0004-0000-0000-000076000000}"/>
    <hyperlink ref="E130" location="A124855322T" display="A124855322T" xr:uid="{00000000-0004-0000-0000-000077000000}"/>
    <hyperlink ref="E131" location="A124855290K" display="A124855290K" xr:uid="{00000000-0004-0000-0000-000078000000}"/>
    <hyperlink ref="E132" location="A124855262A" display="A124855262A" xr:uid="{00000000-0004-0000-0000-000079000000}"/>
    <hyperlink ref="E133" location="A124855346K" display="A124855346K" xr:uid="{00000000-0004-0000-0000-00007A000000}"/>
    <hyperlink ref="E134" location="A124855326A" display="A124855326A" xr:uid="{00000000-0004-0000-0000-00007B000000}"/>
    <hyperlink ref="E135" location="A124856170K" display="A124856170K" xr:uid="{00000000-0004-0000-0000-00007C000000}"/>
    <hyperlink ref="E136" location="A124856114T" display="A124856114T" xr:uid="{00000000-0004-0000-0000-00007D000000}"/>
    <hyperlink ref="E137" location="A124856174V" display="A124856174V" xr:uid="{00000000-0004-0000-0000-00007E000000}"/>
    <hyperlink ref="E138" location="A124856178C" display="A124856178C" xr:uid="{00000000-0004-0000-0000-00007F000000}"/>
    <hyperlink ref="E139" location="A124856118A" display="A124856118A" xr:uid="{00000000-0004-0000-0000-000080000000}"/>
    <hyperlink ref="E140" location="A124856122T" display="A124856122T" xr:uid="{00000000-0004-0000-0000-000081000000}"/>
    <hyperlink ref="E141" location="A124856150A" display="A124856150A" xr:uid="{00000000-0004-0000-0000-000082000000}"/>
    <hyperlink ref="E142" location="A124856086V" display="A124856086V" xr:uid="{00000000-0004-0000-0000-000083000000}"/>
    <hyperlink ref="E143" location="A124856182V" display="A124856182V" xr:uid="{00000000-0004-0000-0000-000084000000}"/>
    <hyperlink ref="E144" location="A124856154K" display="A124856154K" xr:uid="{00000000-0004-0000-0000-000085000000}"/>
    <hyperlink ref="E145" location="A124856194C" display="A124856194C" xr:uid="{00000000-0004-0000-0000-000086000000}"/>
    <hyperlink ref="E146" location="A124856090K" display="A124856090K" xr:uid="{00000000-0004-0000-0000-000087000000}"/>
    <hyperlink ref="E147" location="A124856042T" display="A124856042T" xr:uid="{00000000-0004-0000-0000-000088000000}"/>
    <hyperlink ref="E148" location="A124856062A" display="A124856062A" xr:uid="{00000000-0004-0000-0000-000089000000}"/>
    <hyperlink ref="E149" location="A124856126A" display="A124856126A" xr:uid="{00000000-0004-0000-0000-00008A000000}"/>
    <hyperlink ref="E150" location="A124856066K" display="A124856066K" xr:uid="{00000000-0004-0000-0000-00008B000000}"/>
    <hyperlink ref="E151" location="A124856130T" display="A124856130T" xr:uid="{00000000-0004-0000-0000-00008C000000}"/>
    <hyperlink ref="E152" location="A124856134A" display="A124856134A" xr:uid="{00000000-0004-0000-0000-00008D000000}"/>
    <hyperlink ref="E153" location="A124856198L" display="A124856198L" xr:uid="{00000000-0004-0000-0000-00008E000000}"/>
    <hyperlink ref="E154" location="A124856046A" display="A124856046A" xr:uid="{00000000-0004-0000-0000-00008F000000}"/>
    <hyperlink ref="E155" location="A124856186C" display="A124856186C" xr:uid="{00000000-0004-0000-0000-000090000000}"/>
    <hyperlink ref="E156" location="A124856190V" display="A124856190V" xr:uid="{00000000-0004-0000-0000-000091000000}"/>
    <hyperlink ref="E157" location="A124856050T" display="A124856050T" xr:uid="{00000000-0004-0000-0000-000092000000}"/>
    <hyperlink ref="E158" location="A124856094V" display="A124856094V" xr:uid="{00000000-0004-0000-0000-000093000000}"/>
    <hyperlink ref="E159" location="A124856138K" display="A124856138K" xr:uid="{00000000-0004-0000-0000-000094000000}"/>
    <hyperlink ref="E160" location="A124856202T" display="A124856202T" xr:uid="{00000000-0004-0000-0000-000095000000}"/>
    <hyperlink ref="E161" location="A124856054A" display="A124856054A" xr:uid="{00000000-0004-0000-0000-000096000000}"/>
    <hyperlink ref="E162" location="A124856158V" display="A124856158V" xr:uid="{00000000-0004-0000-0000-000097000000}"/>
    <hyperlink ref="E163" location="A124856162K" display="A124856162K" xr:uid="{00000000-0004-0000-0000-000098000000}"/>
    <hyperlink ref="E164" location="A124856074K" display="A124856074K" xr:uid="{00000000-0004-0000-0000-000099000000}"/>
    <hyperlink ref="E165" location="A124856058K" display="A124856058K" xr:uid="{00000000-0004-0000-0000-00009A000000}"/>
    <hyperlink ref="E166" location="A124856098C" display="A124856098C" xr:uid="{00000000-0004-0000-0000-00009B000000}"/>
    <hyperlink ref="E167" location="A124856070A" display="A124856070A" xr:uid="{00000000-0004-0000-0000-00009C000000}"/>
    <hyperlink ref="E168" location="A124856102J" display="A124856102J" xr:uid="{00000000-0004-0000-0000-00009D000000}"/>
    <hyperlink ref="E169" location="A124856078V" display="A124856078V" xr:uid="{00000000-0004-0000-0000-00009E000000}"/>
    <hyperlink ref="E170" location="A124856106T" display="A124856106T" xr:uid="{00000000-0004-0000-0000-00009F000000}"/>
    <hyperlink ref="E171" location="A124856142A" display="A124856142A" xr:uid="{00000000-0004-0000-0000-0000A0000000}"/>
    <hyperlink ref="E172" location="A124856110J" display="A124856110J" xr:uid="{00000000-0004-0000-0000-0000A1000000}"/>
    <hyperlink ref="E173" location="A124856082K" display="A124856082K" xr:uid="{00000000-0004-0000-0000-0000A2000000}"/>
    <hyperlink ref="E174" location="A124856166V" display="A124856166V" xr:uid="{00000000-0004-0000-0000-0000A3000000}"/>
    <hyperlink ref="E175" location="A124856146K" display="A124856146K" xr:uid="{00000000-0004-0000-0000-0000A4000000}"/>
    <hyperlink ref="E176" location="A124856334V" display="A124856334V" xr:uid="{00000000-0004-0000-0000-0000A5000000}"/>
    <hyperlink ref="E177" location="A124856278L" display="A124856278L" xr:uid="{00000000-0004-0000-0000-0000A6000000}"/>
    <hyperlink ref="E178" location="A124856338C" display="A124856338C" xr:uid="{00000000-0004-0000-0000-0000A7000000}"/>
    <hyperlink ref="E179" location="A124856342V" display="A124856342V" xr:uid="{00000000-0004-0000-0000-0000A8000000}"/>
    <hyperlink ref="E180" location="A124856282C" display="A124856282C" xr:uid="{00000000-0004-0000-0000-0000A9000000}"/>
    <hyperlink ref="E181" location="A124856286L" display="A124856286L" xr:uid="{00000000-0004-0000-0000-0000AA000000}"/>
    <hyperlink ref="E182" location="A124856314K" display="A124856314K" xr:uid="{00000000-0004-0000-0000-0000AB000000}"/>
    <hyperlink ref="E183" location="A124856250K" display="A124856250K" xr:uid="{00000000-0004-0000-0000-0000AC000000}"/>
    <hyperlink ref="E184" location="A124856346C" display="A124856346C" xr:uid="{00000000-0004-0000-0000-0000AD000000}"/>
    <hyperlink ref="E185" location="A124856318V" display="A124856318V" xr:uid="{00000000-0004-0000-0000-0000AE000000}"/>
    <hyperlink ref="E186" location="A124856358L" display="A124856358L" xr:uid="{00000000-0004-0000-0000-0000AF000000}"/>
    <hyperlink ref="E187" location="A124856254V" display="A124856254V" xr:uid="{00000000-0004-0000-0000-0000B0000000}"/>
    <hyperlink ref="E188" location="A124856206A" display="A124856206A" xr:uid="{00000000-0004-0000-0000-0000B1000000}"/>
    <hyperlink ref="E189" location="A124856226K" display="A124856226K" xr:uid="{00000000-0004-0000-0000-0000B2000000}"/>
    <hyperlink ref="E190" location="A124856290C" display="A124856290C" xr:uid="{00000000-0004-0000-0000-0000B3000000}"/>
    <hyperlink ref="E191" location="A124856230A" display="A124856230A" xr:uid="{00000000-0004-0000-0000-0000B4000000}"/>
    <hyperlink ref="E192" location="A124856294L" display="A124856294L" xr:uid="{00000000-0004-0000-0000-0000B5000000}"/>
    <hyperlink ref="E193" location="A124856298W" display="A124856298W" xr:uid="{00000000-0004-0000-0000-0000B6000000}"/>
    <hyperlink ref="E194" location="A124856362C" display="A124856362C" xr:uid="{00000000-0004-0000-0000-0000B7000000}"/>
    <hyperlink ref="E195" location="A124856210T" display="A124856210T" xr:uid="{00000000-0004-0000-0000-0000B8000000}"/>
    <hyperlink ref="E196" location="A124856350V" display="A124856350V" xr:uid="{00000000-0004-0000-0000-0000B9000000}"/>
    <hyperlink ref="E197" location="A124856354C" display="A124856354C" xr:uid="{00000000-0004-0000-0000-0000BA000000}"/>
    <hyperlink ref="E198" location="A124856214A" display="A124856214A" xr:uid="{00000000-0004-0000-0000-0000BB000000}"/>
    <hyperlink ref="E199" location="A124856258C" display="A124856258C" xr:uid="{00000000-0004-0000-0000-0000BC000000}"/>
    <hyperlink ref="E200" location="A124856302A" display="A124856302A" xr:uid="{00000000-0004-0000-0000-0000BD000000}"/>
    <hyperlink ref="E201" location="A124856366L" display="A124856366L" xr:uid="{00000000-0004-0000-0000-0000BE000000}"/>
    <hyperlink ref="E202" location="A124856218K" display="A124856218K" xr:uid="{00000000-0004-0000-0000-0000BF000000}"/>
    <hyperlink ref="E203" location="A124856322K" display="A124856322K" xr:uid="{00000000-0004-0000-0000-0000C0000000}"/>
    <hyperlink ref="E204" location="A124856326V" display="A124856326V" xr:uid="{00000000-0004-0000-0000-0000C1000000}"/>
    <hyperlink ref="E205" location="A124856238V" display="A124856238V" xr:uid="{00000000-0004-0000-0000-0000C2000000}"/>
    <hyperlink ref="E206" location="A124856222A" display="A124856222A" xr:uid="{00000000-0004-0000-0000-0000C3000000}"/>
    <hyperlink ref="E207" location="A124856262V" display="A124856262V" xr:uid="{00000000-0004-0000-0000-0000C4000000}"/>
    <hyperlink ref="E208" location="A124856234K" display="A124856234K" xr:uid="{00000000-0004-0000-0000-0000C5000000}"/>
    <hyperlink ref="E209" location="A124856266C" display="A124856266C" xr:uid="{00000000-0004-0000-0000-0000C6000000}"/>
    <hyperlink ref="E210" location="A124856242K" display="A124856242K" xr:uid="{00000000-0004-0000-0000-0000C7000000}"/>
    <hyperlink ref="E211" location="A124856270V" display="A124856270V" xr:uid="{00000000-0004-0000-0000-0000C8000000}"/>
    <hyperlink ref="E212" location="A124856306K" display="A124856306K" xr:uid="{00000000-0004-0000-0000-0000C9000000}"/>
    <hyperlink ref="E213" location="A124856274C" display="A124856274C" xr:uid="{00000000-0004-0000-0000-0000CA000000}"/>
    <hyperlink ref="E214" location="A124856246V" display="A124856246V" xr:uid="{00000000-0004-0000-0000-0000CB000000}"/>
    <hyperlink ref="E215" location="A124856330K" display="A124856330K" xr:uid="{00000000-0004-0000-0000-0000CC000000}"/>
    <hyperlink ref="E216" location="A124856310A" display="A124856310A" xr:uid="{00000000-0004-0000-0000-0000CD000000}"/>
    <hyperlink ref="E217" location="A124855514K" display="A124855514K" xr:uid="{00000000-0004-0000-0000-0000CE000000}"/>
    <hyperlink ref="E218" location="A124855458C" display="A124855458C" xr:uid="{00000000-0004-0000-0000-0000CF000000}"/>
    <hyperlink ref="E219" location="A124855518V" display="A124855518V" xr:uid="{00000000-0004-0000-0000-0000D0000000}"/>
    <hyperlink ref="E220" location="A124855522K" display="A124855522K" xr:uid="{00000000-0004-0000-0000-0000D1000000}"/>
    <hyperlink ref="E221" location="A124855462V" display="A124855462V" xr:uid="{00000000-0004-0000-0000-0000D2000000}"/>
    <hyperlink ref="E222" location="A124855466C" display="A124855466C" xr:uid="{00000000-0004-0000-0000-0000D3000000}"/>
    <hyperlink ref="E223" location="A124855494L" display="A124855494L" xr:uid="{00000000-0004-0000-0000-0000D4000000}"/>
    <hyperlink ref="E224" location="A124855430A" display="A124855430A" xr:uid="{00000000-0004-0000-0000-0000D5000000}"/>
    <hyperlink ref="E225" location="A124855526V" display="A124855526V" xr:uid="{00000000-0004-0000-0000-0000D6000000}"/>
    <hyperlink ref="E226" location="A124855498W" display="A124855498W" xr:uid="{00000000-0004-0000-0000-0000D7000000}"/>
    <hyperlink ref="E227" location="A124855538C" display="A124855538C" xr:uid="{00000000-0004-0000-0000-0000D8000000}"/>
    <hyperlink ref="E228" location="A124855434K" display="A124855434K" xr:uid="{00000000-0004-0000-0000-0000D9000000}"/>
    <hyperlink ref="E229" location="A124855386C" display="A124855386C" xr:uid="{00000000-0004-0000-0000-0000DA000000}"/>
    <hyperlink ref="E230" location="A124855406A" display="A124855406A" xr:uid="{00000000-0004-0000-0000-0000DB000000}"/>
    <hyperlink ref="E231" location="A124855470V" display="A124855470V" xr:uid="{00000000-0004-0000-0000-0000DC000000}"/>
    <hyperlink ref="E232" location="A124855410T" display="A124855410T" xr:uid="{00000000-0004-0000-0000-0000DD000000}"/>
    <hyperlink ref="E233" location="A124855474C" display="A124855474C" xr:uid="{00000000-0004-0000-0000-0000DE000000}"/>
    <hyperlink ref="E234" location="A124855478L" display="A124855478L" xr:uid="{00000000-0004-0000-0000-0000DF000000}"/>
    <hyperlink ref="E235" location="A124855542V" display="A124855542V" xr:uid="{00000000-0004-0000-0000-0000E0000000}"/>
    <hyperlink ref="E236" location="A124855390V" display="A124855390V" xr:uid="{00000000-0004-0000-0000-0000E1000000}"/>
    <hyperlink ref="E237" location="A124855530K" display="A124855530K" xr:uid="{00000000-0004-0000-0000-0000E2000000}"/>
    <hyperlink ref="E238" location="A124855534V" display="A124855534V" xr:uid="{00000000-0004-0000-0000-0000E3000000}"/>
    <hyperlink ref="E239" location="A124855394C" display="A124855394C" xr:uid="{00000000-0004-0000-0000-0000E4000000}"/>
    <hyperlink ref="E240" location="A124855438V" display="A124855438V" xr:uid="{00000000-0004-0000-0000-0000E5000000}"/>
    <hyperlink ref="E241" location="A124855482C" display="A124855482C" xr:uid="{00000000-0004-0000-0000-0000E6000000}"/>
    <hyperlink ref="E242" location="A124855546C" display="A124855546C" xr:uid="{00000000-0004-0000-0000-0000E7000000}"/>
    <hyperlink ref="E243" location="A124855398L" display="A124855398L" xr:uid="{00000000-0004-0000-0000-0000E8000000}"/>
    <hyperlink ref="E244" location="A124855502A" display="A124855502A" xr:uid="{00000000-0004-0000-0000-0000E9000000}"/>
    <hyperlink ref="E245" location="A124855506K" display="A124855506K" xr:uid="{00000000-0004-0000-0000-0000EA000000}"/>
    <hyperlink ref="E246" location="A124855418K" display="A124855418K" xr:uid="{00000000-0004-0000-0000-0000EB000000}"/>
    <hyperlink ref="E247" location="A124855402T" display="A124855402T" xr:uid="{00000000-0004-0000-0000-0000EC000000}"/>
    <hyperlink ref="E248" location="A124855442K" display="A124855442K" xr:uid="{00000000-0004-0000-0000-0000ED000000}"/>
    <hyperlink ref="E249" location="A124855414A" display="A124855414A" xr:uid="{00000000-0004-0000-0000-0000EE000000}"/>
    <hyperlink ref="E250" location="A124855446V" display="A124855446V" xr:uid="{00000000-0004-0000-0000-0000EF000000}"/>
    <hyperlink ref="E251" location="A124855422A" display="A124855422A" xr:uid="{00000000-0004-0000-0000-0000F0000000}"/>
    <hyperlink ref="E252" location="A124855450K" display="A124855450K" xr:uid="{00000000-0004-0000-0000-0000F1000000}"/>
    <hyperlink ref="E253" location="A124855486L" display="A124855486L" xr:uid="{00000000-0004-0000-0000-0000F2000000}"/>
    <hyperlink ref="E254" location="A124855454V" display="A124855454V" xr:uid="{00000000-0004-0000-0000-0000F3000000}"/>
    <hyperlink ref="E255" location="A124855426K" display="A124855426K" xr:uid="{00000000-0004-0000-0000-0000F4000000}"/>
    <hyperlink ref="E256" location="A124855510A" display="A124855510A" xr:uid="{00000000-0004-0000-0000-0000F5000000}"/>
    <hyperlink ref="E257" location="A124855490C" display="A124855490C" xr:uid="{00000000-0004-0000-0000-0000F6000000}"/>
    <hyperlink ref="E258" location="A124855678F" display="A124855678F" xr:uid="{00000000-0004-0000-0000-0000F7000000}"/>
    <hyperlink ref="E259" location="A124855622V" display="A124855622V" xr:uid="{00000000-0004-0000-0000-0000F8000000}"/>
    <hyperlink ref="E260" location="A124855682W" display="A124855682W" xr:uid="{00000000-0004-0000-0000-0000F9000000}"/>
    <hyperlink ref="E261" location="A124855686F" display="A124855686F" xr:uid="{00000000-0004-0000-0000-0000FA000000}"/>
    <hyperlink ref="E262" location="A124855626C" display="A124855626C" xr:uid="{00000000-0004-0000-0000-0000FB000000}"/>
    <hyperlink ref="E263" location="A124855630V" display="A124855630V" xr:uid="{00000000-0004-0000-0000-0000FC000000}"/>
    <hyperlink ref="E264" location="A124855658W" display="A124855658W" xr:uid="{00000000-0004-0000-0000-0000FD000000}"/>
    <hyperlink ref="E265" location="A124855594W" display="A124855594W" xr:uid="{00000000-0004-0000-0000-0000FE000000}"/>
    <hyperlink ref="E266" location="A124855690W" display="A124855690W" xr:uid="{00000000-0004-0000-0000-0000FF000000}"/>
    <hyperlink ref="E267" location="A124855662L" display="A124855662L" xr:uid="{00000000-0004-0000-0000-000000010000}"/>
    <hyperlink ref="E268" location="A124855702V" display="A124855702V" xr:uid="{00000000-0004-0000-0000-000001010000}"/>
    <hyperlink ref="E269" location="A124855598F" display="A124855598F" xr:uid="{00000000-0004-0000-0000-000002010000}"/>
    <hyperlink ref="E270" location="A124855550V" display="A124855550V" xr:uid="{00000000-0004-0000-0000-000003010000}"/>
    <hyperlink ref="E271" location="A124855570C" display="A124855570C" xr:uid="{00000000-0004-0000-0000-000004010000}"/>
    <hyperlink ref="E272" location="A124855634C" display="A124855634C" xr:uid="{00000000-0004-0000-0000-000005010000}"/>
    <hyperlink ref="E273" location="A124855574L" display="A124855574L" xr:uid="{00000000-0004-0000-0000-000006010000}"/>
    <hyperlink ref="E274" location="A124855638L" display="A124855638L" xr:uid="{00000000-0004-0000-0000-000007010000}"/>
    <hyperlink ref="E275" location="A124855642C" display="A124855642C" xr:uid="{00000000-0004-0000-0000-000008010000}"/>
    <hyperlink ref="E276" location="A124855706C" display="A124855706C" xr:uid="{00000000-0004-0000-0000-000009010000}"/>
    <hyperlink ref="E277" location="A124855554C" display="A124855554C" xr:uid="{00000000-0004-0000-0000-00000A010000}"/>
    <hyperlink ref="E278" location="A124855694F" display="A124855694F" xr:uid="{00000000-0004-0000-0000-00000B010000}"/>
    <hyperlink ref="E279" location="A124855698R" display="A124855698R" xr:uid="{00000000-0004-0000-0000-00000C010000}"/>
    <hyperlink ref="E280" location="A124855558L" display="A124855558L" xr:uid="{00000000-0004-0000-0000-00000D010000}"/>
    <hyperlink ref="E281" location="A124855602K" display="A124855602K" xr:uid="{00000000-0004-0000-0000-00000E010000}"/>
    <hyperlink ref="E282" location="A124855646L" display="A124855646L" xr:uid="{00000000-0004-0000-0000-00000F010000}"/>
    <hyperlink ref="E283" location="A124855710V" display="A124855710V" xr:uid="{00000000-0004-0000-0000-000010010000}"/>
    <hyperlink ref="E284" location="A124855562C" display="A124855562C" xr:uid="{00000000-0004-0000-0000-000011010000}"/>
    <hyperlink ref="E285" location="A124855666W" display="A124855666W" xr:uid="{00000000-0004-0000-0000-000012010000}"/>
    <hyperlink ref="E286" location="A124855670L" display="A124855670L" xr:uid="{00000000-0004-0000-0000-000013010000}"/>
    <hyperlink ref="E287" location="A124855582L" display="A124855582L" xr:uid="{00000000-0004-0000-0000-000014010000}"/>
    <hyperlink ref="E288" location="A124855566L" display="A124855566L" xr:uid="{00000000-0004-0000-0000-000015010000}"/>
    <hyperlink ref="E289" location="A124855606V" display="A124855606V" xr:uid="{00000000-0004-0000-0000-000016010000}"/>
    <hyperlink ref="E290" location="A124855578W" display="A124855578W" xr:uid="{00000000-0004-0000-0000-000017010000}"/>
    <hyperlink ref="E291" location="A124855610K" display="A124855610K" xr:uid="{00000000-0004-0000-0000-000018010000}"/>
    <hyperlink ref="E292" location="A124855586W" display="A124855586W" xr:uid="{00000000-0004-0000-0000-000019010000}"/>
    <hyperlink ref="E293" location="A124855614V" display="A124855614V" xr:uid="{00000000-0004-0000-0000-00001A010000}"/>
    <hyperlink ref="E294" location="A124855650C" display="A124855650C" xr:uid="{00000000-0004-0000-0000-00001B010000}"/>
    <hyperlink ref="E295" location="A124855618C" display="A124855618C" xr:uid="{00000000-0004-0000-0000-00001C010000}"/>
    <hyperlink ref="E296" location="A124855590L" display="A124855590L" xr:uid="{00000000-0004-0000-0000-00001D010000}"/>
    <hyperlink ref="E297" location="A124855674W" display="A124855674W" xr:uid="{00000000-0004-0000-0000-00001E010000}"/>
    <hyperlink ref="E298" location="A124855654L" display="A124855654L" xr:uid="{00000000-0004-0000-0000-00001F010000}"/>
    <hyperlink ref="E299" location="A124855842W" display="A124855842W" xr:uid="{00000000-0004-0000-0000-000020010000}"/>
    <hyperlink ref="E300" location="A124855786R" display="A124855786R" xr:uid="{00000000-0004-0000-0000-000021010000}"/>
    <hyperlink ref="E301" location="A124855846F" display="A124855846F" xr:uid="{00000000-0004-0000-0000-000022010000}"/>
    <hyperlink ref="E302" location="A124855850W" display="A124855850W" xr:uid="{00000000-0004-0000-0000-000023010000}"/>
    <hyperlink ref="E303" location="A124855790F" display="A124855790F" xr:uid="{00000000-0004-0000-0000-000024010000}"/>
    <hyperlink ref="E304" location="A124855794R" display="A124855794R" xr:uid="{00000000-0004-0000-0000-000025010000}"/>
    <hyperlink ref="E305" location="A124855822L" display="A124855822L" xr:uid="{00000000-0004-0000-0000-000026010000}"/>
    <hyperlink ref="E306" location="A124855758F" display="A124855758F" xr:uid="{00000000-0004-0000-0000-000027010000}"/>
    <hyperlink ref="E307" location="A124855854F" display="A124855854F" xr:uid="{00000000-0004-0000-0000-000028010000}"/>
    <hyperlink ref="E308" location="A124855826W" display="A124855826W" xr:uid="{00000000-0004-0000-0000-000029010000}"/>
    <hyperlink ref="E309" location="A124855866R" display="A124855866R" xr:uid="{00000000-0004-0000-0000-00002A010000}"/>
    <hyperlink ref="E310" location="A124855762W" display="A124855762W" xr:uid="{00000000-0004-0000-0000-00002B010000}"/>
    <hyperlink ref="E311" location="A124855714C" display="A124855714C" xr:uid="{00000000-0004-0000-0000-00002C010000}"/>
    <hyperlink ref="E312" location="A124855734L" display="A124855734L" xr:uid="{00000000-0004-0000-0000-00002D010000}"/>
    <hyperlink ref="E313" location="A124855798X" display="A124855798X" xr:uid="{00000000-0004-0000-0000-00002E010000}"/>
    <hyperlink ref="E314" location="A124855738W" display="A124855738W" xr:uid="{00000000-0004-0000-0000-00002F010000}"/>
    <hyperlink ref="E315" location="A124855802C" display="A124855802C" xr:uid="{00000000-0004-0000-0000-000030010000}"/>
    <hyperlink ref="E316" location="A124855806L" display="A124855806L" xr:uid="{00000000-0004-0000-0000-000031010000}"/>
    <hyperlink ref="E317" location="A124855870F" display="A124855870F" xr:uid="{00000000-0004-0000-0000-000032010000}"/>
    <hyperlink ref="E318" location="A124855718L" display="A124855718L" xr:uid="{00000000-0004-0000-0000-000033010000}"/>
    <hyperlink ref="E319" location="A124855858R" display="A124855858R" xr:uid="{00000000-0004-0000-0000-000034010000}"/>
    <hyperlink ref="E320" location="A124855862F" display="A124855862F" xr:uid="{00000000-0004-0000-0000-000035010000}"/>
    <hyperlink ref="E321" location="A124855722C" display="A124855722C" xr:uid="{00000000-0004-0000-0000-000036010000}"/>
    <hyperlink ref="E322" location="A124855766F" display="A124855766F" xr:uid="{00000000-0004-0000-0000-000037010000}"/>
    <hyperlink ref="E323" location="A124855810C" display="A124855810C" xr:uid="{00000000-0004-0000-0000-000038010000}"/>
    <hyperlink ref="E324" location="A124855874R" display="A124855874R" xr:uid="{00000000-0004-0000-0000-000039010000}"/>
    <hyperlink ref="E325" location="A124855726L" display="A124855726L" xr:uid="{00000000-0004-0000-0000-00003A010000}"/>
    <hyperlink ref="E326" location="A124855830L" display="A124855830L" xr:uid="{00000000-0004-0000-0000-00003B010000}"/>
    <hyperlink ref="E327" location="A124855834W" display="A124855834W" xr:uid="{00000000-0004-0000-0000-00003C010000}"/>
    <hyperlink ref="E328" location="A124855746W" display="A124855746W" xr:uid="{00000000-0004-0000-0000-00003D010000}"/>
    <hyperlink ref="E329" location="A124855730C" display="A124855730C" xr:uid="{00000000-0004-0000-0000-00003E010000}"/>
    <hyperlink ref="E330" location="A124855770W" display="A124855770W" xr:uid="{00000000-0004-0000-0000-00003F010000}"/>
    <hyperlink ref="E331" location="A124855742L" display="A124855742L" xr:uid="{00000000-0004-0000-0000-000040010000}"/>
    <hyperlink ref="E332" location="A124855774F" display="A124855774F" xr:uid="{00000000-0004-0000-0000-000041010000}"/>
    <hyperlink ref="E333" location="A124855750L" display="A124855750L" xr:uid="{00000000-0004-0000-0000-000042010000}"/>
    <hyperlink ref="E334" location="A124855778R" display="A124855778R" xr:uid="{00000000-0004-0000-0000-000043010000}"/>
    <hyperlink ref="E335" location="A124855814L" display="A124855814L" xr:uid="{00000000-0004-0000-0000-000044010000}"/>
    <hyperlink ref="E336" location="A124855782F" display="A124855782F" xr:uid="{00000000-0004-0000-0000-000045010000}"/>
    <hyperlink ref="E337" location="A124855754W" display="A124855754W" xr:uid="{00000000-0004-0000-0000-000046010000}"/>
    <hyperlink ref="E338" location="A124855838F" display="A124855838F" xr:uid="{00000000-0004-0000-0000-000047010000}"/>
    <hyperlink ref="E339" location="A124855818W" display="A124855818W" xr:uid="{00000000-0004-0000-0000-000048010000}"/>
    <hyperlink ref="E340" location="A124855186K" display="A124855186K" xr:uid="{00000000-0004-0000-0000-000049010000}"/>
    <hyperlink ref="E341" location="A124855130X" display="A124855130X" xr:uid="{00000000-0004-0000-0000-00004A010000}"/>
    <hyperlink ref="E342" location="A124855190A" display="A124855190A" xr:uid="{00000000-0004-0000-0000-00004B010000}"/>
    <hyperlink ref="E343" location="A124855194K" display="A124855194K" xr:uid="{00000000-0004-0000-0000-00004C010000}"/>
    <hyperlink ref="E344" location="A124855134J" display="A124855134J" xr:uid="{00000000-0004-0000-0000-00004D010000}"/>
    <hyperlink ref="E345" location="A124855138T" display="A124855138T" xr:uid="{00000000-0004-0000-0000-00004E010000}"/>
    <hyperlink ref="E346" location="A124855166A" display="A124855166A" xr:uid="{00000000-0004-0000-0000-00004F010000}"/>
    <hyperlink ref="E347" location="A124855102R" display="A124855102R" xr:uid="{00000000-0004-0000-0000-000050010000}"/>
    <hyperlink ref="E348" location="A124855198V" display="A124855198V" xr:uid="{00000000-0004-0000-0000-000051010000}"/>
    <hyperlink ref="E349" location="A124855170T" display="A124855170T" xr:uid="{00000000-0004-0000-0000-000052010000}"/>
    <hyperlink ref="E350" location="A124855210X" display="A124855210X" xr:uid="{00000000-0004-0000-0000-000053010000}"/>
    <hyperlink ref="E351" location="A124855106X" display="A124855106X" xr:uid="{00000000-0004-0000-0000-000054010000}"/>
    <hyperlink ref="E352" location="A124855058T" display="A124855058T" xr:uid="{00000000-0004-0000-0000-000055010000}"/>
    <hyperlink ref="E353" location="A124855078A" display="A124855078A" xr:uid="{00000000-0004-0000-0000-000056010000}"/>
    <hyperlink ref="E354" location="A124855142J" display="A124855142J" xr:uid="{00000000-0004-0000-0000-000057010000}"/>
    <hyperlink ref="E355" location="A124855082T" display="A124855082T" xr:uid="{00000000-0004-0000-0000-000058010000}"/>
    <hyperlink ref="E356" location="A124855146T" display="A124855146T" xr:uid="{00000000-0004-0000-0000-000059010000}"/>
    <hyperlink ref="E357" location="A124855150J" display="A124855150J" xr:uid="{00000000-0004-0000-0000-00005A010000}"/>
    <hyperlink ref="E358" location="A124855214J" display="A124855214J" xr:uid="{00000000-0004-0000-0000-00005B010000}"/>
    <hyperlink ref="E359" location="A124855062J" display="A124855062J" xr:uid="{00000000-0004-0000-0000-00005C010000}"/>
    <hyperlink ref="E360" location="A124855202X" display="A124855202X" xr:uid="{00000000-0004-0000-0000-00005D010000}"/>
    <hyperlink ref="E361" location="A124855206J" display="A124855206J" xr:uid="{00000000-0004-0000-0000-00005E010000}"/>
    <hyperlink ref="E362" location="A124855066T" display="A124855066T" xr:uid="{00000000-0004-0000-0000-00005F010000}"/>
    <hyperlink ref="E363" location="A124855110R" display="A124855110R" xr:uid="{00000000-0004-0000-0000-000060010000}"/>
    <hyperlink ref="E364" location="A124855154T" display="A124855154T" xr:uid="{00000000-0004-0000-0000-000061010000}"/>
    <hyperlink ref="E365" location="A124855218T" display="A124855218T" xr:uid="{00000000-0004-0000-0000-000062010000}"/>
    <hyperlink ref="E366" location="A124855070J" display="A124855070J" xr:uid="{00000000-0004-0000-0000-000063010000}"/>
    <hyperlink ref="E367" location="A124855174A" display="A124855174A" xr:uid="{00000000-0004-0000-0000-000064010000}"/>
    <hyperlink ref="E368" location="A124855178K" display="A124855178K" xr:uid="{00000000-0004-0000-0000-000065010000}"/>
    <hyperlink ref="E369" location="A124855090T" display="A124855090T" xr:uid="{00000000-0004-0000-0000-000066010000}"/>
    <hyperlink ref="E370" location="A124855074T" display="A124855074T" xr:uid="{00000000-0004-0000-0000-000067010000}"/>
    <hyperlink ref="E371" location="A124855114X" display="A124855114X" xr:uid="{00000000-0004-0000-0000-000068010000}"/>
    <hyperlink ref="E372" location="A124855086A" display="A124855086A" xr:uid="{00000000-0004-0000-0000-000069010000}"/>
    <hyperlink ref="E373" location="A124855118J" display="A124855118J" xr:uid="{00000000-0004-0000-0000-00006A010000}"/>
    <hyperlink ref="E374" location="A124855094A" display="A124855094A" xr:uid="{00000000-0004-0000-0000-00006B010000}"/>
    <hyperlink ref="E375" location="A124855122X" display="A124855122X" xr:uid="{00000000-0004-0000-0000-00006C010000}"/>
    <hyperlink ref="E376" location="A124855158A" display="A124855158A" xr:uid="{00000000-0004-0000-0000-00006D010000}"/>
    <hyperlink ref="E377" location="A124855126J" display="A124855126J" xr:uid="{00000000-0004-0000-0000-00006E010000}"/>
    <hyperlink ref="E378" location="A124855098K" display="A124855098K" xr:uid="{00000000-0004-0000-0000-00006F010000}"/>
    <hyperlink ref="E379" location="A124855182A" display="A124855182A" xr:uid="{00000000-0004-0000-0000-000070010000}"/>
    <hyperlink ref="E380" location="A124855162T" display="A124855162T" xr:uid="{00000000-0004-0000-0000-00007101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3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10</v>
      </c>
      <c r="AJ1" s="3" t="s">
        <v>32</v>
      </c>
      <c r="AK1" s="3" t="s">
        <v>33</v>
      </c>
      <c r="AL1" s="3" t="s">
        <v>34</v>
      </c>
      <c r="AM1" s="3" t="s">
        <v>35</v>
      </c>
      <c r="AN1" s="3" t="s">
        <v>36</v>
      </c>
      <c r="AO1" s="3" t="s">
        <v>37</v>
      </c>
      <c r="AP1" s="3" t="s">
        <v>38</v>
      </c>
      <c r="AQ1" s="3" t="s">
        <v>39</v>
      </c>
      <c r="AR1" s="3" t="s">
        <v>40</v>
      </c>
      <c r="AS1" s="3" t="s">
        <v>41</v>
      </c>
      <c r="AT1" s="3" t="s">
        <v>42</v>
      </c>
      <c r="AU1" s="3" t="s">
        <v>43</v>
      </c>
      <c r="AV1" s="3" t="s">
        <v>44</v>
      </c>
      <c r="AW1" s="3" t="s">
        <v>45</v>
      </c>
      <c r="AX1" s="3" t="s">
        <v>46</v>
      </c>
      <c r="AY1" s="3" t="s">
        <v>47</v>
      </c>
      <c r="AZ1" s="3" t="s">
        <v>48</v>
      </c>
      <c r="BA1" s="3" t="s">
        <v>49</v>
      </c>
      <c r="BB1" s="3" t="s">
        <v>50</v>
      </c>
      <c r="BC1" s="3" t="s">
        <v>51</v>
      </c>
      <c r="BD1" s="3" t="s">
        <v>52</v>
      </c>
      <c r="BE1" s="3" t="s">
        <v>53</v>
      </c>
      <c r="BF1" s="3" t="s">
        <v>40</v>
      </c>
      <c r="BG1" s="3" t="s">
        <v>54</v>
      </c>
      <c r="BH1" s="3" t="s">
        <v>55</v>
      </c>
      <c r="BI1" s="3" t="s">
        <v>56</v>
      </c>
      <c r="BJ1" s="3" t="s">
        <v>57</v>
      </c>
      <c r="BK1" s="3" t="s">
        <v>58</v>
      </c>
      <c r="BL1" s="3" t="s">
        <v>59</v>
      </c>
      <c r="BM1" s="3" t="s">
        <v>60</v>
      </c>
      <c r="BN1" s="3" t="s">
        <v>61</v>
      </c>
      <c r="BO1" s="3" t="s">
        <v>62</v>
      </c>
      <c r="BP1" s="3" t="s">
        <v>63</v>
      </c>
      <c r="BQ1" s="3" t="s">
        <v>64</v>
      </c>
      <c r="BR1" s="3" t="s">
        <v>65</v>
      </c>
      <c r="BS1" s="3" t="s">
        <v>66</v>
      </c>
      <c r="BT1" s="3" t="s">
        <v>67</v>
      </c>
      <c r="BU1" s="3" t="s">
        <v>68</v>
      </c>
      <c r="BV1" s="3" t="s">
        <v>69</v>
      </c>
      <c r="BW1" s="3" t="s">
        <v>70</v>
      </c>
      <c r="BX1" s="3" t="s">
        <v>49</v>
      </c>
      <c r="BY1" s="3" t="s">
        <v>71</v>
      </c>
      <c r="BZ1" s="3" t="s">
        <v>72</v>
      </c>
      <c r="CA1" s="3" t="s">
        <v>73</v>
      </c>
      <c r="CB1" s="3" t="s">
        <v>74</v>
      </c>
      <c r="CC1" s="3" t="s">
        <v>75</v>
      </c>
      <c r="CD1" s="3" t="s">
        <v>76</v>
      </c>
      <c r="CE1" s="3" t="s">
        <v>77</v>
      </c>
      <c r="CF1" s="3" t="s">
        <v>78</v>
      </c>
      <c r="CG1" s="3" t="s">
        <v>79</v>
      </c>
      <c r="CH1" s="3" t="s">
        <v>80</v>
      </c>
      <c r="CI1" s="3" t="s">
        <v>81</v>
      </c>
      <c r="CJ1" s="3" t="s">
        <v>82</v>
      </c>
      <c r="CK1" s="3" t="s">
        <v>83</v>
      </c>
      <c r="CL1" s="3" t="s">
        <v>84</v>
      </c>
      <c r="CM1" s="3" t="s">
        <v>85</v>
      </c>
      <c r="CN1" s="3" t="s">
        <v>86</v>
      </c>
      <c r="CO1" s="3" t="s">
        <v>87</v>
      </c>
      <c r="CP1" s="3" t="s">
        <v>88</v>
      </c>
      <c r="CQ1" s="3" t="s">
        <v>89</v>
      </c>
      <c r="CR1" s="3" t="s">
        <v>90</v>
      </c>
      <c r="CS1" s="3" t="s">
        <v>91</v>
      </c>
      <c r="CT1" s="3" t="s">
        <v>92</v>
      </c>
      <c r="CU1" s="3" t="s">
        <v>79</v>
      </c>
      <c r="CV1" s="3" t="s">
        <v>93</v>
      </c>
      <c r="CW1" s="3" t="s">
        <v>94</v>
      </c>
      <c r="CX1" s="3" t="s">
        <v>95</v>
      </c>
      <c r="CY1" s="3" t="s">
        <v>96</v>
      </c>
      <c r="CZ1" s="3" t="s">
        <v>97</v>
      </c>
      <c r="DA1" s="3" t="s">
        <v>98</v>
      </c>
      <c r="DB1" s="3" t="s">
        <v>99</v>
      </c>
      <c r="DC1" s="3" t="s">
        <v>100</v>
      </c>
      <c r="DD1" s="3" t="s">
        <v>101</v>
      </c>
      <c r="DE1" s="3" t="s">
        <v>102</v>
      </c>
      <c r="DF1" s="3" t="s">
        <v>103</v>
      </c>
      <c r="DG1" s="3" t="s">
        <v>104</v>
      </c>
      <c r="DH1" s="3" t="s">
        <v>105</v>
      </c>
      <c r="DI1" s="3" t="s">
        <v>106</v>
      </c>
      <c r="DJ1" s="3" t="s">
        <v>107</v>
      </c>
      <c r="DK1" s="3" t="s">
        <v>108</v>
      </c>
      <c r="DL1" s="3" t="s">
        <v>109</v>
      </c>
      <c r="DM1" s="3" t="s">
        <v>88</v>
      </c>
      <c r="DN1" s="3" t="s">
        <v>110</v>
      </c>
      <c r="DO1" s="3" t="s">
        <v>111</v>
      </c>
      <c r="DP1" s="3" t="s">
        <v>112</v>
      </c>
      <c r="DQ1" s="3" t="s">
        <v>113</v>
      </c>
      <c r="DR1" s="3" t="s">
        <v>114</v>
      </c>
      <c r="DS1" s="3" t="s">
        <v>115</v>
      </c>
      <c r="DT1" s="3" t="s">
        <v>116</v>
      </c>
      <c r="DU1" s="3" t="s">
        <v>117</v>
      </c>
      <c r="DV1" s="3" t="s">
        <v>118</v>
      </c>
      <c r="DW1" s="3" t="s">
        <v>119</v>
      </c>
      <c r="DX1" s="3" t="s">
        <v>120</v>
      </c>
      <c r="DY1" s="3" t="s">
        <v>121</v>
      </c>
      <c r="DZ1" s="3" t="s">
        <v>122</v>
      </c>
      <c r="EA1" s="3" t="s">
        <v>123</v>
      </c>
      <c r="EB1" s="3" t="s">
        <v>124</v>
      </c>
      <c r="EC1" s="3" t="s">
        <v>125</v>
      </c>
      <c r="ED1" s="3" t="s">
        <v>126</v>
      </c>
      <c r="EE1" s="3" t="s">
        <v>127</v>
      </c>
      <c r="EF1" s="3" t="s">
        <v>128</v>
      </c>
      <c r="EG1" s="3" t="s">
        <v>129</v>
      </c>
      <c r="EH1" s="3" t="s">
        <v>130</v>
      </c>
      <c r="EI1" s="3" t="s">
        <v>131</v>
      </c>
      <c r="EJ1" s="3" t="s">
        <v>118</v>
      </c>
      <c r="EK1" s="3" t="s">
        <v>132</v>
      </c>
      <c r="EL1" s="3" t="s">
        <v>133</v>
      </c>
      <c r="EM1" s="3" t="s">
        <v>134</v>
      </c>
      <c r="EN1" s="3" t="s">
        <v>135</v>
      </c>
      <c r="EO1" s="3" t="s">
        <v>136</v>
      </c>
      <c r="EP1" s="3" t="s">
        <v>137</v>
      </c>
      <c r="EQ1" s="3" t="s">
        <v>138</v>
      </c>
      <c r="ER1" s="3" t="s">
        <v>139</v>
      </c>
      <c r="ES1" s="3" t="s">
        <v>140</v>
      </c>
      <c r="ET1" s="3" t="s">
        <v>141</v>
      </c>
      <c r="EU1" s="3" t="s">
        <v>142</v>
      </c>
      <c r="EV1" s="3" t="s">
        <v>143</v>
      </c>
      <c r="EW1" s="3" t="s">
        <v>144</v>
      </c>
      <c r="EX1" s="3" t="s">
        <v>145</v>
      </c>
      <c r="EY1" s="3" t="s">
        <v>146</v>
      </c>
      <c r="EZ1" s="3" t="s">
        <v>147</v>
      </c>
      <c r="FA1" s="3" t="s">
        <v>148</v>
      </c>
      <c r="FB1" s="3" t="s">
        <v>127</v>
      </c>
      <c r="FC1" s="3" t="s">
        <v>149</v>
      </c>
      <c r="FD1" s="3" t="s">
        <v>150</v>
      </c>
      <c r="FE1" s="3" t="s">
        <v>151</v>
      </c>
      <c r="FF1" s="3" t="s">
        <v>152</v>
      </c>
      <c r="FG1" s="3" t="s">
        <v>153</v>
      </c>
      <c r="FH1" s="3" t="s">
        <v>154</v>
      </c>
      <c r="FI1" s="3" t="s">
        <v>155</v>
      </c>
      <c r="FJ1" s="3" t="s">
        <v>156</v>
      </c>
      <c r="FK1" s="3" t="s">
        <v>157</v>
      </c>
      <c r="FL1" s="3" t="s">
        <v>158</v>
      </c>
      <c r="FM1" s="3" t="s">
        <v>159</v>
      </c>
      <c r="FN1" s="3" t="s">
        <v>160</v>
      </c>
      <c r="FO1" s="3" t="s">
        <v>161</v>
      </c>
      <c r="FP1" s="3" t="s">
        <v>162</v>
      </c>
      <c r="FQ1" s="3" t="s">
        <v>163</v>
      </c>
      <c r="FR1" s="3" t="s">
        <v>164</v>
      </c>
      <c r="FS1" s="3" t="s">
        <v>165</v>
      </c>
      <c r="FT1" s="3" t="s">
        <v>166</v>
      </c>
      <c r="FU1" s="3" t="s">
        <v>167</v>
      </c>
      <c r="FV1" s="3" t="s">
        <v>168</v>
      </c>
      <c r="FW1" s="3" t="s">
        <v>169</v>
      </c>
      <c r="FX1" s="3" t="s">
        <v>170</v>
      </c>
      <c r="FY1" s="3" t="s">
        <v>157</v>
      </c>
      <c r="FZ1" s="3" t="s">
        <v>171</v>
      </c>
      <c r="GA1" s="3" t="s">
        <v>172</v>
      </c>
      <c r="GB1" s="3" t="s">
        <v>173</v>
      </c>
      <c r="GC1" s="3" t="s">
        <v>174</v>
      </c>
      <c r="GD1" s="3" t="s">
        <v>175</v>
      </c>
      <c r="GE1" s="3" t="s">
        <v>176</v>
      </c>
      <c r="GF1" s="3" t="s">
        <v>177</v>
      </c>
      <c r="GG1" s="3" t="s">
        <v>178</v>
      </c>
      <c r="GH1" s="3" t="s">
        <v>179</v>
      </c>
      <c r="GI1" s="3" t="s">
        <v>180</v>
      </c>
      <c r="GJ1" s="3" t="s">
        <v>181</v>
      </c>
      <c r="GK1" s="3" t="s">
        <v>182</v>
      </c>
      <c r="GL1" s="3" t="s">
        <v>183</v>
      </c>
      <c r="GM1" s="3" t="s">
        <v>184</v>
      </c>
      <c r="GN1" s="3" t="s">
        <v>185</v>
      </c>
      <c r="GO1" s="3" t="s">
        <v>186</v>
      </c>
      <c r="GP1" s="3" t="s">
        <v>187</v>
      </c>
      <c r="GQ1" s="3" t="s">
        <v>166</v>
      </c>
      <c r="GR1" s="3" t="s">
        <v>188</v>
      </c>
      <c r="GS1" s="3" t="s">
        <v>189</v>
      </c>
      <c r="GT1" s="3" t="s">
        <v>190</v>
      </c>
      <c r="GU1" s="3" t="s">
        <v>191</v>
      </c>
      <c r="GV1" s="3" t="s">
        <v>192</v>
      </c>
      <c r="GW1" s="3" t="s">
        <v>193</v>
      </c>
      <c r="GX1" s="3" t="s">
        <v>194</v>
      </c>
      <c r="GY1" s="3" t="s">
        <v>195</v>
      </c>
      <c r="GZ1" s="3" t="s">
        <v>196</v>
      </c>
      <c r="HA1" s="3" t="s">
        <v>197</v>
      </c>
      <c r="HB1" s="3" t="s">
        <v>198</v>
      </c>
      <c r="HC1" s="3" t="s">
        <v>199</v>
      </c>
      <c r="HD1" s="3" t="s">
        <v>200</v>
      </c>
      <c r="HE1" s="3" t="s">
        <v>201</v>
      </c>
      <c r="HF1" s="3" t="s">
        <v>202</v>
      </c>
      <c r="HG1" s="3" t="s">
        <v>203</v>
      </c>
      <c r="HH1" s="3" t="s">
        <v>204</v>
      </c>
      <c r="HI1" s="3" t="s">
        <v>205</v>
      </c>
      <c r="HJ1" s="3" t="s">
        <v>206</v>
      </c>
      <c r="HK1" s="3" t="s">
        <v>207</v>
      </c>
      <c r="HL1" s="3" t="s">
        <v>208</v>
      </c>
      <c r="HM1" s="3" t="s">
        <v>209</v>
      </c>
      <c r="HN1" s="3" t="s">
        <v>196</v>
      </c>
      <c r="HO1" s="3" t="s">
        <v>210</v>
      </c>
      <c r="HP1" s="3" t="s">
        <v>211</v>
      </c>
      <c r="HQ1" s="3" t="s">
        <v>212</v>
      </c>
      <c r="HR1" s="3" t="s">
        <v>213</v>
      </c>
      <c r="HS1" s="3" t="s">
        <v>214</v>
      </c>
      <c r="HT1" s="3" t="s">
        <v>215</v>
      </c>
      <c r="HU1" s="3" t="s">
        <v>216</v>
      </c>
      <c r="HV1" s="3" t="s">
        <v>217</v>
      </c>
      <c r="HW1" s="3" t="s">
        <v>218</v>
      </c>
      <c r="HX1" s="3" t="s">
        <v>219</v>
      </c>
      <c r="HY1" s="3" t="s">
        <v>220</v>
      </c>
      <c r="HZ1" s="3" t="s">
        <v>221</v>
      </c>
      <c r="IA1" s="3" t="s">
        <v>222</v>
      </c>
      <c r="IB1" s="3" t="s">
        <v>223</v>
      </c>
      <c r="IC1" s="3" t="s">
        <v>224</v>
      </c>
      <c r="ID1" s="3" t="s">
        <v>225</v>
      </c>
      <c r="IE1" s="3" t="s">
        <v>226</v>
      </c>
      <c r="IF1" s="3" t="s">
        <v>205</v>
      </c>
      <c r="IG1" s="3" t="s">
        <v>227</v>
      </c>
      <c r="IH1" s="3" t="s">
        <v>228</v>
      </c>
      <c r="II1" s="3" t="s">
        <v>229</v>
      </c>
      <c r="IJ1" s="3" t="s">
        <v>230</v>
      </c>
      <c r="IK1" s="3" t="s">
        <v>231</v>
      </c>
      <c r="IL1" s="3" t="s">
        <v>232</v>
      </c>
      <c r="IM1" s="3" t="s">
        <v>233</v>
      </c>
      <c r="IN1" s="3" t="s">
        <v>234</v>
      </c>
      <c r="IO1" s="3" t="s">
        <v>235</v>
      </c>
      <c r="IP1" s="3" t="s">
        <v>236</v>
      </c>
      <c r="IQ1" s="3" t="s">
        <v>237</v>
      </c>
    </row>
    <row r="2" spans="1:251">
      <c r="A2" s="4" t="s">
        <v>238</v>
      </c>
      <c r="B2" s="7" t="s">
        <v>247</v>
      </c>
      <c r="C2" s="7" t="s">
        <v>247</v>
      </c>
      <c r="D2" s="7" t="s">
        <v>247</v>
      </c>
      <c r="E2" s="7" t="s">
        <v>247</v>
      </c>
      <c r="F2" s="7" t="s">
        <v>247</v>
      </c>
      <c r="G2" s="7" t="s">
        <v>247</v>
      </c>
      <c r="H2" s="7" t="s">
        <v>247</v>
      </c>
      <c r="I2" s="7" t="s">
        <v>247</v>
      </c>
      <c r="J2" s="7" t="s">
        <v>247</v>
      </c>
      <c r="K2" s="7" t="s">
        <v>247</v>
      </c>
      <c r="L2" s="7" t="s">
        <v>247</v>
      </c>
      <c r="M2" s="7" t="s">
        <v>247</v>
      </c>
      <c r="N2" s="7" t="s">
        <v>247</v>
      </c>
      <c r="O2" s="7" t="s">
        <v>247</v>
      </c>
      <c r="P2" s="7" t="s">
        <v>247</v>
      </c>
      <c r="Q2" s="7" t="s">
        <v>247</v>
      </c>
      <c r="R2" s="7" t="s">
        <v>247</v>
      </c>
      <c r="S2" s="7" t="s">
        <v>247</v>
      </c>
      <c r="T2" s="7" t="s">
        <v>247</v>
      </c>
      <c r="U2" s="7" t="s">
        <v>247</v>
      </c>
      <c r="V2" s="7" t="s">
        <v>247</v>
      </c>
      <c r="W2" s="7" t="s">
        <v>247</v>
      </c>
      <c r="X2" s="7" t="s">
        <v>247</v>
      </c>
      <c r="Y2" s="7" t="s">
        <v>247</v>
      </c>
      <c r="Z2" s="7" t="s">
        <v>247</v>
      </c>
      <c r="AA2" s="7" t="s">
        <v>247</v>
      </c>
      <c r="AB2" s="7" t="s">
        <v>247</v>
      </c>
      <c r="AC2" s="7" t="s">
        <v>247</v>
      </c>
      <c r="AD2" s="7" t="s">
        <v>247</v>
      </c>
      <c r="AE2" s="7" t="s">
        <v>247</v>
      </c>
      <c r="AF2" s="7" t="s">
        <v>247</v>
      </c>
      <c r="AG2" s="7" t="s">
        <v>247</v>
      </c>
      <c r="AH2" s="7" t="s">
        <v>247</v>
      </c>
      <c r="AI2" s="7" t="s">
        <v>247</v>
      </c>
      <c r="AJ2" s="7" t="s">
        <v>247</v>
      </c>
      <c r="AK2" s="7" t="s">
        <v>247</v>
      </c>
      <c r="AL2" s="7" t="s">
        <v>247</v>
      </c>
      <c r="AM2" s="7" t="s">
        <v>247</v>
      </c>
      <c r="AN2" s="7" t="s">
        <v>247</v>
      </c>
      <c r="AO2" s="7" t="s">
        <v>247</v>
      </c>
      <c r="AP2" s="7" t="s">
        <v>247</v>
      </c>
      <c r="AQ2" s="7" t="s">
        <v>247</v>
      </c>
      <c r="AR2" s="7" t="s">
        <v>247</v>
      </c>
      <c r="AS2" s="7" t="s">
        <v>247</v>
      </c>
      <c r="AT2" s="7" t="s">
        <v>247</v>
      </c>
      <c r="AU2" s="7" t="s">
        <v>247</v>
      </c>
      <c r="AV2" s="7" t="s">
        <v>247</v>
      </c>
      <c r="AW2" s="7" t="s">
        <v>247</v>
      </c>
      <c r="AX2" s="7" t="s">
        <v>247</v>
      </c>
      <c r="AY2" s="7" t="s">
        <v>247</v>
      </c>
      <c r="AZ2" s="7" t="s">
        <v>247</v>
      </c>
      <c r="BA2" s="7" t="s">
        <v>247</v>
      </c>
      <c r="BB2" s="7" t="s">
        <v>247</v>
      </c>
      <c r="BC2" s="7" t="s">
        <v>247</v>
      </c>
      <c r="BD2" s="7" t="s">
        <v>247</v>
      </c>
      <c r="BE2" s="7" t="s">
        <v>247</v>
      </c>
      <c r="BF2" s="7" t="s">
        <v>247</v>
      </c>
      <c r="BG2" s="7" t="s">
        <v>247</v>
      </c>
      <c r="BH2" s="7" t="s">
        <v>247</v>
      </c>
      <c r="BI2" s="7" t="s">
        <v>247</v>
      </c>
      <c r="BJ2" s="7" t="s">
        <v>247</v>
      </c>
      <c r="BK2" s="7" t="s">
        <v>247</v>
      </c>
      <c r="BL2" s="7" t="s">
        <v>247</v>
      </c>
      <c r="BM2" s="7" t="s">
        <v>247</v>
      </c>
      <c r="BN2" s="7" t="s">
        <v>247</v>
      </c>
      <c r="BO2" s="7" t="s">
        <v>247</v>
      </c>
      <c r="BP2" s="7" t="s">
        <v>247</v>
      </c>
      <c r="BQ2" s="7" t="s">
        <v>247</v>
      </c>
      <c r="BR2" s="7" t="s">
        <v>247</v>
      </c>
      <c r="BS2" s="7" t="s">
        <v>247</v>
      </c>
      <c r="BT2" s="7" t="s">
        <v>247</v>
      </c>
      <c r="BU2" s="7" t="s">
        <v>247</v>
      </c>
      <c r="BV2" s="7" t="s">
        <v>247</v>
      </c>
      <c r="BW2" s="7" t="s">
        <v>247</v>
      </c>
      <c r="BX2" s="7" t="s">
        <v>247</v>
      </c>
      <c r="BY2" s="7" t="s">
        <v>247</v>
      </c>
      <c r="BZ2" s="7" t="s">
        <v>247</v>
      </c>
      <c r="CA2" s="7" t="s">
        <v>247</v>
      </c>
      <c r="CB2" s="7" t="s">
        <v>247</v>
      </c>
      <c r="CC2" s="7" t="s">
        <v>247</v>
      </c>
      <c r="CD2" s="7" t="s">
        <v>247</v>
      </c>
      <c r="CE2" s="7" t="s">
        <v>247</v>
      </c>
      <c r="CF2" s="7" t="s">
        <v>247</v>
      </c>
      <c r="CG2" s="7" t="s">
        <v>247</v>
      </c>
      <c r="CH2" s="7" t="s">
        <v>247</v>
      </c>
      <c r="CI2" s="7" t="s">
        <v>247</v>
      </c>
      <c r="CJ2" s="7" t="s">
        <v>247</v>
      </c>
      <c r="CK2" s="7" t="s">
        <v>247</v>
      </c>
      <c r="CL2" s="7" t="s">
        <v>247</v>
      </c>
      <c r="CM2" s="7" t="s">
        <v>247</v>
      </c>
      <c r="CN2" s="7" t="s">
        <v>247</v>
      </c>
      <c r="CO2" s="7" t="s">
        <v>247</v>
      </c>
      <c r="CP2" s="7" t="s">
        <v>247</v>
      </c>
      <c r="CQ2" s="7" t="s">
        <v>247</v>
      </c>
      <c r="CR2" s="7" t="s">
        <v>247</v>
      </c>
      <c r="CS2" s="7" t="s">
        <v>247</v>
      </c>
      <c r="CT2" s="7" t="s">
        <v>247</v>
      </c>
      <c r="CU2" s="7" t="s">
        <v>247</v>
      </c>
      <c r="CV2" s="7" t="s">
        <v>247</v>
      </c>
      <c r="CW2" s="7" t="s">
        <v>247</v>
      </c>
      <c r="CX2" s="7" t="s">
        <v>247</v>
      </c>
      <c r="CY2" s="7" t="s">
        <v>247</v>
      </c>
      <c r="CZ2" s="7" t="s">
        <v>247</v>
      </c>
      <c r="DA2" s="7" t="s">
        <v>247</v>
      </c>
      <c r="DB2" s="7" t="s">
        <v>247</v>
      </c>
      <c r="DC2" s="7" t="s">
        <v>247</v>
      </c>
      <c r="DD2" s="7" t="s">
        <v>247</v>
      </c>
      <c r="DE2" s="7" t="s">
        <v>247</v>
      </c>
      <c r="DF2" s="7" t="s">
        <v>247</v>
      </c>
      <c r="DG2" s="7" t="s">
        <v>247</v>
      </c>
      <c r="DH2" s="7" t="s">
        <v>247</v>
      </c>
      <c r="DI2" s="7" t="s">
        <v>247</v>
      </c>
      <c r="DJ2" s="7" t="s">
        <v>247</v>
      </c>
      <c r="DK2" s="7" t="s">
        <v>247</v>
      </c>
      <c r="DL2" s="7" t="s">
        <v>247</v>
      </c>
      <c r="DM2" s="7" t="s">
        <v>247</v>
      </c>
      <c r="DN2" s="7" t="s">
        <v>247</v>
      </c>
      <c r="DO2" s="7" t="s">
        <v>247</v>
      </c>
      <c r="DP2" s="7" t="s">
        <v>247</v>
      </c>
      <c r="DQ2" s="7" t="s">
        <v>247</v>
      </c>
      <c r="DR2" s="7" t="s">
        <v>247</v>
      </c>
      <c r="DS2" s="7" t="s">
        <v>247</v>
      </c>
      <c r="DT2" s="7" t="s">
        <v>247</v>
      </c>
      <c r="DU2" s="7" t="s">
        <v>247</v>
      </c>
      <c r="DV2" s="7" t="s">
        <v>247</v>
      </c>
      <c r="DW2" s="7" t="s">
        <v>247</v>
      </c>
      <c r="DX2" s="7" t="s">
        <v>247</v>
      </c>
      <c r="DY2" s="7" t="s">
        <v>247</v>
      </c>
      <c r="DZ2" s="7" t="s">
        <v>247</v>
      </c>
      <c r="EA2" s="7" t="s">
        <v>247</v>
      </c>
      <c r="EB2" s="7" t="s">
        <v>247</v>
      </c>
      <c r="EC2" s="7" t="s">
        <v>247</v>
      </c>
      <c r="ED2" s="7" t="s">
        <v>247</v>
      </c>
      <c r="EE2" s="7" t="s">
        <v>247</v>
      </c>
      <c r="EF2" s="7" t="s">
        <v>247</v>
      </c>
      <c r="EG2" s="7" t="s">
        <v>247</v>
      </c>
      <c r="EH2" s="7" t="s">
        <v>247</v>
      </c>
      <c r="EI2" s="7" t="s">
        <v>247</v>
      </c>
      <c r="EJ2" s="7" t="s">
        <v>247</v>
      </c>
      <c r="EK2" s="7" t="s">
        <v>247</v>
      </c>
      <c r="EL2" s="7" t="s">
        <v>247</v>
      </c>
      <c r="EM2" s="7" t="s">
        <v>247</v>
      </c>
      <c r="EN2" s="7" t="s">
        <v>247</v>
      </c>
      <c r="EO2" s="7" t="s">
        <v>247</v>
      </c>
      <c r="EP2" s="7" t="s">
        <v>247</v>
      </c>
      <c r="EQ2" s="7" t="s">
        <v>247</v>
      </c>
      <c r="ER2" s="7" t="s">
        <v>247</v>
      </c>
      <c r="ES2" s="7" t="s">
        <v>247</v>
      </c>
      <c r="ET2" s="7" t="s">
        <v>247</v>
      </c>
      <c r="EU2" s="7" t="s">
        <v>247</v>
      </c>
      <c r="EV2" s="7" t="s">
        <v>247</v>
      </c>
      <c r="EW2" s="7" t="s">
        <v>247</v>
      </c>
      <c r="EX2" s="7" t="s">
        <v>247</v>
      </c>
      <c r="EY2" s="7" t="s">
        <v>247</v>
      </c>
      <c r="EZ2" s="7" t="s">
        <v>247</v>
      </c>
      <c r="FA2" s="7" t="s">
        <v>247</v>
      </c>
      <c r="FB2" s="7" t="s">
        <v>247</v>
      </c>
      <c r="FC2" s="7" t="s">
        <v>247</v>
      </c>
      <c r="FD2" s="7" t="s">
        <v>247</v>
      </c>
      <c r="FE2" s="7" t="s">
        <v>247</v>
      </c>
      <c r="FF2" s="7" t="s">
        <v>247</v>
      </c>
      <c r="FG2" s="7" t="s">
        <v>247</v>
      </c>
      <c r="FH2" s="7" t="s">
        <v>247</v>
      </c>
      <c r="FI2" s="7" t="s">
        <v>247</v>
      </c>
      <c r="FJ2" s="7" t="s">
        <v>247</v>
      </c>
      <c r="FK2" s="7" t="s">
        <v>247</v>
      </c>
      <c r="FL2" s="7" t="s">
        <v>247</v>
      </c>
      <c r="FM2" s="7" t="s">
        <v>247</v>
      </c>
      <c r="FN2" s="7" t="s">
        <v>247</v>
      </c>
      <c r="FO2" s="7" t="s">
        <v>247</v>
      </c>
      <c r="FP2" s="7" t="s">
        <v>247</v>
      </c>
      <c r="FQ2" s="7" t="s">
        <v>247</v>
      </c>
      <c r="FR2" s="7" t="s">
        <v>247</v>
      </c>
      <c r="FS2" s="7" t="s">
        <v>247</v>
      </c>
      <c r="FT2" s="7" t="s">
        <v>247</v>
      </c>
      <c r="FU2" s="7" t="s">
        <v>247</v>
      </c>
      <c r="FV2" s="7" t="s">
        <v>247</v>
      </c>
      <c r="FW2" s="7" t="s">
        <v>247</v>
      </c>
      <c r="FX2" s="7" t="s">
        <v>247</v>
      </c>
      <c r="FY2" s="7" t="s">
        <v>247</v>
      </c>
      <c r="FZ2" s="7" t="s">
        <v>247</v>
      </c>
      <c r="GA2" s="7" t="s">
        <v>247</v>
      </c>
      <c r="GB2" s="7" t="s">
        <v>247</v>
      </c>
      <c r="GC2" s="7" t="s">
        <v>247</v>
      </c>
      <c r="GD2" s="7" t="s">
        <v>247</v>
      </c>
      <c r="GE2" s="7" t="s">
        <v>247</v>
      </c>
      <c r="GF2" s="7" t="s">
        <v>247</v>
      </c>
      <c r="GG2" s="7" t="s">
        <v>247</v>
      </c>
      <c r="GH2" s="7" t="s">
        <v>247</v>
      </c>
      <c r="GI2" s="7" t="s">
        <v>247</v>
      </c>
      <c r="GJ2" s="7" t="s">
        <v>247</v>
      </c>
      <c r="GK2" s="7" t="s">
        <v>247</v>
      </c>
      <c r="GL2" s="7" t="s">
        <v>247</v>
      </c>
      <c r="GM2" s="7" t="s">
        <v>247</v>
      </c>
      <c r="GN2" s="7" t="s">
        <v>247</v>
      </c>
      <c r="GO2" s="7" t="s">
        <v>247</v>
      </c>
      <c r="GP2" s="7" t="s">
        <v>247</v>
      </c>
      <c r="GQ2" s="7" t="s">
        <v>247</v>
      </c>
      <c r="GR2" s="7" t="s">
        <v>247</v>
      </c>
      <c r="GS2" s="7" t="s">
        <v>247</v>
      </c>
      <c r="GT2" s="7" t="s">
        <v>247</v>
      </c>
      <c r="GU2" s="7" t="s">
        <v>247</v>
      </c>
      <c r="GV2" s="7" t="s">
        <v>247</v>
      </c>
      <c r="GW2" s="7" t="s">
        <v>247</v>
      </c>
      <c r="GX2" s="7" t="s">
        <v>247</v>
      </c>
      <c r="GY2" s="7" t="s">
        <v>247</v>
      </c>
      <c r="GZ2" s="7" t="s">
        <v>247</v>
      </c>
      <c r="HA2" s="7" t="s">
        <v>247</v>
      </c>
      <c r="HB2" s="7" t="s">
        <v>247</v>
      </c>
      <c r="HC2" s="7" t="s">
        <v>247</v>
      </c>
      <c r="HD2" s="7" t="s">
        <v>247</v>
      </c>
      <c r="HE2" s="7" t="s">
        <v>247</v>
      </c>
      <c r="HF2" s="7" t="s">
        <v>247</v>
      </c>
      <c r="HG2" s="7" t="s">
        <v>247</v>
      </c>
      <c r="HH2" s="7" t="s">
        <v>247</v>
      </c>
      <c r="HI2" s="7" t="s">
        <v>247</v>
      </c>
      <c r="HJ2" s="7" t="s">
        <v>247</v>
      </c>
      <c r="HK2" s="7" t="s">
        <v>247</v>
      </c>
      <c r="HL2" s="7" t="s">
        <v>247</v>
      </c>
      <c r="HM2" s="7" t="s">
        <v>247</v>
      </c>
      <c r="HN2" s="7" t="s">
        <v>247</v>
      </c>
      <c r="HO2" s="7" t="s">
        <v>247</v>
      </c>
      <c r="HP2" s="7" t="s">
        <v>247</v>
      </c>
      <c r="HQ2" s="7" t="s">
        <v>247</v>
      </c>
      <c r="HR2" s="7" t="s">
        <v>247</v>
      </c>
      <c r="HS2" s="7" t="s">
        <v>247</v>
      </c>
      <c r="HT2" s="7" t="s">
        <v>247</v>
      </c>
      <c r="HU2" s="7" t="s">
        <v>247</v>
      </c>
      <c r="HV2" s="7" t="s">
        <v>247</v>
      </c>
      <c r="HW2" s="7" t="s">
        <v>247</v>
      </c>
      <c r="HX2" s="7" t="s">
        <v>247</v>
      </c>
      <c r="HY2" s="7" t="s">
        <v>247</v>
      </c>
      <c r="HZ2" s="7" t="s">
        <v>247</v>
      </c>
      <c r="IA2" s="7" t="s">
        <v>247</v>
      </c>
      <c r="IB2" s="7" t="s">
        <v>247</v>
      </c>
      <c r="IC2" s="7" t="s">
        <v>247</v>
      </c>
      <c r="ID2" s="7" t="s">
        <v>247</v>
      </c>
      <c r="IE2" s="7" t="s">
        <v>247</v>
      </c>
      <c r="IF2" s="7" t="s">
        <v>247</v>
      </c>
      <c r="IG2" s="7" t="s">
        <v>247</v>
      </c>
      <c r="IH2" s="7" t="s">
        <v>247</v>
      </c>
      <c r="II2" s="7" t="s">
        <v>247</v>
      </c>
      <c r="IJ2" s="7" t="s">
        <v>247</v>
      </c>
      <c r="IK2" s="7" t="s">
        <v>247</v>
      </c>
      <c r="IL2" s="7" t="s">
        <v>247</v>
      </c>
      <c r="IM2" s="7" t="s">
        <v>247</v>
      </c>
      <c r="IN2" s="7" t="s">
        <v>247</v>
      </c>
      <c r="IO2" s="7" t="s">
        <v>247</v>
      </c>
      <c r="IP2" s="7" t="s">
        <v>247</v>
      </c>
      <c r="IQ2" s="7" t="s">
        <v>247</v>
      </c>
    </row>
    <row r="3" spans="1:251">
      <c r="A3" s="4" t="s">
        <v>239</v>
      </c>
      <c r="B3" s="8" t="s">
        <v>248</v>
      </c>
      <c r="C3" s="8" t="s">
        <v>248</v>
      </c>
      <c r="D3" s="8" t="s">
        <v>248</v>
      </c>
      <c r="E3" s="8" t="s">
        <v>248</v>
      </c>
      <c r="F3" s="8" t="s">
        <v>248</v>
      </c>
      <c r="G3" s="8" t="s">
        <v>248</v>
      </c>
      <c r="H3" s="8" t="s">
        <v>248</v>
      </c>
      <c r="I3" s="8" t="s">
        <v>248</v>
      </c>
      <c r="J3" s="8" t="s">
        <v>248</v>
      </c>
      <c r="K3" s="8" t="s">
        <v>248</v>
      </c>
      <c r="L3" s="8" t="s">
        <v>248</v>
      </c>
      <c r="M3" s="8" t="s">
        <v>248</v>
      </c>
      <c r="N3" s="8" t="s">
        <v>248</v>
      </c>
      <c r="O3" s="8" t="s">
        <v>248</v>
      </c>
      <c r="P3" s="8" t="s">
        <v>248</v>
      </c>
      <c r="Q3" s="8" t="s">
        <v>248</v>
      </c>
      <c r="R3" s="8" t="s">
        <v>248</v>
      </c>
      <c r="S3" s="8" t="s">
        <v>248</v>
      </c>
      <c r="T3" s="8" t="s">
        <v>248</v>
      </c>
      <c r="U3" s="8" t="s">
        <v>248</v>
      </c>
      <c r="V3" s="8" t="s">
        <v>248</v>
      </c>
      <c r="W3" s="8" t="s">
        <v>248</v>
      </c>
      <c r="X3" s="8" t="s">
        <v>248</v>
      </c>
      <c r="Y3" s="8" t="s">
        <v>248</v>
      </c>
      <c r="Z3" s="8" t="s">
        <v>248</v>
      </c>
      <c r="AA3" s="8" t="s">
        <v>248</v>
      </c>
      <c r="AB3" s="8" t="s">
        <v>248</v>
      </c>
      <c r="AC3" s="8" t="s">
        <v>248</v>
      </c>
      <c r="AD3" s="8" t="s">
        <v>248</v>
      </c>
      <c r="AE3" s="8" t="s">
        <v>248</v>
      </c>
      <c r="AF3" s="8" t="s">
        <v>248</v>
      </c>
      <c r="AG3" s="8" t="s">
        <v>248</v>
      </c>
      <c r="AH3" s="8" t="s">
        <v>248</v>
      </c>
      <c r="AI3" s="8" t="s">
        <v>248</v>
      </c>
      <c r="AJ3" s="8" t="s">
        <v>248</v>
      </c>
      <c r="AK3" s="8" t="s">
        <v>248</v>
      </c>
      <c r="AL3" s="8" t="s">
        <v>248</v>
      </c>
      <c r="AM3" s="8" t="s">
        <v>248</v>
      </c>
      <c r="AN3" s="8" t="s">
        <v>248</v>
      </c>
      <c r="AO3" s="8" t="s">
        <v>248</v>
      </c>
      <c r="AP3" s="8" t="s">
        <v>248</v>
      </c>
      <c r="AQ3" s="8" t="s">
        <v>248</v>
      </c>
      <c r="AR3" s="8" t="s">
        <v>248</v>
      </c>
      <c r="AS3" s="8" t="s">
        <v>248</v>
      </c>
      <c r="AT3" s="8" t="s">
        <v>248</v>
      </c>
      <c r="AU3" s="8" t="s">
        <v>248</v>
      </c>
      <c r="AV3" s="8" t="s">
        <v>248</v>
      </c>
      <c r="AW3" s="8" t="s">
        <v>248</v>
      </c>
      <c r="AX3" s="8" t="s">
        <v>248</v>
      </c>
      <c r="AY3" s="8" t="s">
        <v>248</v>
      </c>
      <c r="AZ3" s="8" t="s">
        <v>248</v>
      </c>
      <c r="BA3" s="8" t="s">
        <v>248</v>
      </c>
      <c r="BB3" s="8" t="s">
        <v>248</v>
      </c>
      <c r="BC3" s="8" t="s">
        <v>248</v>
      </c>
      <c r="BD3" s="8" t="s">
        <v>248</v>
      </c>
      <c r="BE3" s="8" t="s">
        <v>248</v>
      </c>
      <c r="BF3" s="8" t="s">
        <v>248</v>
      </c>
      <c r="BG3" s="8" t="s">
        <v>248</v>
      </c>
      <c r="BH3" s="8" t="s">
        <v>248</v>
      </c>
      <c r="BI3" s="8" t="s">
        <v>248</v>
      </c>
      <c r="BJ3" s="8" t="s">
        <v>248</v>
      </c>
      <c r="BK3" s="8" t="s">
        <v>248</v>
      </c>
      <c r="BL3" s="8" t="s">
        <v>248</v>
      </c>
      <c r="BM3" s="8" t="s">
        <v>248</v>
      </c>
      <c r="BN3" s="8" t="s">
        <v>248</v>
      </c>
      <c r="BO3" s="8" t="s">
        <v>248</v>
      </c>
      <c r="BP3" s="8" t="s">
        <v>248</v>
      </c>
      <c r="BQ3" s="8" t="s">
        <v>248</v>
      </c>
      <c r="BR3" s="8" t="s">
        <v>248</v>
      </c>
      <c r="BS3" s="8" t="s">
        <v>248</v>
      </c>
      <c r="BT3" s="8" t="s">
        <v>248</v>
      </c>
      <c r="BU3" s="8" t="s">
        <v>248</v>
      </c>
      <c r="BV3" s="8" t="s">
        <v>248</v>
      </c>
      <c r="BW3" s="8" t="s">
        <v>248</v>
      </c>
      <c r="BX3" s="8" t="s">
        <v>248</v>
      </c>
      <c r="BY3" s="8" t="s">
        <v>248</v>
      </c>
      <c r="BZ3" s="8" t="s">
        <v>248</v>
      </c>
      <c r="CA3" s="8" t="s">
        <v>248</v>
      </c>
      <c r="CB3" s="8" t="s">
        <v>248</v>
      </c>
      <c r="CC3" s="8" t="s">
        <v>248</v>
      </c>
      <c r="CD3" s="8" t="s">
        <v>248</v>
      </c>
      <c r="CE3" s="8" t="s">
        <v>248</v>
      </c>
      <c r="CF3" s="8" t="s">
        <v>248</v>
      </c>
      <c r="CG3" s="8" t="s">
        <v>248</v>
      </c>
      <c r="CH3" s="8" t="s">
        <v>248</v>
      </c>
      <c r="CI3" s="8" t="s">
        <v>248</v>
      </c>
      <c r="CJ3" s="8" t="s">
        <v>248</v>
      </c>
      <c r="CK3" s="8" t="s">
        <v>248</v>
      </c>
      <c r="CL3" s="8" t="s">
        <v>248</v>
      </c>
      <c r="CM3" s="8" t="s">
        <v>248</v>
      </c>
      <c r="CN3" s="8" t="s">
        <v>248</v>
      </c>
      <c r="CO3" s="8" t="s">
        <v>248</v>
      </c>
      <c r="CP3" s="8" t="s">
        <v>248</v>
      </c>
      <c r="CQ3" s="8" t="s">
        <v>248</v>
      </c>
      <c r="CR3" s="8" t="s">
        <v>248</v>
      </c>
      <c r="CS3" s="8" t="s">
        <v>248</v>
      </c>
      <c r="CT3" s="8" t="s">
        <v>248</v>
      </c>
      <c r="CU3" s="8" t="s">
        <v>248</v>
      </c>
      <c r="CV3" s="8" t="s">
        <v>248</v>
      </c>
      <c r="CW3" s="8" t="s">
        <v>248</v>
      </c>
      <c r="CX3" s="8" t="s">
        <v>248</v>
      </c>
      <c r="CY3" s="8" t="s">
        <v>248</v>
      </c>
      <c r="CZ3" s="8" t="s">
        <v>248</v>
      </c>
      <c r="DA3" s="8" t="s">
        <v>248</v>
      </c>
      <c r="DB3" s="8" t="s">
        <v>248</v>
      </c>
      <c r="DC3" s="8" t="s">
        <v>248</v>
      </c>
      <c r="DD3" s="8" t="s">
        <v>248</v>
      </c>
      <c r="DE3" s="8" t="s">
        <v>248</v>
      </c>
      <c r="DF3" s="8" t="s">
        <v>248</v>
      </c>
      <c r="DG3" s="8" t="s">
        <v>248</v>
      </c>
      <c r="DH3" s="8" t="s">
        <v>248</v>
      </c>
      <c r="DI3" s="8" t="s">
        <v>248</v>
      </c>
      <c r="DJ3" s="8" t="s">
        <v>248</v>
      </c>
      <c r="DK3" s="8" t="s">
        <v>248</v>
      </c>
      <c r="DL3" s="8" t="s">
        <v>248</v>
      </c>
      <c r="DM3" s="8" t="s">
        <v>248</v>
      </c>
      <c r="DN3" s="8" t="s">
        <v>248</v>
      </c>
      <c r="DO3" s="8" t="s">
        <v>248</v>
      </c>
      <c r="DP3" s="8" t="s">
        <v>248</v>
      </c>
      <c r="DQ3" s="8" t="s">
        <v>248</v>
      </c>
      <c r="DR3" s="8" t="s">
        <v>248</v>
      </c>
      <c r="DS3" s="8" t="s">
        <v>248</v>
      </c>
      <c r="DT3" s="8" t="s">
        <v>248</v>
      </c>
      <c r="DU3" s="8" t="s">
        <v>248</v>
      </c>
      <c r="DV3" s="8" t="s">
        <v>248</v>
      </c>
      <c r="DW3" s="8" t="s">
        <v>248</v>
      </c>
      <c r="DX3" s="8" t="s">
        <v>248</v>
      </c>
      <c r="DY3" s="8" t="s">
        <v>248</v>
      </c>
      <c r="DZ3" s="8" t="s">
        <v>248</v>
      </c>
      <c r="EA3" s="8" t="s">
        <v>248</v>
      </c>
      <c r="EB3" s="8" t="s">
        <v>248</v>
      </c>
      <c r="EC3" s="8" t="s">
        <v>248</v>
      </c>
      <c r="ED3" s="8" t="s">
        <v>248</v>
      </c>
      <c r="EE3" s="8" t="s">
        <v>248</v>
      </c>
      <c r="EF3" s="8" t="s">
        <v>248</v>
      </c>
      <c r="EG3" s="8" t="s">
        <v>248</v>
      </c>
      <c r="EH3" s="8" t="s">
        <v>248</v>
      </c>
      <c r="EI3" s="8" t="s">
        <v>248</v>
      </c>
      <c r="EJ3" s="8" t="s">
        <v>248</v>
      </c>
      <c r="EK3" s="8" t="s">
        <v>248</v>
      </c>
      <c r="EL3" s="8" t="s">
        <v>248</v>
      </c>
      <c r="EM3" s="8" t="s">
        <v>248</v>
      </c>
      <c r="EN3" s="8" t="s">
        <v>248</v>
      </c>
      <c r="EO3" s="8" t="s">
        <v>248</v>
      </c>
      <c r="EP3" s="8" t="s">
        <v>248</v>
      </c>
      <c r="EQ3" s="8" t="s">
        <v>248</v>
      </c>
      <c r="ER3" s="8" t="s">
        <v>248</v>
      </c>
      <c r="ES3" s="8" t="s">
        <v>248</v>
      </c>
      <c r="ET3" s="8" t="s">
        <v>248</v>
      </c>
      <c r="EU3" s="8" t="s">
        <v>248</v>
      </c>
      <c r="EV3" s="8" t="s">
        <v>248</v>
      </c>
      <c r="EW3" s="8" t="s">
        <v>248</v>
      </c>
      <c r="EX3" s="8" t="s">
        <v>248</v>
      </c>
      <c r="EY3" s="8" t="s">
        <v>248</v>
      </c>
      <c r="EZ3" s="8" t="s">
        <v>248</v>
      </c>
      <c r="FA3" s="8" t="s">
        <v>248</v>
      </c>
      <c r="FB3" s="8" t="s">
        <v>248</v>
      </c>
      <c r="FC3" s="8" t="s">
        <v>248</v>
      </c>
      <c r="FD3" s="8" t="s">
        <v>248</v>
      </c>
      <c r="FE3" s="8" t="s">
        <v>248</v>
      </c>
      <c r="FF3" s="8" t="s">
        <v>248</v>
      </c>
      <c r="FG3" s="8" t="s">
        <v>248</v>
      </c>
      <c r="FH3" s="8" t="s">
        <v>248</v>
      </c>
      <c r="FI3" s="8" t="s">
        <v>248</v>
      </c>
      <c r="FJ3" s="8" t="s">
        <v>248</v>
      </c>
      <c r="FK3" s="8" t="s">
        <v>248</v>
      </c>
      <c r="FL3" s="8" t="s">
        <v>248</v>
      </c>
      <c r="FM3" s="8" t="s">
        <v>248</v>
      </c>
      <c r="FN3" s="8" t="s">
        <v>248</v>
      </c>
      <c r="FO3" s="8" t="s">
        <v>248</v>
      </c>
      <c r="FP3" s="8" t="s">
        <v>248</v>
      </c>
      <c r="FQ3" s="8" t="s">
        <v>248</v>
      </c>
      <c r="FR3" s="8" t="s">
        <v>248</v>
      </c>
      <c r="FS3" s="8" t="s">
        <v>248</v>
      </c>
      <c r="FT3" s="8" t="s">
        <v>248</v>
      </c>
      <c r="FU3" s="8" t="s">
        <v>248</v>
      </c>
      <c r="FV3" s="8" t="s">
        <v>248</v>
      </c>
      <c r="FW3" s="8" t="s">
        <v>248</v>
      </c>
      <c r="FX3" s="8" t="s">
        <v>248</v>
      </c>
      <c r="FY3" s="8" t="s">
        <v>248</v>
      </c>
      <c r="FZ3" s="8" t="s">
        <v>248</v>
      </c>
      <c r="GA3" s="8" t="s">
        <v>248</v>
      </c>
      <c r="GB3" s="8" t="s">
        <v>248</v>
      </c>
      <c r="GC3" s="8" t="s">
        <v>248</v>
      </c>
      <c r="GD3" s="8" t="s">
        <v>248</v>
      </c>
      <c r="GE3" s="8" t="s">
        <v>248</v>
      </c>
      <c r="GF3" s="8" t="s">
        <v>248</v>
      </c>
      <c r="GG3" s="8" t="s">
        <v>248</v>
      </c>
      <c r="GH3" s="8" t="s">
        <v>248</v>
      </c>
      <c r="GI3" s="8" t="s">
        <v>248</v>
      </c>
      <c r="GJ3" s="8" t="s">
        <v>248</v>
      </c>
      <c r="GK3" s="8" t="s">
        <v>248</v>
      </c>
      <c r="GL3" s="8" t="s">
        <v>248</v>
      </c>
      <c r="GM3" s="8" t="s">
        <v>248</v>
      </c>
      <c r="GN3" s="8" t="s">
        <v>248</v>
      </c>
      <c r="GO3" s="8" t="s">
        <v>248</v>
      </c>
      <c r="GP3" s="8" t="s">
        <v>248</v>
      </c>
      <c r="GQ3" s="8" t="s">
        <v>248</v>
      </c>
      <c r="GR3" s="8" t="s">
        <v>248</v>
      </c>
      <c r="GS3" s="8" t="s">
        <v>248</v>
      </c>
      <c r="GT3" s="8" t="s">
        <v>248</v>
      </c>
      <c r="GU3" s="8" t="s">
        <v>248</v>
      </c>
      <c r="GV3" s="8" t="s">
        <v>248</v>
      </c>
      <c r="GW3" s="8" t="s">
        <v>248</v>
      </c>
      <c r="GX3" s="8" t="s">
        <v>248</v>
      </c>
      <c r="GY3" s="8" t="s">
        <v>248</v>
      </c>
      <c r="GZ3" s="8" t="s">
        <v>248</v>
      </c>
      <c r="HA3" s="8" t="s">
        <v>248</v>
      </c>
      <c r="HB3" s="8" t="s">
        <v>248</v>
      </c>
      <c r="HC3" s="8" t="s">
        <v>248</v>
      </c>
      <c r="HD3" s="8" t="s">
        <v>248</v>
      </c>
      <c r="HE3" s="8" t="s">
        <v>248</v>
      </c>
      <c r="HF3" s="8" t="s">
        <v>248</v>
      </c>
      <c r="HG3" s="8" t="s">
        <v>248</v>
      </c>
      <c r="HH3" s="8" t="s">
        <v>248</v>
      </c>
      <c r="HI3" s="8" t="s">
        <v>248</v>
      </c>
      <c r="HJ3" s="8" t="s">
        <v>248</v>
      </c>
      <c r="HK3" s="8" t="s">
        <v>248</v>
      </c>
      <c r="HL3" s="8" t="s">
        <v>248</v>
      </c>
      <c r="HM3" s="8" t="s">
        <v>248</v>
      </c>
      <c r="HN3" s="8" t="s">
        <v>248</v>
      </c>
      <c r="HO3" s="8" t="s">
        <v>248</v>
      </c>
      <c r="HP3" s="8" t="s">
        <v>248</v>
      </c>
      <c r="HQ3" s="8" t="s">
        <v>248</v>
      </c>
      <c r="HR3" s="8" t="s">
        <v>248</v>
      </c>
      <c r="HS3" s="8" t="s">
        <v>248</v>
      </c>
      <c r="HT3" s="8" t="s">
        <v>248</v>
      </c>
      <c r="HU3" s="8" t="s">
        <v>248</v>
      </c>
      <c r="HV3" s="8" t="s">
        <v>248</v>
      </c>
      <c r="HW3" s="8" t="s">
        <v>248</v>
      </c>
      <c r="HX3" s="8" t="s">
        <v>248</v>
      </c>
      <c r="HY3" s="8" t="s">
        <v>248</v>
      </c>
      <c r="HZ3" s="8" t="s">
        <v>248</v>
      </c>
      <c r="IA3" s="8" t="s">
        <v>248</v>
      </c>
      <c r="IB3" s="8" t="s">
        <v>248</v>
      </c>
      <c r="IC3" s="8" t="s">
        <v>248</v>
      </c>
      <c r="ID3" s="8" t="s">
        <v>248</v>
      </c>
      <c r="IE3" s="8" t="s">
        <v>248</v>
      </c>
      <c r="IF3" s="8" t="s">
        <v>248</v>
      </c>
      <c r="IG3" s="8" t="s">
        <v>248</v>
      </c>
      <c r="IH3" s="8" t="s">
        <v>248</v>
      </c>
      <c r="II3" s="8" t="s">
        <v>248</v>
      </c>
      <c r="IJ3" s="8" t="s">
        <v>248</v>
      </c>
      <c r="IK3" s="8" t="s">
        <v>248</v>
      </c>
      <c r="IL3" s="8" t="s">
        <v>248</v>
      </c>
      <c r="IM3" s="8" t="s">
        <v>248</v>
      </c>
      <c r="IN3" s="8" t="s">
        <v>248</v>
      </c>
      <c r="IO3" s="8" t="s">
        <v>248</v>
      </c>
      <c r="IP3" s="8" t="s">
        <v>248</v>
      </c>
      <c r="IQ3" s="8" t="s">
        <v>248</v>
      </c>
    </row>
    <row r="4" spans="1:251">
      <c r="A4" s="4" t="s">
        <v>240</v>
      </c>
      <c r="B4" s="8" t="s">
        <v>249</v>
      </c>
      <c r="C4" s="8" t="s">
        <v>249</v>
      </c>
      <c r="D4" s="8" t="s">
        <v>249</v>
      </c>
      <c r="E4" s="8" t="s">
        <v>249</v>
      </c>
      <c r="F4" s="8" t="s">
        <v>249</v>
      </c>
      <c r="G4" s="8" t="s">
        <v>249</v>
      </c>
      <c r="H4" s="8" t="s">
        <v>249</v>
      </c>
      <c r="I4" s="8" t="s">
        <v>249</v>
      </c>
      <c r="J4" s="8" t="s">
        <v>249</v>
      </c>
      <c r="K4" s="8" t="s">
        <v>249</v>
      </c>
      <c r="L4" s="8" t="s">
        <v>249</v>
      </c>
      <c r="M4" s="8" t="s">
        <v>249</v>
      </c>
      <c r="N4" s="8" t="s">
        <v>249</v>
      </c>
      <c r="O4" s="8" t="s">
        <v>249</v>
      </c>
      <c r="P4" s="8" t="s">
        <v>249</v>
      </c>
      <c r="Q4" s="8" t="s">
        <v>249</v>
      </c>
      <c r="R4" s="8" t="s">
        <v>249</v>
      </c>
      <c r="S4" s="8" t="s">
        <v>249</v>
      </c>
      <c r="T4" s="8" t="s">
        <v>249</v>
      </c>
      <c r="U4" s="8" t="s">
        <v>249</v>
      </c>
      <c r="V4" s="8" t="s">
        <v>249</v>
      </c>
      <c r="W4" s="8" t="s">
        <v>249</v>
      </c>
      <c r="X4" s="8" t="s">
        <v>249</v>
      </c>
      <c r="Y4" s="8" t="s">
        <v>249</v>
      </c>
      <c r="Z4" s="8" t="s">
        <v>249</v>
      </c>
      <c r="AA4" s="8" t="s">
        <v>249</v>
      </c>
      <c r="AB4" s="8" t="s">
        <v>249</v>
      </c>
      <c r="AC4" s="8" t="s">
        <v>249</v>
      </c>
      <c r="AD4" s="8" t="s">
        <v>249</v>
      </c>
      <c r="AE4" s="8" t="s">
        <v>249</v>
      </c>
      <c r="AF4" s="8" t="s">
        <v>249</v>
      </c>
      <c r="AG4" s="8" t="s">
        <v>249</v>
      </c>
      <c r="AH4" s="8" t="s">
        <v>249</v>
      </c>
      <c r="AI4" s="8" t="s">
        <v>249</v>
      </c>
      <c r="AJ4" s="8" t="s">
        <v>249</v>
      </c>
      <c r="AK4" s="8" t="s">
        <v>249</v>
      </c>
      <c r="AL4" s="8" t="s">
        <v>249</v>
      </c>
      <c r="AM4" s="8" t="s">
        <v>249</v>
      </c>
      <c r="AN4" s="8" t="s">
        <v>249</v>
      </c>
      <c r="AO4" s="8" t="s">
        <v>249</v>
      </c>
      <c r="AP4" s="8" t="s">
        <v>249</v>
      </c>
      <c r="AQ4" s="8" t="s">
        <v>249</v>
      </c>
      <c r="AR4" s="8" t="s">
        <v>249</v>
      </c>
      <c r="AS4" s="8" t="s">
        <v>249</v>
      </c>
      <c r="AT4" s="8" t="s">
        <v>249</v>
      </c>
      <c r="AU4" s="8" t="s">
        <v>249</v>
      </c>
      <c r="AV4" s="8" t="s">
        <v>249</v>
      </c>
      <c r="AW4" s="8" t="s">
        <v>249</v>
      </c>
      <c r="AX4" s="8" t="s">
        <v>249</v>
      </c>
      <c r="AY4" s="8" t="s">
        <v>249</v>
      </c>
      <c r="AZ4" s="8" t="s">
        <v>249</v>
      </c>
      <c r="BA4" s="8" t="s">
        <v>249</v>
      </c>
      <c r="BB4" s="8" t="s">
        <v>249</v>
      </c>
      <c r="BC4" s="8" t="s">
        <v>249</v>
      </c>
      <c r="BD4" s="8" t="s">
        <v>249</v>
      </c>
      <c r="BE4" s="8" t="s">
        <v>249</v>
      </c>
      <c r="BF4" s="8" t="s">
        <v>249</v>
      </c>
      <c r="BG4" s="8" t="s">
        <v>249</v>
      </c>
      <c r="BH4" s="8" t="s">
        <v>249</v>
      </c>
      <c r="BI4" s="8" t="s">
        <v>249</v>
      </c>
      <c r="BJ4" s="8" t="s">
        <v>249</v>
      </c>
      <c r="BK4" s="8" t="s">
        <v>249</v>
      </c>
      <c r="BL4" s="8" t="s">
        <v>249</v>
      </c>
      <c r="BM4" s="8" t="s">
        <v>249</v>
      </c>
      <c r="BN4" s="8" t="s">
        <v>249</v>
      </c>
      <c r="BO4" s="8" t="s">
        <v>249</v>
      </c>
      <c r="BP4" s="8" t="s">
        <v>249</v>
      </c>
      <c r="BQ4" s="8" t="s">
        <v>249</v>
      </c>
      <c r="BR4" s="8" t="s">
        <v>249</v>
      </c>
      <c r="BS4" s="8" t="s">
        <v>249</v>
      </c>
      <c r="BT4" s="8" t="s">
        <v>249</v>
      </c>
      <c r="BU4" s="8" t="s">
        <v>249</v>
      </c>
      <c r="BV4" s="8" t="s">
        <v>249</v>
      </c>
      <c r="BW4" s="8" t="s">
        <v>249</v>
      </c>
      <c r="BX4" s="8" t="s">
        <v>249</v>
      </c>
      <c r="BY4" s="8" t="s">
        <v>249</v>
      </c>
      <c r="BZ4" s="8" t="s">
        <v>249</v>
      </c>
      <c r="CA4" s="8" t="s">
        <v>249</v>
      </c>
      <c r="CB4" s="8" t="s">
        <v>249</v>
      </c>
      <c r="CC4" s="8" t="s">
        <v>249</v>
      </c>
      <c r="CD4" s="8" t="s">
        <v>249</v>
      </c>
      <c r="CE4" s="8" t="s">
        <v>249</v>
      </c>
      <c r="CF4" s="8" t="s">
        <v>249</v>
      </c>
      <c r="CG4" s="8" t="s">
        <v>249</v>
      </c>
      <c r="CH4" s="8" t="s">
        <v>249</v>
      </c>
      <c r="CI4" s="8" t="s">
        <v>249</v>
      </c>
      <c r="CJ4" s="8" t="s">
        <v>249</v>
      </c>
      <c r="CK4" s="8" t="s">
        <v>249</v>
      </c>
      <c r="CL4" s="8" t="s">
        <v>249</v>
      </c>
      <c r="CM4" s="8" t="s">
        <v>249</v>
      </c>
      <c r="CN4" s="8" t="s">
        <v>249</v>
      </c>
      <c r="CO4" s="8" t="s">
        <v>249</v>
      </c>
      <c r="CP4" s="8" t="s">
        <v>249</v>
      </c>
      <c r="CQ4" s="8" t="s">
        <v>249</v>
      </c>
      <c r="CR4" s="8" t="s">
        <v>249</v>
      </c>
      <c r="CS4" s="8" t="s">
        <v>249</v>
      </c>
      <c r="CT4" s="8" t="s">
        <v>249</v>
      </c>
      <c r="CU4" s="8" t="s">
        <v>249</v>
      </c>
      <c r="CV4" s="8" t="s">
        <v>249</v>
      </c>
      <c r="CW4" s="8" t="s">
        <v>249</v>
      </c>
      <c r="CX4" s="8" t="s">
        <v>249</v>
      </c>
      <c r="CY4" s="8" t="s">
        <v>249</v>
      </c>
      <c r="CZ4" s="8" t="s">
        <v>249</v>
      </c>
      <c r="DA4" s="8" t="s">
        <v>249</v>
      </c>
      <c r="DB4" s="8" t="s">
        <v>249</v>
      </c>
      <c r="DC4" s="8" t="s">
        <v>249</v>
      </c>
      <c r="DD4" s="8" t="s">
        <v>249</v>
      </c>
      <c r="DE4" s="8" t="s">
        <v>249</v>
      </c>
      <c r="DF4" s="8" t="s">
        <v>249</v>
      </c>
      <c r="DG4" s="8" t="s">
        <v>249</v>
      </c>
      <c r="DH4" s="8" t="s">
        <v>249</v>
      </c>
      <c r="DI4" s="8" t="s">
        <v>249</v>
      </c>
      <c r="DJ4" s="8" t="s">
        <v>249</v>
      </c>
      <c r="DK4" s="8" t="s">
        <v>249</v>
      </c>
      <c r="DL4" s="8" t="s">
        <v>249</v>
      </c>
      <c r="DM4" s="8" t="s">
        <v>249</v>
      </c>
      <c r="DN4" s="8" t="s">
        <v>249</v>
      </c>
      <c r="DO4" s="8" t="s">
        <v>249</v>
      </c>
      <c r="DP4" s="8" t="s">
        <v>249</v>
      </c>
      <c r="DQ4" s="8" t="s">
        <v>249</v>
      </c>
      <c r="DR4" s="8" t="s">
        <v>249</v>
      </c>
      <c r="DS4" s="8" t="s">
        <v>249</v>
      </c>
      <c r="DT4" s="8" t="s">
        <v>249</v>
      </c>
      <c r="DU4" s="8" t="s">
        <v>249</v>
      </c>
      <c r="DV4" s="8" t="s">
        <v>249</v>
      </c>
      <c r="DW4" s="8" t="s">
        <v>249</v>
      </c>
      <c r="DX4" s="8" t="s">
        <v>249</v>
      </c>
      <c r="DY4" s="8" t="s">
        <v>249</v>
      </c>
      <c r="DZ4" s="8" t="s">
        <v>249</v>
      </c>
      <c r="EA4" s="8" t="s">
        <v>249</v>
      </c>
      <c r="EB4" s="8" t="s">
        <v>249</v>
      </c>
      <c r="EC4" s="8" t="s">
        <v>249</v>
      </c>
      <c r="ED4" s="8" t="s">
        <v>249</v>
      </c>
      <c r="EE4" s="8" t="s">
        <v>249</v>
      </c>
      <c r="EF4" s="8" t="s">
        <v>249</v>
      </c>
      <c r="EG4" s="8" t="s">
        <v>249</v>
      </c>
      <c r="EH4" s="8" t="s">
        <v>249</v>
      </c>
      <c r="EI4" s="8" t="s">
        <v>249</v>
      </c>
      <c r="EJ4" s="8" t="s">
        <v>249</v>
      </c>
      <c r="EK4" s="8" t="s">
        <v>249</v>
      </c>
      <c r="EL4" s="8" t="s">
        <v>249</v>
      </c>
      <c r="EM4" s="8" t="s">
        <v>249</v>
      </c>
      <c r="EN4" s="8" t="s">
        <v>249</v>
      </c>
      <c r="EO4" s="8" t="s">
        <v>249</v>
      </c>
      <c r="EP4" s="8" t="s">
        <v>249</v>
      </c>
      <c r="EQ4" s="8" t="s">
        <v>249</v>
      </c>
      <c r="ER4" s="8" t="s">
        <v>249</v>
      </c>
      <c r="ES4" s="8" t="s">
        <v>249</v>
      </c>
      <c r="ET4" s="8" t="s">
        <v>249</v>
      </c>
      <c r="EU4" s="8" t="s">
        <v>249</v>
      </c>
      <c r="EV4" s="8" t="s">
        <v>249</v>
      </c>
      <c r="EW4" s="8" t="s">
        <v>249</v>
      </c>
      <c r="EX4" s="8" t="s">
        <v>249</v>
      </c>
      <c r="EY4" s="8" t="s">
        <v>249</v>
      </c>
      <c r="EZ4" s="8" t="s">
        <v>249</v>
      </c>
      <c r="FA4" s="8" t="s">
        <v>249</v>
      </c>
      <c r="FB4" s="8" t="s">
        <v>249</v>
      </c>
      <c r="FC4" s="8" t="s">
        <v>249</v>
      </c>
      <c r="FD4" s="8" t="s">
        <v>249</v>
      </c>
      <c r="FE4" s="8" t="s">
        <v>249</v>
      </c>
      <c r="FF4" s="8" t="s">
        <v>249</v>
      </c>
      <c r="FG4" s="8" t="s">
        <v>249</v>
      </c>
      <c r="FH4" s="8" t="s">
        <v>249</v>
      </c>
      <c r="FI4" s="8" t="s">
        <v>249</v>
      </c>
      <c r="FJ4" s="8" t="s">
        <v>249</v>
      </c>
      <c r="FK4" s="8" t="s">
        <v>249</v>
      </c>
      <c r="FL4" s="8" t="s">
        <v>249</v>
      </c>
      <c r="FM4" s="8" t="s">
        <v>249</v>
      </c>
      <c r="FN4" s="8" t="s">
        <v>249</v>
      </c>
      <c r="FO4" s="8" t="s">
        <v>249</v>
      </c>
      <c r="FP4" s="8" t="s">
        <v>249</v>
      </c>
      <c r="FQ4" s="8" t="s">
        <v>249</v>
      </c>
      <c r="FR4" s="8" t="s">
        <v>249</v>
      </c>
      <c r="FS4" s="8" t="s">
        <v>249</v>
      </c>
      <c r="FT4" s="8" t="s">
        <v>249</v>
      </c>
      <c r="FU4" s="8" t="s">
        <v>249</v>
      </c>
      <c r="FV4" s="8" t="s">
        <v>249</v>
      </c>
      <c r="FW4" s="8" t="s">
        <v>249</v>
      </c>
      <c r="FX4" s="8" t="s">
        <v>249</v>
      </c>
      <c r="FY4" s="8" t="s">
        <v>249</v>
      </c>
      <c r="FZ4" s="8" t="s">
        <v>249</v>
      </c>
      <c r="GA4" s="8" t="s">
        <v>249</v>
      </c>
      <c r="GB4" s="8" t="s">
        <v>249</v>
      </c>
      <c r="GC4" s="8" t="s">
        <v>249</v>
      </c>
      <c r="GD4" s="8" t="s">
        <v>249</v>
      </c>
      <c r="GE4" s="8" t="s">
        <v>249</v>
      </c>
      <c r="GF4" s="8" t="s">
        <v>249</v>
      </c>
      <c r="GG4" s="8" t="s">
        <v>249</v>
      </c>
      <c r="GH4" s="8" t="s">
        <v>249</v>
      </c>
      <c r="GI4" s="8" t="s">
        <v>249</v>
      </c>
      <c r="GJ4" s="8" t="s">
        <v>249</v>
      </c>
      <c r="GK4" s="8" t="s">
        <v>249</v>
      </c>
      <c r="GL4" s="8" t="s">
        <v>249</v>
      </c>
      <c r="GM4" s="8" t="s">
        <v>249</v>
      </c>
      <c r="GN4" s="8" t="s">
        <v>249</v>
      </c>
      <c r="GO4" s="8" t="s">
        <v>249</v>
      </c>
      <c r="GP4" s="8" t="s">
        <v>249</v>
      </c>
      <c r="GQ4" s="8" t="s">
        <v>249</v>
      </c>
      <c r="GR4" s="8" t="s">
        <v>249</v>
      </c>
      <c r="GS4" s="8" t="s">
        <v>249</v>
      </c>
      <c r="GT4" s="8" t="s">
        <v>249</v>
      </c>
      <c r="GU4" s="8" t="s">
        <v>249</v>
      </c>
      <c r="GV4" s="8" t="s">
        <v>249</v>
      </c>
      <c r="GW4" s="8" t="s">
        <v>249</v>
      </c>
      <c r="GX4" s="8" t="s">
        <v>249</v>
      </c>
      <c r="GY4" s="8" t="s">
        <v>249</v>
      </c>
      <c r="GZ4" s="8" t="s">
        <v>249</v>
      </c>
      <c r="HA4" s="8" t="s">
        <v>249</v>
      </c>
      <c r="HB4" s="8" t="s">
        <v>249</v>
      </c>
      <c r="HC4" s="8" t="s">
        <v>249</v>
      </c>
      <c r="HD4" s="8" t="s">
        <v>249</v>
      </c>
      <c r="HE4" s="8" t="s">
        <v>249</v>
      </c>
      <c r="HF4" s="8" t="s">
        <v>249</v>
      </c>
      <c r="HG4" s="8" t="s">
        <v>249</v>
      </c>
      <c r="HH4" s="8" t="s">
        <v>249</v>
      </c>
      <c r="HI4" s="8" t="s">
        <v>249</v>
      </c>
      <c r="HJ4" s="8" t="s">
        <v>249</v>
      </c>
      <c r="HK4" s="8" t="s">
        <v>249</v>
      </c>
      <c r="HL4" s="8" t="s">
        <v>249</v>
      </c>
      <c r="HM4" s="8" t="s">
        <v>249</v>
      </c>
      <c r="HN4" s="8" t="s">
        <v>249</v>
      </c>
      <c r="HO4" s="8" t="s">
        <v>249</v>
      </c>
      <c r="HP4" s="8" t="s">
        <v>249</v>
      </c>
      <c r="HQ4" s="8" t="s">
        <v>249</v>
      </c>
      <c r="HR4" s="8" t="s">
        <v>249</v>
      </c>
      <c r="HS4" s="8" t="s">
        <v>249</v>
      </c>
      <c r="HT4" s="8" t="s">
        <v>249</v>
      </c>
      <c r="HU4" s="8" t="s">
        <v>249</v>
      </c>
      <c r="HV4" s="8" t="s">
        <v>249</v>
      </c>
      <c r="HW4" s="8" t="s">
        <v>249</v>
      </c>
      <c r="HX4" s="8" t="s">
        <v>249</v>
      </c>
      <c r="HY4" s="8" t="s">
        <v>249</v>
      </c>
      <c r="HZ4" s="8" t="s">
        <v>249</v>
      </c>
      <c r="IA4" s="8" t="s">
        <v>249</v>
      </c>
      <c r="IB4" s="8" t="s">
        <v>249</v>
      </c>
      <c r="IC4" s="8" t="s">
        <v>249</v>
      </c>
      <c r="ID4" s="8" t="s">
        <v>249</v>
      </c>
      <c r="IE4" s="8" t="s">
        <v>249</v>
      </c>
      <c r="IF4" s="8" t="s">
        <v>249</v>
      </c>
      <c r="IG4" s="8" t="s">
        <v>249</v>
      </c>
      <c r="IH4" s="8" t="s">
        <v>249</v>
      </c>
      <c r="II4" s="8" t="s">
        <v>249</v>
      </c>
      <c r="IJ4" s="8" t="s">
        <v>249</v>
      </c>
      <c r="IK4" s="8" t="s">
        <v>249</v>
      </c>
      <c r="IL4" s="8" t="s">
        <v>249</v>
      </c>
      <c r="IM4" s="8" t="s">
        <v>249</v>
      </c>
      <c r="IN4" s="8" t="s">
        <v>249</v>
      </c>
      <c r="IO4" s="8" t="s">
        <v>249</v>
      </c>
      <c r="IP4" s="8" t="s">
        <v>249</v>
      </c>
      <c r="IQ4" s="8" t="s">
        <v>249</v>
      </c>
    </row>
    <row r="5" spans="1:251">
      <c r="A5" s="4" t="s">
        <v>241</v>
      </c>
      <c r="B5" s="8" t="s">
        <v>250</v>
      </c>
      <c r="C5" s="8" t="s">
        <v>250</v>
      </c>
      <c r="D5" s="8" t="s">
        <v>250</v>
      </c>
      <c r="E5" s="8" t="s">
        <v>250</v>
      </c>
      <c r="F5" s="8" t="s">
        <v>250</v>
      </c>
      <c r="G5" s="8" t="s">
        <v>250</v>
      </c>
      <c r="H5" s="8" t="s">
        <v>250</v>
      </c>
      <c r="I5" s="8" t="s">
        <v>250</v>
      </c>
      <c r="J5" s="8" t="s">
        <v>250</v>
      </c>
      <c r="K5" s="8" t="s">
        <v>250</v>
      </c>
      <c r="L5" s="8" t="s">
        <v>250</v>
      </c>
      <c r="M5" s="8" t="s">
        <v>250</v>
      </c>
      <c r="N5" s="8" t="s">
        <v>250</v>
      </c>
      <c r="O5" s="8" t="s">
        <v>250</v>
      </c>
      <c r="P5" s="8" t="s">
        <v>250</v>
      </c>
      <c r="Q5" s="8" t="s">
        <v>250</v>
      </c>
      <c r="R5" s="8" t="s">
        <v>250</v>
      </c>
      <c r="S5" s="8" t="s">
        <v>250</v>
      </c>
      <c r="T5" s="8" t="s">
        <v>250</v>
      </c>
      <c r="U5" s="8" t="s">
        <v>250</v>
      </c>
      <c r="V5" s="8" t="s">
        <v>250</v>
      </c>
      <c r="W5" s="8" t="s">
        <v>250</v>
      </c>
      <c r="X5" s="8" t="s">
        <v>250</v>
      </c>
      <c r="Y5" s="8" t="s">
        <v>250</v>
      </c>
      <c r="Z5" s="8" t="s">
        <v>250</v>
      </c>
      <c r="AA5" s="8" t="s">
        <v>250</v>
      </c>
      <c r="AB5" s="8" t="s">
        <v>250</v>
      </c>
      <c r="AC5" s="8" t="s">
        <v>250</v>
      </c>
      <c r="AD5" s="8" t="s">
        <v>250</v>
      </c>
      <c r="AE5" s="8" t="s">
        <v>250</v>
      </c>
      <c r="AF5" s="8" t="s">
        <v>250</v>
      </c>
      <c r="AG5" s="8" t="s">
        <v>250</v>
      </c>
      <c r="AH5" s="8" t="s">
        <v>250</v>
      </c>
      <c r="AI5" s="8" t="s">
        <v>250</v>
      </c>
      <c r="AJ5" s="8" t="s">
        <v>250</v>
      </c>
      <c r="AK5" s="8" t="s">
        <v>250</v>
      </c>
      <c r="AL5" s="8" t="s">
        <v>250</v>
      </c>
      <c r="AM5" s="8" t="s">
        <v>250</v>
      </c>
      <c r="AN5" s="8" t="s">
        <v>250</v>
      </c>
      <c r="AO5" s="8" t="s">
        <v>250</v>
      </c>
      <c r="AP5" s="8" t="s">
        <v>250</v>
      </c>
      <c r="AQ5" s="8" t="s">
        <v>250</v>
      </c>
      <c r="AR5" s="8" t="s">
        <v>250</v>
      </c>
      <c r="AS5" s="8" t="s">
        <v>250</v>
      </c>
      <c r="AT5" s="8" t="s">
        <v>250</v>
      </c>
      <c r="AU5" s="8" t="s">
        <v>250</v>
      </c>
      <c r="AV5" s="8" t="s">
        <v>250</v>
      </c>
      <c r="AW5" s="8" t="s">
        <v>250</v>
      </c>
      <c r="AX5" s="8" t="s">
        <v>250</v>
      </c>
      <c r="AY5" s="8" t="s">
        <v>250</v>
      </c>
      <c r="AZ5" s="8" t="s">
        <v>250</v>
      </c>
      <c r="BA5" s="8" t="s">
        <v>250</v>
      </c>
      <c r="BB5" s="8" t="s">
        <v>250</v>
      </c>
      <c r="BC5" s="8" t="s">
        <v>250</v>
      </c>
      <c r="BD5" s="8" t="s">
        <v>250</v>
      </c>
      <c r="BE5" s="8" t="s">
        <v>250</v>
      </c>
      <c r="BF5" s="8" t="s">
        <v>250</v>
      </c>
      <c r="BG5" s="8" t="s">
        <v>250</v>
      </c>
      <c r="BH5" s="8" t="s">
        <v>250</v>
      </c>
      <c r="BI5" s="8" t="s">
        <v>250</v>
      </c>
      <c r="BJ5" s="8" t="s">
        <v>250</v>
      </c>
      <c r="BK5" s="8" t="s">
        <v>250</v>
      </c>
      <c r="BL5" s="8" t="s">
        <v>250</v>
      </c>
      <c r="BM5" s="8" t="s">
        <v>250</v>
      </c>
      <c r="BN5" s="8" t="s">
        <v>250</v>
      </c>
      <c r="BO5" s="8" t="s">
        <v>250</v>
      </c>
      <c r="BP5" s="8" t="s">
        <v>250</v>
      </c>
      <c r="BQ5" s="8" t="s">
        <v>250</v>
      </c>
      <c r="BR5" s="8" t="s">
        <v>250</v>
      </c>
      <c r="BS5" s="8" t="s">
        <v>250</v>
      </c>
      <c r="BT5" s="8" t="s">
        <v>250</v>
      </c>
      <c r="BU5" s="8" t="s">
        <v>250</v>
      </c>
      <c r="BV5" s="8" t="s">
        <v>250</v>
      </c>
      <c r="BW5" s="8" t="s">
        <v>250</v>
      </c>
      <c r="BX5" s="8" t="s">
        <v>250</v>
      </c>
      <c r="BY5" s="8" t="s">
        <v>250</v>
      </c>
      <c r="BZ5" s="8" t="s">
        <v>250</v>
      </c>
      <c r="CA5" s="8" t="s">
        <v>250</v>
      </c>
      <c r="CB5" s="8" t="s">
        <v>250</v>
      </c>
      <c r="CC5" s="8" t="s">
        <v>250</v>
      </c>
      <c r="CD5" s="8" t="s">
        <v>250</v>
      </c>
      <c r="CE5" s="8" t="s">
        <v>250</v>
      </c>
      <c r="CF5" s="8" t="s">
        <v>250</v>
      </c>
      <c r="CG5" s="8" t="s">
        <v>250</v>
      </c>
      <c r="CH5" s="8" t="s">
        <v>250</v>
      </c>
      <c r="CI5" s="8" t="s">
        <v>250</v>
      </c>
      <c r="CJ5" s="8" t="s">
        <v>250</v>
      </c>
      <c r="CK5" s="8" t="s">
        <v>250</v>
      </c>
      <c r="CL5" s="8" t="s">
        <v>250</v>
      </c>
      <c r="CM5" s="8" t="s">
        <v>250</v>
      </c>
      <c r="CN5" s="8" t="s">
        <v>250</v>
      </c>
      <c r="CO5" s="8" t="s">
        <v>250</v>
      </c>
      <c r="CP5" s="8" t="s">
        <v>250</v>
      </c>
      <c r="CQ5" s="8" t="s">
        <v>250</v>
      </c>
      <c r="CR5" s="8" t="s">
        <v>250</v>
      </c>
      <c r="CS5" s="8" t="s">
        <v>250</v>
      </c>
      <c r="CT5" s="8" t="s">
        <v>250</v>
      </c>
      <c r="CU5" s="8" t="s">
        <v>250</v>
      </c>
      <c r="CV5" s="8" t="s">
        <v>250</v>
      </c>
      <c r="CW5" s="8" t="s">
        <v>250</v>
      </c>
      <c r="CX5" s="8" t="s">
        <v>250</v>
      </c>
      <c r="CY5" s="8" t="s">
        <v>250</v>
      </c>
      <c r="CZ5" s="8" t="s">
        <v>250</v>
      </c>
      <c r="DA5" s="8" t="s">
        <v>250</v>
      </c>
      <c r="DB5" s="8" t="s">
        <v>250</v>
      </c>
      <c r="DC5" s="8" t="s">
        <v>250</v>
      </c>
      <c r="DD5" s="8" t="s">
        <v>250</v>
      </c>
      <c r="DE5" s="8" t="s">
        <v>250</v>
      </c>
      <c r="DF5" s="8" t="s">
        <v>250</v>
      </c>
      <c r="DG5" s="8" t="s">
        <v>250</v>
      </c>
      <c r="DH5" s="8" t="s">
        <v>250</v>
      </c>
      <c r="DI5" s="8" t="s">
        <v>250</v>
      </c>
      <c r="DJ5" s="8" t="s">
        <v>250</v>
      </c>
      <c r="DK5" s="8" t="s">
        <v>250</v>
      </c>
      <c r="DL5" s="8" t="s">
        <v>250</v>
      </c>
      <c r="DM5" s="8" t="s">
        <v>250</v>
      </c>
      <c r="DN5" s="8" t="s">
        <v>250</v>
      </c>
      <c r="DO5" s="8" t="s">
        <v>250</v>
      </c>
      <c r="DP5" s="8" t="s">
        <v>250</v>
      </c>
      <c r="DQ5" s="8" t="s">
        <v>250</v>
      </c>
      <c r="DR5" s="8" t="s">
        <v>250</v>
      </c>
      <c r="DS5" s="8" t="s">
        <v>250</v>
      </c>
      <c r="DT5" s="8" t="s">
        <v>250</v>
      </c>
      <c r="DU5" s="8" t="s">
        <v>250</v>
      </c>
      <c r="DV5" s="8" t="s">
        <v>250</v>
      </c>
      <c r="DW5" s="8" t="s">
        <v>250</v>
      </c>
      <c r="DX5" s="8" t="s">
        <v>250</v>
      </c>
      <c r="DY5" s="8" t="s">
        <v>250</v>
      </c>
      <c r="DZ5" s="8" t="s">
        <v>250</v>
      </c>
      <c r="EA5" s="8" t="s">
        <v>250</v>
      </c>
      <c r="EB5" s="8" t="s">
        <v>250</v>
      </c>
      <c r="EC5" s="8" t="s">
        <v>250</v>
      </c>
      <c r="ED5" s="8" t="s">
        <v>250</v>
      </c>
      <c r="EE5" s="8" t="s">
        <v>250</v>
      </c>
      <c r="EF5" s="8" t="s">
        <v>250</v>
      </c>
      <c r="EG5" s="8" t="s">
        <v>250</v>
      </c>
      <c r="EH5" s="8" t="s">
        <v>250</v>
      </c>
      <c r="EI5" s="8" t="s">
        <v>250</v>
      </c>
      <c r="EJ5" s="8" t="s">
        <v>250</v>
      </c>
      <c r="EK5" s="8" t="s">
        <v>250</v>
      </c>
      <c r="EL5" s="8" t="s">
        <v>250</v>
      </c>
      <c r="EM5" s="8" t="s">
        <v>250</v>
      </c>
      <c r="EN5" s="8" t="s">
        <v>250</v>
      </c>
      <c r="EO5" s="8" t="s">
        <v>250</v>
      </c>
      <c r="EP5" s="8" t="s">
        <v>250</v>
      </c>
      <c r="EQ5" s="8" t="s">
        <v>250</v>
      </c>
      <c r="ER5" s="8" t="s">
        <v>250</v>
      </c>
      <c r="ES5" s="8" t="s">
        <v>250</v>
      </c>
      <c r="ET5" s="8" t="s">
        <v>250</v>
      </c>
      <c r="EU5" s="8" t="s">
        <v>250</v>
      </c>
      <c r="EV5" s="8" t="s">
        <v>250</v>
      </c>
      <c r="EW5" s="8" t="s">
        <v>250</v>
      </c>
      <c r="EX5" s="8" t="s">
        <v>250</v>
      </c>
      <c r="EY5" s="8" t="s">
        <v>250</v>
      </c>
      <c r="EZ5" s="8" t="s">
        <v>250</v>
      </c>
      <c r="FA5" s="8" t="s">
        <v>250</v>
      </c>
      <c r="FB5" s="8" t="s">
        <v>250</v>
      </c>
      <c r="FC5" s="8" t="s">
        <v>250</v>
      </c>
      <c r="FD5" s="8" t="s">
        <v>250</v>
      </c>
      <c r="FE5" s="8" t="s">
        <v>250</v>
      </c>
      <c r="FF5" s="8" t="s">
        <v>250</v>
      </c>
      <c r="FG5" s="8" t="s">
        <v>250</v>
      </c>
      <c r="FH5" s="8" t="s">
        <v>250</v>
      </c>
      <c r="FI5" s="8" t="s">
        <v>250</v>
      </c>
      <c r="FJ5" s="8" t="s">
        <v>250</v>
      </c>
      <c r="FK5" s="8" t="s">
        <v>250</v>
      </c>
      <c r="FL5" s="8" t="s">
        <v>250</v>
      </c>
      <c r="FM5" s="8" t="s">
        <v>250</v>
      </c>
      <c r="FN5" s="8" t="s">
        <v>250</v>
      </c>
      <c r="FO5" s="8" t="s">
        <v>250</v>
      </c>
      <c r="FP5" s="8" t="s">
        <v>250</v>
      </c>
      <c r="FQ5" s="8" t="s">
        <v>250</v>
      </c>
      <c r="FR5" s="8" t="s">
        <v>250</v>
      </c>
      <c r="FS5" s="8" t="s">
        <v>250</v>
      </c>
      <c r="FT5" s="8" t="s">
        <v>250</v>
      </c>
      <c r="FU5" s="8" t="s">
        <v>250</v>
      </c>
      <c r="FV5" s="8" t="s">
        <v>250</v>
      </c>
      <c r="FW5" s="8" t="s">
        <v>250</v>
      </c>
      <c r="FX5" s="8" t="s">
        <v>250</v>
      </c>
      <c r="FY5" s="8" t="s">
        <v>250</v>
      </c>
      <c r="FZ5" s="8" t="s">
        <v>250</v>
      </c>
      <c r="GA5" s="8" t="s">
        <v>250</v>
      </c>
      <c r="GB5" s="8" t="s">
        <v>250</v>
      </c>
      <c r="GC5" s="8" t="s">
        <v>250</v>
      </c>
      <c r="GD5" s="8" t="s">
        <v>250</v>
      </c>
      <c r="GE5" s="8" t="s">
        <v>250</v>
      </c>
      <c r="GF5" s="8" t="s">
        <v>250</v>
      </c>
      <c r="GG5" s="8" t="s">
        <v>250</v>
      </c>
      <c r="GH5" s="8" t="s">
        <v>250</v>
      </c>
      <c r="GI5" s="8" t="s">
        <v>250</v>
      </c>
      <c r="GJ5" s="8" t="s">
        <v>250</v>
      </c>
      <c r="GK5" s="8" t="s">
        <v>250</v>
      </c>
      <c r="GL5" s="8" t="s">
        <v>250</v>
      </c>
      <c r="GM5" s="8" t="s">
        <v>250</v>
      </c>
      <c r="GN5" s="8" t="s">
        <v>250</v>
      </c>
      <c r="GO5" s="8" t="s">
        <v>250</v>
      </c>
      <c r="GP5" s="8" t="s">
        <v>250</v>
      </c>
      <c r="GQ5" s="8" t="s">
        <v>250</v>
      </c>
      <c r="GR5" s="8" t="s">
        <v>250</v>
      </c>
      <c r="GS5" s="8" t="s">
        <v>250</v>
      </c>
      <c r="GT5" s="8" t="s">
        <v>250</v>
      </c>
      <c r="GU5" s="8" t="s">
        <v>250</v>
      </c>
      <c r="GV5" s="8" t="s">
        <v>250</v>
      </c>
      <c r="GW5" s="8" t="s">
        <v>250</v>
      </c>
      <c r="GX5" s="8" t="s">
        <v>250</v>
      </c>
      <c r="GY5" s="8" t="s">
        <v>250</v>
      </c>
      <c r="GZ5" s="8" t="s">
        <v>250</v>
      </c>
      <c r="HA5" s="8" t="s">
        <v>250</v>
      </c>
      <c r="HB5" s="8" t="s">
        <v>250</v>
      </c>
      <c r="HC5" s="8" t="s">
        <v>250</v>
      </c>
      <c r="HD5" s="8" t="s">
        <v>250</v>
      </c>
      <c r="HE5" s="8" t="s">
        <v>250</v>
      </c>
      <c r="HF5" s="8" t="s">
        <v>250</v>
      </c>
      <c r="HG5" s="8" t="s">
        <v>250</v>
      </c>
      <c r="HH5" s="8" t="s">
        <v>250</v>
      </c>
      <c r="HI5" s="8" t="s">
        <v>250</v>
      </c>
      <c r="HJ5" s="8" t="s">
        <v>250</v>
      </c>
      <c r="HK5" s="8" t="s">
        <v>250</v>
      </c>
      <c r="HL5" s="8" t="s">
        <v>250</v>
      </c>
      <c r="HM5" s="8" t="s">
        <v>250</v>
      </c>
      <c r="HN5" s="8" t="s">
        <v>250</v>
      </c>
      <c r="HO5" s="8" t="s">
        <v>250</v>
      </c>
      <c r="HP5" s="8" t="s">
        <v>250</v>
      </c>
      <c r="HQ5" s="8" t="s">
        <v>250</v>
      </c>
      <c r="HR5" s="8" t="s">
        <v>250</v>
      </c>
      <c r="HS5" s="8" t="s">
        <v>250</v>
      </c>
      <c r="HT5" s="8" t="s">
        <v>250</v>
      </c>
      <c r="HU5" s="8" t="s">
        <v>250</v>
      </c>
      <c r="HV5" s="8" t="s">
        <v>250</v>
      </c>
      <c r="HW5" s="8" t="s">
        <v>250</v>
      </c>
      <c r="HX5" s="8" t="s">
        <v>250</v>
      </c>
      <c r="HY5" s="8" t="s">
        <v>250</v>
      </c>
      <c r="HZ5" s="8" t="s">
        <v>250</v>
      </c>
      <c r="IA5" s="8" t="s">
        <v>250</v>
      </c>
      <c r="IB5" s="8" t="s">
        <v>250</v>
      </c>
      <c r="IC5" s="8" t="s">
        <v>250</v>
      </c>
      <c r="ID5" s="8" t="s">
        <v>250</v>
      </c>
      <c r="IE5" s="8" t="s">
        <v>250</v>
      </c>
      <c r="IF5" s="8" t="s">
        <v>250</v>
      </c>
      <c r="IG5" s="8" t="s">
        <v>250</v>
      </c>
      <c r="IH5" s="8" t="s">
        <v>250</v>
      </c>
      <c r="II5" s="8" t="s">
        <v>250</v>
      </c>
      <c r="IJ5" s="8" t="s">
        <v>250</v>
      </c>
      <c r="IK5" s="8" t="s">
        <v>250</v>
      </c>
      <c r="IL5" s="8" t="s">
        <v>250</v>
      </c>
      <c r="IM5" s="8" t="s">
        <v>250</v>
      </c>
      <c r="IN5" s="8" t="s">
        <v>250</v>
      </c>
      <c r="IO5" s="8" t="s">
        <v>250</v>
      </c>
      <c r="IP5" s="8" t="s">
        <v>250</v>
      </c>
      <c r="IQ5" s="8" t="s">
        <v>250</v>
      </c>
    </row>
    <row r="6" spans="1:251">
      <c r="A6" s="4" t="s">
        <v>242</v>
      </c>
      <c r="B6" s="8" t="s">
        <v>741</v>
      </c>
      <c r="C6" s="8" t="s">
        <v>741</v>
      </c>
      <c r="D6" s="8" t="s">
        <v>741</v>
      </c>
      <c r="E6" s="8" t="s">
        <v>741</v>
      </c>
      <c r="F6" s="8" t="s">
        <v>741</v>
      </c>
      <c r="G6" s="8" t="s">
        <v>741</v>
      </c>
      <c r="H6" s="8" t="s">
        <v>741</v>
      </c>
      <c r="I6" s="8" t="s">
        <v>741</v>
      </c>
      <c r="J6" s="8" t="s">
        <v>741</v>
      </c>
      <c r="K6" s="8" t="s">
        <v>741</v>
      </c>
      <c r="L6" s="8" t="s">
        <v>741</v>
      </c>
      <c r="M6" s="8" t="s">
        <v>741</v>
      </c>
      <c r="N6" s="8" t="s">
        <v>741</v>
      </c>
      <c r="O6" s="8" t="s">
        <v>741</v>
      </c>
      <c r="P6" s="8" t="s">
        <v>741</v>
      </c>
      <c r="Q6" s="8" t="s">
        <v>741</v>
      </c>
      <c r="R6" s="8" t="s">
        <v>741</v>
      </c>
      <c r="S6" s="8" t="s">
        <v>741</v>
      </c>
      <c r="T6" s="8" t="s">
        <v>741</v>
      </c>
      <c r="U6" s="8" t="s">
        <v>741</v>
      </c>
      <c r="V6" s="8" t="s">
        <v>741</v>
      </c>
      <c r="W6" s="8" t="s">
        <v>741</v>
      </c>
      <c r="X6" s="8" t="s">
        <v>741</v>
      </c>
      <c r="Y6" s="8" t="s">
        <v>741</v>
      </c>
      <c r="Z6" s="8" t="s">
        <v>741</v>
      </c>
      <c r="AA6" s="8" t="s">
        <v>741</v>
      </c>
      <c r="AB6" s="8" t="s">
        <v>741</v>
      </c>
      <c r="AC6" s="8" t="s">
        <v>741</v>
      </c>
      <c r="AD6" s="8" t="s">
        <v>741</v>
      </c>
      <c r="AE6" s="8" t="s">
        <v>741</v>
      </c>
      <c r="AF6" s="8" t="s">
        <v>741</v>
      </c>
      <c r="AG6" s="8" t="s">
        <v>741</v>
      </c>
      <c r="AH6" s="8" t="s">
        <v>741</v>
      </c>
      <c r="AI6" s="8" t="s">
        <v>741</v>
      </c>
      <c r="AJ6" s="8" t="s">
        <v>741</v>
      </c>
      <c r="AK6" s="8" t="s">
        <v>741</v>
      </c>
      <c r="AL6" s="8" t="s">
        <v>741</v>
      </c>
      <c r="AM6" s="8" t="s">
        <v>741</v>
      </c>
      <c r="AN6" s="8" t="s">
        <v>741</v>
      </c>
      <c r="AO6" s="8" t="s">
        <v>741</v>
      </c>
      <c r="AP6" s="8" t="s">
        <v>741</v>
      </c>
      <c r="AQ6" s="8" t="s">
        <v>741</v>
      </c>
      <c r="AR6" s="8" t="s">
        <v>741</v>
      </c>
      <c r="AS6" s="8" t="s">
        <v>741</v>
      </c>
      <c r="AT6" s="8" t="s">
        <v>741</v>
      </c>
      <c r="AU6" s="8" t="s">
        <v>741</v>
      </c>
      <c r="AV6" s="8" t="s">
        <v>741</v>
      </c>
      <c r="AW6" s="8" t="s">
        <v>741</v>
      </c>
      <c r="AX6" s="8" t="s">
        <v>741</v>
      </c>
      <c r="AY6" s="8" t="s">
        <v>741</v>
      </c>
      <c r="AZ6" s="8" t="s">
        <v>741</v>
      </c>
      <c r="BA6" s="8" t="s">
        <v>741</v>
      </c>
      <c r="BB6" s="8" t="s">
        <v>741</v>
      </c>
      <c r="BC6" s="8" t="s">
        <v>741</v>
      </c>
      <c r="BD6" s="8" t="s">
        <v>741</v>
      </c>
      <c r="BE6" s="8" t="s">
        <v>741</v>
      </c>
      <c r="BF6" s="8" t="s">
        <v>741</v>
      </c>
      <c r="BG6" s="8" t="s">
        <v>741</v>
      </c>
      <c r="BH6" s="8" t="s">
        <v>741</v>
      </c>
      <c r="BI6" s="8" t="s">
        <v>741</v>
      </c>
      <c r="BJ6" s="8" t="s">
        <v>741</v>
      </c>
      <c r="BK6" s="8" t="s">
        <v>741</v>
      </c>
      <c r="BL6" s="8" t="s">
        <v>741</v>
      </c>
      <c r="BM6" s="8" t="s">
        <v>741</v>
      </c>
      <c r="BN6" s="8" t="s">
        <v>741</v>
      </c>
      <c r="BO6" s="8" t="s">
        <v>741</v>
      </c>
      <c r="BP6" s="8" t="s">
        <v>741</v>
      </c>
      <c r="BQ6" s="8" t="s">
        <v>741</v>
      </c>
      <c r="BR6" s="8" t="s">
        <v>741</v>
      </c>
      <c r="BS6" s="8" t="s">
        <v>741</v>
      </c>
      <c r="BT6" s="8" t="s">
        <v>741</v>
      </c>
      <c r="BU6" s="8" t="s">
        <v>741</v>
      </c>
      <c r="BV6" s="8" t="s">
        <v>741</v>
      </c>
      <c r="BW6" s="8" t="s">
        <v>741</v>
      </c>
      <c r="BX6" s="8" t="s">
        <v>741</v>
      </c>
      <c r="BY6" s="8" t="s">
        <v>741</v>
      </c>
      <c r="BZ6" s="8" t="s">
        <v>741</v>
      </c>
      <c r="CA6" s="8" t="s">
        <v>741</v>
      </c>
      <c r="CB6" s="8" t="s">
        <v>741</v>
      </c>
      <c r="CC6" s="8" t="s">
        <v>741</v>
      </c>
      <c r="CD6" s="8" t="s">
        <v>741</v>
      </c>
      <c r="CE6" s="8" t="s">
        <v>741</v>
      </c>
      <c r="CF6" s="8" t="s">
        <v>741</v>
      </c>
      <c r="CG6" s="8" t="s">
        <v>741</v>
      </c>
      <c r="CH6" s="8" t="s">
        <v>741</v>
      </c>
      <c r="CI6" s="8" t="s">
        <v>741</v>
      </c>
      <c r="CJ6" s="8" t="s">
        <v>741</v>
      </c>
      <c r="CK6" s="8" t="s">
        <v>741</v>
      </c>
      <c r="CL6" s="8" t="s">
        <v>741</v>
      </c>
      <c r="CM6" s="8" t="s">
        <v>741</v>
      </c>
      <c r="CN6" s="8" t="s">
        <v>741</v>
      </c>
      <c r="CO6" s="8" t="s">
        <v>741</v>
      </c>
      <c r="CP6" s="8" t="s">
        <v>741</v>
      </c>
      <c r="CQ6" s="8" t="s">
        <v>741</v>
      </c>
      <c r="CR6" s="8" t="s">
        <v>741</v>
      </c>
      <c r="CS6" s="8" t="s">
        <v>741</v>
      </c>
      <c r="CT6" s="8" t="s">
        <v>741</v>
      </c>
      <c r="CU6" s="8" t="s">
        <v>741</v>
      </c>
      <c r="CV6" s="8" t="s">
        <v>741</v>
      </c>
      <c r="CW6" s="8" t="s">
        <v>741</v>
      </c>
      <c r="CX6" s="8" t="s">
        <v>741</v>
      </c>
      <c r="CY6" s="8" t="s">
        <v>741</v>
      </c>
      <c r="CZ6" s="8" t="s">
        <v>741</v>
      </c>
      <c r="DA6" s="8" t="s">
        <v>741</v>
      </c>
      <c r="DB6" s="8" t="s">
        <v>741</v>
      </c>
      <c r="DC6" s="8" t="s">
        <v>741</v>
      </c>
      <c r="DD6" s="8" t="s">
        <v>741</v>
      </c>
      <c r="DE6" s="8" t="s">
        <v>741</v>
      </c>
      <c r="DF6" s="8" t="s">
        <v>741</v>
      </c>
      <c r="DG6" s="8" t="s">
        <v>741</v>
      </c>
      <c r="DH6" s="8" t="s">
        <v>741</v>
      </c>
      <c r="DI6" s="8" t="s">
        <v>741</v>
      </c>
      <c r="DJ6" s="8" t="s">
        <v>741</v>
      </c>
      <c r="DK6" s="8" t="s">
        <v>741</v>
      </c>
      <c r="DL6" s="8" t="s">
        <v>741</v>
      </c>
      <c r="DM6" s="8" t="s">
        <v>741</v>
      </c>
      <c r="DN6" s="8" t="s">
        <v>741</v>
      </c>
      <c r="DO6" s="8" t="s">
        <v>741</v>
      </c>
      <c r="DP6" s="8" t="s">
        <v>741</v>
      </c>
      <c r="DQ6" s="8" t="s">
        <v>741</v>
      </c>
      <c r="DR6" s="8" t="s">
        <v>741</v>
      </c>
      <c r="DS6" s="8" t="s">
        <v>741</v>
      </c>
      <c r="DT6" s="8" t="s">
        <v>741</v>
      </c>
      <c r="DU6" s="8" t="s">
        <v>741</v>
      </c>
      <c r="DV6" s="8" t="s">
        <v>741</v>
      </c>
      <c r="DW6" s="8" t="s">
        <v>741</v>
      </c>
      <c r="DX6" s="8" t="s">
        <v>741</v>
      </c>
      <c r="DY6" s="8" t="s">
        <v>741</v>
      </c>
      <c r="DZ6" s="8" t="s">
        <v>741</v>
      </c>
      <c r="EA6" s="8" t="s">
        <v>741</v>
      </c>
      <c r="EB6" s="8" t="s">
        <v>741</v>
      </c>
      <c r="EC6" s="8" t="s">
        <v>741</v>
      </c>
      <c r="ED6" s="8" t="s">
        <v>741</v>
      </c>
      <c r="EE6" s="8" t="s">
        <v>741</v>
      </c>
      <c r="EF6" s="8" t="s">
        <v>741</v>
      </c>
      <c r="EG6" s="8" t="s">
        <v>741</v>
      </c>
      <c r="EH6" s="8" t="s">
        <v>741</v>
      </c>
      <c r="EI6" s="8" t="s">
        <v>741</v>
      </c>
      <c r="EJ6" s="8" t="s">
        <v>741</v>
      </c>
      <c r="EK6" s="8" t="s">
        <v>741</v>
      </c>
      <c r="EL6" s="8" t="s">
        <v>741</v>
      </c>
      <c r="EM6" s="8" t="s">
        <v>741</v>
      </c>
      <c r="EN6" s="8" t="s">
        <v>741</v>
      </c>
      <c r="EO6" s="8" t="s">
        <v>741</v>
      </c>
      <c r="EP6" s="8" t="s">
        <v>741</v>
      </c>
      <c r="EQ6" s="8" t="s">
        <v>741</v>
      </c>
      <c r="ER6" s="8" t="s">
        <v>741</v>
      </c>
      <c r="ES6" s="8" t="s">
        <v>741</v>
      </c>
      <c r="ET6" s="8" t="s">
        <v>741</v>
      </c>
      <c r="EU6" s="8" t="s">
        <v>741</v>
      </c>
      <c r="EV6" s="8" t="s">
        <v>741</v>
      </c>
      <c r="EW6" s="8" t="s">
        <v>741</v>
      </c>
      <c r="EX6" s="8" t="s">
        <v>741</v>
      </c>
      <c r="EY6" s="8" t="s">
        <v>741</v>
      </c>
      <c r="EZ6" s="8" t="s">
        <v>741</v>
      </c>
      <c r="FA6" s="8" t="s">
        <v>741</v>
      </c>
      <c r="FB6" s="8" t="s">
        <v>741</v>
      </c>
      <c r="FC6" s="8" t="s">
        <v>741</v>
      </c>
      <c r="FD6" s="8" t="s">
        <v>741</v>
      </c>
      <c r="FE6" s="8" t="s">
        <v>741</v>
      </c>
      <c r="FF6" s="8" t="s">
        <v>741</v>
      </c>
      <c r="FG6" s="8" t="s">
        <v>741</v>
      </c>
      <c r="FH6" s="8" t="s">
        <v>741</v>
      </c>
      <c r="FI6" s="8" t="s">
        <v>741</v>
      </c>
      <c r="FJ6" s="8" t="s">
        <v>741</v>
      </c>
      <c r="FK6" s="8" t="s">
        <v>741</v>
      </c>
      <c r="FL6" s="8" t="s">
        <v>741</v>
      </c>
      <c r="FM6" s="8" t="s">
        <v>741</v>
      </c>
      <c r="FN6" s="8" t="s">
        <v>741</v>
      </c>
      <c r="FO6" s="8" t="s">
        <v>741</v>
      </c>
      <c r="FP6" s="8" t="s">
        <v>741</v>
      </c>
      <c r="FQ6" s="8" t="s">
        <v>741</v>
      </c>
      <c r="FR6" s="8" t="s">
        <v>741</v>
      </c>
      <c r="FS6" s="8" t="s">
        <v>741</v>
      </c>
      <c r="FT6" s="8" t="s">
        <v>741</v>
      </c>
      <c r="FU6" s="8" t="s">
        <v>741</v>
      </c>
      <c r="FV6" s="8" t="s">
        <v>741</v>
      </c>
      <c r="FW6" s="8" t="s">
        <v>741</v>
      </c>
      <c r="FX6" s="8" t="s">
        <v>741</v>
      </c>
      <c r="FY6" s="8" t="s">
        <v>741</v>
      </c>
      <c r="FZ6" s="8" t="s">
        <v>741</v>
      </c>
      <c r="GA6" s="8" t="s">
        <v>741</v>
      </c>
      <c r="GB6" s="8" t="s">
        <v>741</v>
      </c>
      <c r="GC6" s="8" t="s">
        <v>741</v>
      </c>
      <c r="GD6" s="8" t="s">
        <v>741</v>
      </c>
      <c r="GE6" s="8" t="s">
        <v>741</v>
      </c>
      <c r="GF6" s="8" t="s">
        <v>741</v>
      </c>
      <c r="GG6" s="8" t="s">
        <v>741</v>
      </c>
      <c r="GH6" s="8" t="s">
        <v>741</v>
      </c>
      <c r="GI6" s="8" t="s">
        <v>741</v>
      </c>
      <c r="GJ6" s="8" t="s">
        <v>741</v>
      </c>
      <c r="GK6" s="8" t="s">
        <v>741</v>
      </c>
      <c r="GL6" s="8" t="s">
        <v>741</v>
      </c>
      <c r="GM6" s="8" t="s">
        <v>741</v>
      </c>
      <c r="GN6" s="8" t="s">
        <v>741</v>
      </c>
      <c r="GO6" s="8" t="s">
        <v>741</v>
      </c>
      <c r="GP6" s="8" t="s">
        <v>741</v>
      </c>
      <c r="GQ6" s="8" t="s">
        <v>741</v>
      </c>
      <c r="GR6" s="8" t="s">
        <v>741</v>
      </c>
      <c r="GS6" s="8" t="s">
        <v>741</v>
      </c>
      <c r="GT6" s="8" t="s">
        <v>741</v>
      </c>
      <c r="GU6" s="8" t="s">
        <v>741</v>
      </c>
      <c r="GV6" s="8" t="s">
        <v>741</v>
      </c>
      <c r="GW6" s="8" t="s">
        <v>741</v>
      </c>
      <c r="GX6" s="8" t="s">
        <v>741</v>
      </c>
      <c r="GY6" s="8" t="s">
        <v>741</v>
      </c>
      <c r="GZ6" s="8" t="s">
        <v>741</v>
      </c>
      <c r="HA6" s="8" t="s">
        <v>741</v>
      </c>
      <c r="HB6" s="8" t="s">
        <v>741</v>
      </c>
      <c r="HC6" s="8" t="s">
        <v>741</v>
      </c>
      <c r="HD6" s="8" t="s">
        <v>741</v>
      </c>
      <c r="HE6" s="8" t="s">
        <v>741</v>
      </c>
      <c r="HF6" s="8" t="s">
        <v>741</v>
      </c>
      <c r="HG6" s="8" t="s">
        <v>741</v>
      </c>
      <c r="HH6" s="8" t="s">
        <v>741</v>
      </c>
      <c r="HI6" s="8" t="s">
        <v>741</v>
      </c>
      <c r="HJ6" s="8" t="s">
        <v>741</v>
      </c>
      <c r="HK6" s="8" t="s">
        <v>741</v>
      </c>
      <c r="HL6" s="8" t="s">
        <v>741</v>
      </c>
      <c r="HM6" s="8" t="s">
        <v>741</v>
      </c>
      <c r="HN6" s="8" t="s">
        <v>741</v>
      </c>
      <c r="HO6" s="8" t="s">
        <v>741</v>
      </c>
      <c r="HP6" s="8" t="s">
        <v>741</v>
      </c>
      <c r="HQ6" s="8" t="s">
        <v>741</v>
      </c>
      <c r="HR6" s="8" t="s">
        <v>741</v>
      </c>
      <c r="HS6" s="8" t="s">
        <v>741</v>
      </c>
      <c r="HT6" s="8" t="s">
        <v>741</v>
      </c>
      <c r="HU6" s="8" t="s">
        <v>741</v>
      </c>
      <c r="HV6" s="8" t="s">
        <v>741</v>
      </c>
      <c r="HW6" s="8" t="s">
        <v>741</v>
      </c>
      <c r="HX6" s="8" t="s">
        <v>741</v>
      </c>
      <c r="HY6" s="8" t="s">
        <v>741</v>
      </c>
      <c r="HZ6" s="8" t="s">
        <v>741</v>
      </c>
      <c r="IA6" s="8" t="s">
        <v>741</v>
      </c>
      <c r="IB6" s="8" t="s">
        <v>741</v>
      </c>
      <c r="IC6" s="8" t="s">
        <v>741</v>
      </c>
      <c r="ID6" s="8" t="s">
        <v>741</v>
      </c>
      <c r="IE6" s="8" t="s">
        <v>741</v>
      </c>
      <c r="IF6" s="8" t="s">
        <v>741</v>
      </c>
      <c r="IG6" s="8" t="s">
        <v>741</v>
      </c>
      <c r="IH6" s="8" t="s">
        <v>741</v>
      </c>
      <c r="II6" s="8" t="s">
        <v>741</v>
      </c>
      <c r="IJ6" s="8" t="s">
        <v>741</v>
      </c>
      <c r="IK6" s="8" t="s">
        <v>741</v>
      </c>
      <c r="IL6" s="8" t="s">
        <v>741</v>
      </c>
      <c r="IM6" s="8" t="s">
        <v>741</v>
      </c>
      <c r="IN6" s="8" t="s">
        <v>741</v>
      </c>
      <c r="IO6" s="8" t="s">
        <v>741</v>
      </c>
      <c r="IP6" s="8" t="s">
        <v>741</v>
      </c>
      <c r="IQ6" s="8" t="s">
        <v>741</v>
      </c>
    </row>
    <row r="7" spans="1:251" s="6" customFormat="1">
      <c r="A7" s="5" t="s">
        <v>243</v>
      </c>
      <c r="B7" s="6">
        <v>38504</v>
      </c>
      <c r="C7" s="6">
        <v>38504</v>
      </c>
      <c r="D7" s="6">
        <v>38504</v>
      </c>
      <c r="E7" s="6">
        <v>38504</v>
      </c>
      <c r="F7" s="6">
        <v>38504</v>
      </c>
      <c r="G7" s="6">
        <v>38504</v>
      </c>
      <c r="H7" s="6">
        <v>38504</v>
      </c>
      <c r="I7" s="6">
        <v>38504</v>
      </c>
      <c r="J7" s="6">
        <v>38504</v>
      </c>
      <c r="K7" s="6">
        <v>38504</v>
      </c>
      <c r="L7" s="6">
        <v>38504</v>
      </c>
      <c r="M7" s="6">
        <v>38504</v>
      </c>
      <c r="N7" s="6">
        <v>38504</v>
      </c>
      <c r="O7" s="6">
        <v>38504</v>
      </c>
      <c r="P7" s="6">
        <v>38504</v>
      </c>
      <c r="Q7" s="6">
        <v>38504</v>
      </c>
      <c r="R7" s="6">
        <v>38504</v>
      </c>
      <c r="S7" s="6">
        <v>38504</v>
      </c>
      <c r="T7" s="6">
        <v>38504</v>
      </c>
      <c r="U7" s="6">
        <v>38504</v>
      </c>
      <c r="V7" s="6">
        <v>38504</v>
      </c>
      <c r="W7" s="6">
        <v>38504</v>
      </c>
      <c r="X7" s="6">
        <v>38504</v>
      </c>
      <c r="Y7" s="6">
        <v>38504</v>
      </c>
      <c r="Z7" s="6">
        <v>38504</v>
      </c>
      <c r="AA7" s="6">
        <v>38504</v>
      </c>
      <c r="AB7" s="6">
        <v>38504</v>
      </c>
      <c r="AC7" s="6">
        <v>38504</v>
      </c>
      <c r="AD7" s="6">
        <v>38504</v>
      </c>
      <c r="AE7" s="6">
        <v>38504</v>
      </c>
      <c r="AF7" s="6">
        <v>38504</v>
      </c>
      <c r="AG7" s="6">
        <v>38504</v>
      </c>
      <c r="AH7" s="6">
        <v>38504</v>
      </c>
      <c r="AI7" s="6">
        <v>38504</v>
      </c>
      <c r="AJ7" s="6">
        <v>38504</v>
      </c>
      <c r="AK7" s="6">
        <v>38504</v>
      </c>
      <c r="AL7" s="6">
        <v>38504</v>
      </c>
      <c r="AM7" s="6">
        <v>38504</v>
      </c>
      <c r="AN7" s="6">
        <v>38504</v>
      </c>
      <c r="AO7" s="6">
        <v>38504</v>
      </c>
      <c r="AP7" s="6">
        <v>38504</v>
      </c>
      <c r="AQ7" s="6">
        <v>38504</v>
      </c>
      <c r="AR7" s="6">
        <v>38504</v>
      </c>
      <c r="AS7" s="6">
        <v>38504</v>
      </c>
      <c r="AT7" s="6">
        <v>38504</v>
      </c>
      <c r="AU7" s="6">
        <v>38504</v>
      </c>
      <c r="AV7" s="6">
        <v>38504</v>
      </c>
      <c r="AW7" s="6">
        <v>38504</v>
      </c>
      <c r="AX7" s="6">
        <v>38504</v>
      </c>
      <c r="AY7" s="6">
        <v>38504</v>
      </c>
      <c r="AZ7" s="6">
        <v>38504</v>
      </c>
      <c r="BA7" s="6">
        <v>38504</v>
      </c>
      <c r="BB7" s="6">
        <v>38504</v>
      </c>
      <c r="BC7" s="6">
        <v>38504</v>
      </c>
      <c r="BD7" s="6">
        <v>38504</v>
      </c>
      <c r="BE7" s="6">
        <v>38504</v>
      </c>
      <c r="BF7" s="6">
        <v>38504</v>
      </c>
      <c r="BG7" s="6">
        <v>38504</v>
      </c>
      <c r="BH7" s="6">
        <v>38504</v>
      </c>
      <c r="BI7" s="6">
        <v>38504</v>
      </c>
      <c r="BJ7" s="6">
        <v>38504</v>
      </c>
      <c r="BK7" s="6">
        <v>38504</v>
      </c>
      <c r="BL7" s="6">
        <v>38504</v>
      </c>
      <c r="BM7" s="6">
        <v>38504</v>
      </c>
      <c r="BN7" s="6">
        <v>38504</v>
      </c>
      <c r="BO7" s="6">
        <v>38504</v>
      </c>
      <c r="BP7" s="6">
        <v>38504</v>
      </c>
      <c r="BQ7" s="6">
        <v>38504</v>
      </c>
      <c r="BR7" s="6">
        <v>38504</v>
      </c>
      <c r="BS7" s="6">
        <v>38504</v>
      </c>
      <c r="BT7" s="6">
        <v>38504</v>
      </c>
      <c r="BU7" s="6">
        <v>38504</v>
      </c>
      <c r="BV7" s="6">
        <v>38504</v>
      </c>
      <c r="BW7" s="6">
        <v>38504</v>
      </c>
      <c r="BX7" s="6">
        <v>38504</v>
      </c>
      <c r="BY7" s="6">
        <v>38504</v>
      </c>
      <c r="BZ7" s="6">
        <v>38504</v>
      </c>
      <c r="CA7" s="6">
        <v>38504</v>
      </c>
      <c r="CB7" s="6">
        <v>38504</v>
      </c>
      <c r="CC7" s="6">
        <v>38504</v>
      </c>
      <c r="CD7" s="6">
        <v>38504</v>
      </c>
      <c r="CE7" s="6">
        <v>38504</v>
      </c>
      <c r="CF7" s="6">
        <v>38504</v>
      </c>
      <c r="CG7" s="6">
        <v>38504</v>
      </c>
      <c r="CH7" s="6">
        <v>38504</v>
      </c>
      <c r="CI7" s="6">
        <v>38504</v>
      </c>
      <c r="CJ7" s="6">
        <v>38504</v>
      </c>
      <c r="CK7" s="6">
        <v>38504</v>
      </c>
      <c r="CL7" s="6">
        <v>38504</v>
      </c>
      <c r="CM7" s="6">
        <v>38504</v>
      </c>
      <c r="CN7" s="6">
        <v>38504</v>
      </c>
      <c r="CO7" s="6">
        <v>38504</v>
      </c>
      <c r="CP7" s="6">
        <v>38504</v>
      </c>
      <c r="CQ7" s="6">
        <v>38504</v>
      </c>
      <c r="CR7" s="6">
        <v>38504</v>
      </c>
      <c r="CS7" s="6">
        <v>38504</v>
      </c>
      <c r="CT7" s="6">
        <v>38504</v>
      </c>
      <c r="CU7" s="6">
        <v>38504</v>
      </c>
      <c r="CV7" s="6">
        <v>38504</v>
      </c>
      <c r="CW7" s="6">
        <v>38504</v>
      </c>
      <c r="CX7" s="6">
        <v>38504</v>
      </c>
      <c r="CY7" s="6">
        <v>38504</v>
      </c>
      <c r="CZ7" s="6">
        <v>38504</v>
      </c>
      <c r="DA7" s="6">
        <v>38504</v>
      </c>
      <c r="DB7" s="6">
        <v>38504</v>
      </c>
      <c r="DC7" s="6">
        <v>38504</v>
      </c>
      <c r="DD7" s="6">
        <v>38504</v>
      </c>
      <c r="DE7" s="6">
        <v>38504</v>
      </c>
      <c r="DF7" s="6">
        <v>38504</v>
      </c>
      <c r="DG7" s="6">
        <v>38504</v>
      </c>
      <c r="DH7" s="6">
        <v>38504</v>
      </c>
      <c r="DI7" s="6">
        <v>38504</v>
      </c>
      <c r="DJ7" s="6">
        <v>38504</v>
      </c>
      <c r="DK7" s="6">
        <v>38504</v>
      </c>
      <c r="DL7" s="6">
        <v>38504</v>
      </c>
      <c r="DM7" s="6">
        <v>38504</v>
      </c>
      <c r="DN7" s="6">
        <v>38504</v>
      </c>
      <c r="DO7" s="6">
        <v>38504</v>
      </c>
      <c r="DP7" s="6">
        <v>38504</v>
      </c>
      <c r="DQ7" s="6">
        <v>38504</v>
      </c>
      <c r="DR7" s="6">
        <v>38504</v>
      </c>
      <c r="DS7" s="6">
        <v>38504</v>
      </c>
      <c r="DT7" s="6">
        <v>38504</v>
      </c>
      <c r="DU7" s="6">
        <v>38504</v>
      </c>
      <c r="DV7" s="6">
        <v>38504</v>
      </c>
      <c r="DW7" s="6">
        <v>38504</v>
      </c>
      <c r="DX7" s="6">
        <v>38504</v>
      </c>
      <c r="DY7" s="6">
        <v>38504</v>
      </c>
      <c r="DZ7" s="6">
        <v>38504</v>
      </c>
      <c r="EA7" s="6">
        <v>38504</v>
      </c>
      <c r="EB7" s="6">
        <v>38504</v>
      </c>
      <c r="EC7" s="6">
        <v>38504</v>
      </c>
      <c r="ED7" s="6">
        <v>38504</v>
      </c>
      <c r="EE7" s="6">
        <v>38504</v>
      </c>
      <c r="EF7" s="6">
        <v>38504</v>
      </c>
      <c r="EG7" s="6">
        <v>38504</v>
      </c>
      <c r="EH7" s="6">
        <v>38504</v>
      </c>
      <c r="EI7" s="6">
        <v>38504</v>
      </c>
      <c r="EJ7" s="6">
        <v>38504</v>
      </c>
      <c r="EK7" s="6">
        <v>38504</v>
      </c>
      <c r="EL7" s="6">
        <v>38504</v>
      </c>
      <c r="EM7" s="6">
        <v>38504</v>
      </c>
      <c r="EN7" s="6">
        <v>38504</v>
      </c>
      <c r="EO7" s="6">
        <v>38504</v>
      </c>
      <c r="EP7" s="6">
        <v>38504</v>
      </c>
      <c r="EQ7" s="6">
        <v>38504</v>
      </c>
      <c r="ER7" s="6">
        <v>38504</v>
      </c>
      <c r="ES7" s="6">
        <v>38504</v>
      </c>
      <c r="ET7" s="6">
        <v>38504</v>
      </c>
      <c r="EU7" s="6">
        <v>38504</v>
      </c>
      <c r="EV7" s="6">
        <v>38504</v>
      </c>
      <c r="EW7" s="6">
        <v>38504</v>
      </c>
      <c r="EX7" s="6">
        <v>38504</v>
      </c>
      <c r="EY7" s="6">
        <v>38504</v>
      </c>
      <c r="EZ7" s="6">
        <v>38504</v>
      </c>
      <c r="FA7" s="6">
        <v>38504</v>
      </c>
      <c r="FB7" s="6">
        <v>38504</v>
      </c>
      <c r="FC7" s="6">
        <v>38504</v>
      </c>
      <c r="FD7" s="6">
        <v>38504</v>
      </c>
      <c r="FE7" s="6">
        <v>38504</v>
      </c>
      <c r="FF7" s="6">
        <v>38504</v>
      </c>
      <c r="FG7" s="6">
        <v>38504</v>
      </c>
      <c r="FH7" s="6">
        <v>38504</v>
      </c>
      <c r="FI7" s="6">
        <v>38504</v>
      </c>
      <c r="FJ7" s="6">
        <v>38504</v>
      </c>
      <c r="FK7" s="6">
        <v>38504</v>
      </c>
      <c r="FL7" s="6">
        <v>38504</v>
      </c>
      <c r="FM7" s="6">
        <v>38504</v>
      </c>
      <c r="FN7" s="6">
        <v>38504</v>
      </c>
      <c r="FO7" s="6">
        <v>38504</v>
      </c>
      <c r="FP7" s="6">
        <v>38504</v>
      </c>
      <c r="FQ7" s="6">
        <v>38504</v>
      </c>
      <c r="FR7" s="6">
        <v>38504</v>
      </c>
      <c r="FS7" s="6">
        <v>38504</v>
      </c>
      <c r="FT7" s="6">
        <v>38504</v>
      </c>
      <c r="FU7" s="6">
        <v>38504</v>
      </c>
      <c r="FV7" s="6">
        <v>38504</v>
      </c>
      <c r="FW7" s="6">
        <v>38504</v>
      </c>
      <c r="FX7" s="6">
        <v>38504</v>
      </c>
      <c r="FY7" s="6">
        <v>38504</v>
      </c>
      <c r="FZ7" s="6">
        <v>38504</v>
      </c>
      <c r="GA7" s="6">
        <v>38504</v>
      </c>
      <c r="GB7" s="6">
        <v>38504</v>
      </c>
      <c r="GC7" s="6">
        <v>38504</v>
      </c>
      <c r="GD7" s="6">
        <v>38504</v>
      </c>
      <c r="GE7" s="6">
        <v>38504</v>
      </c>
      <c r="GF7" s="6">
        <v>38504</v>
      </c>
      <c r="GG7" s="6">
        <v>38504</v>
      </c>
      <c r="GH7" s="6">
        <v>38504</v>
      </c>
      <c r="GI7" s="6">
        <v>38504</v>
      </c>
      <c r="GJ7" s="6">
        <v>38504</v>
      </c>
      <c r="GK7" s="6">
        <v>38504</v>
      </c>
      <c r="GL7" s="6">
        <v>38504</v>
      </c>
      <c r="GM7" s="6">
        <v>38504</v>
      </c>
      <c r="GN7" s="6">
        <v>38504</v>
      </c>
      <c r="GO7" s="6">
        <v>38504</v>
      </c>
      <c r="GP7" s="6">
        <v>38504</v>
      </c>
      <c r="GQ7" s="6">
        <v>38504</v>
      </c>
      <c r="GR7" s="6">
        <v>38504</v>
      </c>
      <c r="GS7" s="6">
        <v>38504</v>
      </c>
      <c r="GT7" s="6">
        <v>38504</v>
      </c>
      <c r="GU7" s="6">
        <v>38504</v>
      </c>
      <c r="GV7" s="6">
        <v>38504</v>
      </c>
      <c r="GW7" s="6">
        <v>38504</v>
      </c>
      <c r="GX7" s="6">
        <v>38504</v>
      </c>
      <c r="GY7" s="6">
        <v>38504</v>
      </c>
      <c r="GZ7" s="6">
        <v>38504</v>
      </c>
      <c r="HA7" s="6">
        <v>38504</v>
      </c>
      <c r="HB7" s="6">
        <v>38504</v>
      </c>
      <c r="HC7" s="6">
        <v>38504</v>
      </c>
      <c r="HD7" s="6">
        <v>38504</v>
      </c>
      <c r="HE7" s="6">
        <v>38504</v>
      </c>
      <c r="HF7" s="6">
        <v>38504</v>
      </c>
      <c r="HG7" s="6">
        <v>38504</v>
      </c>
      <c r="HH7" s="6">
        <v>38504</v>
      </c>
      <c r="HI7" s="6">
        <v>38504</v>
      </c>
      <c r="HJ7" s="6">
        <v>38504</v>
      </c>
      <c r="HK7" s="6">
        <v>38504</v>
      </c>
      <c r="HL7" s="6">
        <v>38504</v>
      </c>
      <c r="HM7" s="6">
        <v>38504</v>
      </c>
      <c r="HN7" s="6">
        <v>38504</v>
      </c>
      <c r="HO7" s="6">
        <v>38504</v>
      </c>
      <c r="HP7" s="6">
        <v>38504</v>
      </c>
      <c r="HQ7" s="6">
        <v>38504</v>
      </c>
      <c r="HR7" s="6">
        <v>38504</v>
      </c>
      <c r="HS7" s="6">
        <v>38504</v>
      </c>
      <c r="HT7" s="6">
        <v>38504</v>
      </c>
      <c r="HU7" s="6">
        <v>38504</v>
      </c>
      <c r="HV7" s="6">
        <v>38504</v>
      </c>
      <c r="HW7" s="6">
        <v>38504</v>
      </c>
      <c r="HX7" s="6">
        <v>38504</v>
      </c>
      <c r="HY7" s="6">
        <v>38504</v>
      </c>
      <c r="HZ7" s="6">
        <v>38504</v>
      </c>
      <c r="IA7" s="6">
        <v>38504</v>
      </c>
      <c r="IB7" s="6">
        <v>38504</v>
      </c>
      <c r="IC7" s="6">
        <v>38504</v>
      </c>
      <c r="ID7" s="6">
        <v>38504</v>
      </c>
      <c r="IE7" s="6">
        <v>38504</v>
      </c>
      <c r="IF7" s="6">
        <v>38504</v>
      </c>
      <c r="IG7" s="6">
        <v>38504</v>
      </c>
      <c r="IH7" s="6">
        <v>38504</v>
      </c>
      <c r="II7" s="6">
        <v>38504</v>
      </c>
      <c r="IJ7" s="6">
        <v>38504</v>
      </c>
      <c r="IK7" s="6">
        <v>38504</v>
      </c>
      <c r="IL7" s="6">
        <v>38504</v>
      </c>
      <c r="IM7" s="6">
        <v>38504</v>
      </c>
      <c r="IN7" s="6">
        <v>38504</v>
      </c>
      <c r="IO7" s="6">
        <v>38504</v>
      </c>
      <c r="IP7" s="6">
        <v>38504</v>
      </c>
      <c r="IQ7" s="6">
        <v>38504</v>
      </c>
    </row>
    <row r="8" spans="1:251" s="6" customFormat="1">
      <c r="A8" s="5" t="s">
        <v>244</v>
      </c>
      <c r="B8" s="6">
        <v>44713</v>
      </c>
      <c r="C8" s="6">
        <v>44713</v>
      </c>
      <c r="D8" s="6">
        <v>44713</v>
      </c>
      <c r="E8" s="6">
        <v>44713</v>
      </c>
      <c r="F8" s="6">
        <v>44713</v>
      </c>
      <c r="G8" s="6">
        <v>44713</v>
      </c>
      <c r="H8" s="6">
        <v>44713</v>
      </c>
      <c r="I8" s="6">
        <v>44713</v>
      </c>
      <c r="J8" s="6">
        <v>44713</v>
      </c>
      <c r="K8" s="6">
        <v>44713</v>
      </c>
      <c r="L8" s="6">
        <v>44713</v>
      </c>
      <c r="M8" s="6">
        <v>44713</v>
      </c>
      <c r="N8" s="6">
        <v>44713</v>
      </c>
      <c r="O8" s="6">
        <v>44713</v>
      </c>
      <c r="P8" s="6">
        <v>44713</v>
      </c>
      <c r="Q8" s="6">
        <v>44713</v>
      </c>
      <c r="R8" s="6">
        <v>44713</v>
      </c>
      <c r="S8" s="6">
        <v>44713</v>
      </c>
      <c r="T8" s="6">
        <v>44713</v>
      </c>
      <c r="U8" s="6">
        <v>44713</v>
      </c>
      <c r="V8" s="6">
        <v>44713</v>
      </c>
      <c r="W8" s="6">
        <v>44713</v>
      </c>
      <c r="X8" s="6">
        <v>44713</v>
      </c>
      <c r="Y8" s="6">
        <v>44713</v>
      </c>
      <c r="Z8" s="6">
        <v>44713</v>
      </c>
      <c r="AA8" s="6">
        <v>44713</v>
      </c>
      <c r="AB8" s="6">
        <v>44713</v>
      </c>
      <c r="AC8" s="6">
        <v>44713</v>
      </c>
      <c r="AD8" s="6">
        <v>44713</v>
      </c>
      <c r="AE8" s="6">
        <v>44713</v>
      </c>
      <c r="AF8" s="6">
        <v>44713</v>
      </c>
      <c r="AG8" s="6">
        <v>44713</v>
      </c>
      <c r="AH8" s="6">
        <v>44713</v>
      </c>
      <c r="AI8" s="6">
        <v>44713</v>
      </c>
      <c r="AJ8" s="6">
        <v>44713</v>
      </c>
      <c r="AK8" s="6">
        <v>44713</v>
      </c>
      <c r="AL8" s="6">
        <v>44713</v>
      </c>
      <c r="AM8" s="6">
        <v>44713</v>
      </c>
      <c r="AN8" s="6">
        <v>44713</v>
      </c>
      <c r="AO8" s="6">
        <v>44713</v>
      </c>
      <c r="AP8" s="6">
        <v>44713</v>
      </c>
      <c r="AQ8" s="6">
        <v>44713</v>
      </c>
      <c r="AR8" s="6">
        <v>44713</v>
      </c>
      <c r="AS8" s="6">
        <v>44713</v>
      </c>
      <c r="AT8" s="6">
        <v>44713</v>
      </c>
      <c r="AU8" s="6">
        <v>44713</v>
      </c>
      <c r="AV8" s="6">
        <v>44713</v>
      </c>
      <c r="AW8" s="6">
        <v>44713</v>
      </c>
      <c r="AX8" s="6">
        <v>44713</v>
      </c>
      <c r="AY8" s="6">
        <v>44713</v>
      </c>
      <c r="AZ8" s="6">
        <v>44713</v>
      </c>
      <c r="BA8" s="6">
        <v>44713</v>
      </c>
      <c r="BB8" s="6">
        <v>44713</v>
      </c>
      <c r="BC8" s="6">
        <v>44713</v>
      </c>
      <c r="BD8" s="6">
        <v>44713</v>
      </c>
      <c r="BE8" s="6">
        <v>44713</v>
      </c>
      <c r="BF8" s="6">
        <v>44713</v>
      </c>
      <c r="BG8" s="6">
        <v>44713</v>
      </c>
      <c r="BH8" s="6">
        <v>44713</v>
      </c>
      <c r="BI8" s="6">
        <v>44713</v>
      </c>
      <c r="BJ8" s="6">
        <v>44713</v>
      </c>
      <c r="BK8" s="6">
        <v>44713</v>
      </c>
      <c r="BL8" s="6">
        <v>44713</v>
      </c>
      <c r="BM8" s="6">
        <v>44713</v>
      </c>
      <c r="BN8" s="6">
        <v>44713</v>
      </c>
      <c r="BO8" s="6">
        <v>44713</v>
      </c>
      <c r="BP8" s="6">
        <v>44713</v>
      </c>
      <c r="BQ8" s="6">
        <v>44713</v>
      </c>
      <c r="BR8" s="6">
        <v>44713</v>
      </c>
      <c r="BS8" s="6">
        <v>44713</v>
      </c>
      <c r="BT8" s="6">
        <v>44713</v>
      </c>
      <c r="BU8" s="6">
        <v>44713</v>
      </c>
      <c r="BV8" s="6">
        <v>44713</v>
      </c>
      <c r="BW8" s="6">
        <v>44713</v>
      </c>
      <c r="BX8" s="6">
        <v>44713</v>
      </c>
      <c r="BY8" s="6">
        <v>44713</v>
      </c>
      <c r="BZ8" s="6">
        <v>44713</v>
      </c>
      <c r="CA8" s="6">
        <v>44713</v>
      </c>
      <c r="CB8" s="6">
        <v>44713</v>
      </c>
      <c r="CC8" s="6">
        <v>44713</v>
      </c>
      <c r="CD8" s="6">
        <v>44713</v>
      </c>
      <c r="CE8" s="6">
        <v>44713</v>
      </c>
      <c r="CF8" s="6">
        <v>44713</v>
      </c>
      <c r="CG8" s="6">
        <v>44713</v>
      </c>
      <c r="CH8" s="6">
        <v>44713</v>
      </c>
      <c r="CI8" s="6">
        <v>44713</v>
      </c>
      <c r="CJ8" s="6">
        <v>44713</v>
      </c>
      <c r="CK8" s="6">
        <v>44713</v>
      </c>
      <c r="CL8" s="6">
        <v>44713</v>
      </c>
      <c r="CM8" s="6">
        <v>44713</v>
      </c>
      <c r="CN8" s="6">
        <v>44713</v>
      </c>
      <c r="CO8" s="6">
        <v>44713</v>
      </c>
      <c r="CP8" s="6">
        <v>44713</v>
      </c>
      <c r="CQ8" s="6">
        <v>44713</v>
      </c>
      <c r="CR8" s="6">
        <v>44713</v>
      </c>
      <c r="CS8" s="6">
        <v>44713</v>
      </c>
      <c r="CT8" s="6">
        <v>44713</v>
      </c>
      <c r="CU8" s="6">
        <v>44713</v>
      </c>
      <c r="CV8" s="6">
        <v>44713</v>
      </c>
      <c r="CW8" s="6">
        <v>44713</v>
      </c>
      <c r="CX8" s="6">
        <v>44713</v>
      </c>
      <c r="CY8" s="6">
        <v>44713</v>
      </c>
      <c r="CZ8" s="6">
        <v>44713</v>
      </c>
      <c r="DA8" s="6">
        <v>44713</v>
      </c>
      <c r="DB8" s="6">
        <v>44713</v>
      </c>
      <c r="DC8" s="6">
        <v>44713</v>
      </c>
      <c r="DD8" s="6">
        <v>44713</v>
      </c>
      <c r="DE8" s="6">
        <v>44713</v>
      </c>
      <c r="DF8" s="6">
        <v>44713</v>
      </c>
      <c r="DG8" s="6">
        <v>44713</v>
      </c>
      <c r="DH8" s="6">
        <v>44713</v>
      </c>
      <c r="DI8" s="6">
        <v>44713</v>
      </c>
      <c r="DJ8" s="6">
        <v>44713</v>
      </c>
      <c r="DK8" s="6">
        <v>44713</v>
      </c>
      <c r="DL8" s="6">
        <v>44713</v>
      </c>
      <c r="DM8" s="6">
        <v>44713</v>
      </c>
      <c r="DN8" s="6">
        <v>44713</v>
      </c>
      <c r="DO8" s="6">
        <v>44713</v>
      </c>
      <c r="DP8" s="6">
        <v>44713</v>
      </c>
      <c r="DQ8" s="6">
        <v>44713</v>
      </c>
      <c r="DR8" s="6">
        <v>44713</v>
      </c>
      <c r="DS8" s="6">
        <v>44713</v>
      </c>
      <c r="DT8" s="6">
        <v>44713</v>
      </c>
      <c r="DU8" s="6">
        <v>44713</v>
      </c>
      <c r="DV8" s="6">
        <v>44713</v>
      </c>
      <c r="DW8" s="6">
        <v>44713</v>
      </c>
      <c r="DX8" s="6">
        <v>44713</v>
      </c>
      <c r="DY8" s="6">
        <v>44713</v>
      </c>
      <c r="DZ8" s="6">
        <v>44713</v>
      </c>
      <c r="EA8" s="6">
        <v>44713</v>
      </c>
      <c r="EB8" s="6">
        <v>44713</v>
      </c>
      <c r="EC8" s="6">
        <v>44713</v>
      </c>
      <c r="ED8" s="6">
        <v>44713</v>
      </c>
      <c r="EE8" s="6">
        <v>44713</v>
      </c>
      <c r="EF8" s="6">
        <v>44713</v>
      </c>
      <c r="EG8" s="6">
        <v>44713</v>
      </c>
      <c r="EH8" s="6">
        <v>44713</v>
      </c>
      <c r="EI8" s="6">
        <v>44713</v>
      </c>
      <c r="EJ8" s="6">
        <v>44713</v>
      </c>
      <c r="EK8" s="6">
        <v>44713</v>
      </c>
      <c r="EL8" s="6">
        <v>44713</v>
      </c>
      <c r="EM8" s="6">
        <v>44713</v>
      </c>
      <c r="EN8" s="6">
        <v>44713</v>
      </c>
      <c r="EO8" s="6">
        <v>44713</v>
      </c>
      <c r="EP8" s="6">
        <v>44713</v>
      </c>
      <c r="EQ8" s="6">
        <v>44713</v>
      </c>
      <c r="ER8" s="6">
        <v>44713</v>
      </c>
      <c r="ES8" s="6">
        <v>44713</v>
      </c>
      <c r="ET8" s="6">
        <v>44713</v>
      </c>
      <c r="EU8" s="6">
        <v>44713</v>
      </c>
      <c r="EV8" s="6">
        <v>44713</v>
      </c>
      <c r="EW8" s="6">
        <v>44713</v>
      </c>
      <c r="EX8" s="6">
        <v>44713</v>
      </c>
      <c r="EY8" s="6">
        <v>44713</v>
      </c>
      <c r="EZ8" s="6">
        <v>44713</v>
      </c>
      <c r="FA8" s="6">
        <v>44713</v>
      </c>
      <c r="FB8" s="6">
        <v>44713</v>
      </c>
      <c r="FC8" s="6">
        <v>44713</v>
      </c>
      <c r="FD8" s="6">
        <v>44713</v>
      </c>
      <c r="FE8" s="6">
        <v>44713</v>
      </c>
      <c r="FF8" s="6">
        <v>44713</v>
      </c>
      <c r="FG8" s="6">
        <v>44713</v>
      </c>
      <c r="FH8" s="6">
        <v>44713</v>
      </c>
      <c r="FI8" s="6">
        <v>44713</v>
      </c>
      <c r="FJ8" s="6">
        <v>44713</v>
      </c>
      <c r="FK8" s="6">
        <v>44713</v>
      </c>
      <c r="FL8" s="6">
        <v>44713</v>
      </c>
      <c r="FM8" s="6">
        <v>44713</v>
      </c>
      <c r="FN8" s="6">
        <v>44713</v>
      </c>
      <c r="FO8" s="6">
        <v>44713</v>
      </c>
      <c r="FP8" s="6">
        <v>44713</v>
      </c>
      <c r="FQ8" s="6">
        <v>44713</v>
      </c>
      <c r="FR8" s="6">
        <v>44713</v>
      </c>
      <c r="FS8" s="6">
        <v>44713</v>
      </c>
      <c r="FT8" s="6">
        <v>44713</v>
      </c>
      <c r="FU8" s="6">
        <v>44713</v>
      </c>
      <c r="FV8" s="6">
        <v>44713</v>
      </c>
      <c r="FW8" s="6">
        <v>44713</v>
      </c>
      <c r="FX8" s="6">
        <v>44713</v>
      </c>
      <c r="FY8" s="6">
        <v>44713</v>
      </c>
      <c r="FZ8" s="6">
        <v>44713</v>
      </c>
      <c r="GA8" s="6">
        <v>44713</v>
      </c>
      <c r="GB8" s="6">
        <v>44713</v>
      </c>
      <c r="GC8" s="6">
        <v>44713</v>
      </c>
      <c r="GD8" s="6">
        <v>44713</v>
      </c>
      <c r="GE8" s="6">
        <v>44713</v>
      </c>
      <c r="GF8" s="6">
        <v>44713</v>
      </c>
      <c r="GG8" s="6">
        <v>44713</v>
      </c>
      <c r="GH8" s="6">
        <v>44713</v>
      </c>
      <c r="GI8" s="6">
        <v>44713</v>
      </c>
      <c r="GJ8" s="6">
        <v>44713</v>
      </c>
      <c r="GK8" s="6">
        <v>44713</v>
      </c>
      <c r="GL8" s="6">
        <v>44713</v>
      </c>
      <c r="GM8" s="6">
        <v>44713</v>
      </c>
      <c r="GN8" s="6">
        <v>44713</v>
      </c>
      <c r="GO8" s="6">
        <v>44713</v>
      </c>
      <c r="GP8" s="6">
        <v>44713</v>
      </c>
      <c r="GQ8" s="6">
        <v>44713</v>
      </c>
      <c r="GR8" s="6">
        <v>44713</v>
      </c>
      <c r="GS8" s="6">
        <v>44713</v>
      </c>
      <c r="GT8" s="6">
        <v>44713</v>
      </c>
      <c r="GU8" s="6">
        <v>44713</v>
      </c>
      <c r="GV8" s="6">
        <v>44713</v>
      </c>
      <c r="GW8" s="6">
        <v>44713</v>
      </c>
      <c r="GX8" s="6">
        <v>44713</v>
      </c>
      <c r="GY8" s="6">
        <v>44713</v>
      </c>
      <c r="GZ8" s="6">
        <v>44713</v>
      </c>
      <c r="HA8" s="6">
        <v>44713</v>
      </c>
      <c r="HB8" s="6">
        <v>44713</v>
      </c>
      <c r="HC8" s="6">
        <v>44713</v>
      </c>
      <c r="HD8" s="6">
        <v>44713</v>
      </c>
      <c r="HE8" s="6">
        <v>44713</v>
      </c>
      <c r="HF8" s="6">
        <v>44713</v>
      </c>
      <c r="HG8" s="6">
        <v>44713</v>
      </c>
      <c r="HH8" s="6">
        <v>44713</v>
      </c>
      <c r="HI8" s="6">
        <v>44713</v>
      </c>
      <c r="HJ8" s="6">
        <v>44713</v>
      </c>
      <c r="HK8" s="6">
        <v>44713</v>
      </c>
      <c r="HL8" s="6">
        <v>44713</v>
      </c>
      <c r="HM8" s="6">
        <v>44713</v>
      </c>
      <c r="HN8" s="6">
        <v>44713</v>
      </c>
      <c r="HO8" s="6">
        <v>44713</v>
      </c>
      <c r="HP8" s="6">
        <v>44713</v>
      </c>
      <c r="HQ8" s="6">
        <v>44713</v>
      </c>
      <c r="HR8" s="6">
        <v>44713</v>
      </c>
      <c r="HS8" s="6">
        <v>44713</v>
      </c>
      <c r="HT8" s="6">
        <v>44713</v>
      </c>
      <c r="HU8" s="6">
        <v>44713</v>
      </c>
      <c r="HV8" s="6">
        <v>44713</v>
      </c>
      <c r="HW8" s="6">
        <v>44713</v>
      </c>
      <c r="HX8" s="6">
        <v>44713</v>
      </c>
      <c r="HY8" s="6">
        <v>44713</v>
      </c>
      <c r="HZ8" s="6">
        <v>44713</v>
      </c>
      <c r="IA8" s="6">
        <v>44713</v>
      </c>
      <c r="IB8" s="6">
        <v>44713</v>
      </c>
      <c r="IC8" s="6">
        <v>44713</v>
      </c>
      <c r="ID8" s="6">
        <v>44713</v>
      </c>
      <c r="IE8" s="6">
        <v>44713</v>
      </c>
      <c r="IF8" s="6">
        <v>44713</v>
      </c>
      <c r="IG8" s="6">
        <v>44713</v>
      </c>
      <c r="IH8" s="6">
        <v>44713</v>
      </c>
      <c r="II8" s="6">
        <v>44713</v>
      </c>
      <c r="IJ8" s="6">
        <v>44713</v>
      </c>
      <c r="IK8" s="6">
        <v>44713</v>
      </c>
      <c r="IL8" s="6">
        <v>44713</v>
      </c>
      <c r="IM8" s="6">
        <v>44713</v>
      </c>
      <c r="IN8" s="6">
        <v>44713</v>
      </c>
      <c r="IO8" s="6">
        <v>44713</v>
      </c>
      <c r="IP8" s="6">
        <v>44713</v>
      </c>
      <c r="IQ8" s="6">
        <v>44713</v>
      </c>
    </row>
    <row r="9" spans="1:251">
      <c r="A9" s="4" t="s">
        <v>245</v>
      </c>
      <c r="B9" s="1">
        <v>28</v>
      </c>
      <c r="C9" s="1">
        <v>28</v>
      </c>
      <c r="D9" s="1">
        <v>28</v>
      </c>
      <c r="E9" s="1">
        <v>28</v>
      </c>
      <c r="F9" s="1">
        <v>28</v>
      </c>
      <c r="G9" s="1">
        <v>28</v>
      </c>
      <c r="H9" s="1">
        <v>28</v>
      </c>
      <c r="I9" s="1">
        <v>28</v>
      </c>
      <c r="J9" s="1">
        <v>28</v>
      </c>
      <c r="K9" s="1">
        <v>28</v>
      </c>
      <c r="L9" s="1">
        <v>28</v>
      </c>
      <c r="M9" s="1">
        <v>28</v>
      </c>
      <c r="N9" s="1">
        <v>28</v>
      </c>
      <c r="O9" s="1">
        <v>28</v>
      </c>
      <c r="P9" s="1">
        <v>28</v>
      </c>
      <c r="Q9" s="1">
        <v>28</v>
      </c>
      <c r="R9" s="1">
        <v>28</v>
      </c>
      <c r="S9" s="1">
        <v>28</v>
      </c>
      <c r="T9" s="1">
        <v>28</v>
      </c>
      <c r="U9" s="1">
        <v>28</v>
      </c>
      <c r="V9" s="1">
        <v>28</v>
      </c>
      <c r="W9" s="1">
        <v>28</v>
      </c>
      <c r="X9" s="1">
        <v>28</v>
      </c>
      <c r="Y9" s="1">
        <v>28</v>
      </c>
      <c r="Z9" s="1">
        <v>28</v>
      </c>
      <c r="AA9" s="1">
        <v>28</v>
      </c>
      <c r="AB9" s="1">
        <v>28</v>
      </c>
      <c r="AC9" s="1">
        <v>28</v>
      </c>
      <c r="AD9" s="1">
        <v>28</v>
      </c>
      <c r="AE9" s="1">
        <v>28</v>
      </c>
      <c r="AF9" s="1">
        <v>28</v>
      </c>
      <c r="AG9" s="1">
        <v>28</v>
      </c>
      <c r="AH9" s="1">
        <v>28</v>
      </c>
      <c r="AI9" s="1">
        <v>28</v>
      </c>
      <c r="AJ9" s="1">
        <v>28</v>
      </c>
      <c r="AK9" s="1">
        <v>28</v>
      </c>
      <c r="AL9" s="1">
        <v>28</v>
      </c>
      <c r="AM9" s="1">
        <v>28</v>
      </c>
      <c r="AN9" s="1">
        <v>28</v>
      </c>
      <c r="AO9" s="1">
        <v>28</v>
      </c>
      <c r="AP9" s="1">
        <v>28</v>
      </c>
      <c r="AQ9" s="1">
        <v>28</v>
      </c>
      <c r="AR9" s="1">
        <v>28</v>
      </c>
      <c r="AS9" s="1">
        <v>28</v>
      </c>
      <c r="AT9" s="1">
        <v>28</v>
      </c>
      <c r="AU9" s="1">
        <v>28</v>
      </c>
      <c r="AV9" s="1">
        <v>28</v>
      </c>
      <c r="AW9" s="1">
        <v>28</v>
      </c>
      <c r="AX9" s="1">
        <v>28</v>
      </c>
      <c r="AY9" s="1">
        <v>28</v>
      </c>
      <c r="AZ9" s="1">
        <v>28</v>
      </c>
      <c r="BA9" s="1">
        <v>28</v>
      </c>
      <c r="BB9" s="1">
        <v>28</v>
      </c>
      <c r="BC9" s="1">
        <v>28</v>
      </c>
      <c r="BD9" s="1">
        <v>28</v>
      </c>
      <c r="BE9" s="1">
        <v>28</v>
      </c>
      <c r="BF9" s="1">
        <v>28</v>
      </c>
      <c r="BG9" s="1">
        <v>28</v>
      </c>
      <c r="BH9" s="1">
        <v>28</v>
      </c>
      <c r="BI9" s="1">
        <v>28</v>
      </c>
      <c r="BJ9" s="1">
        <v>28</v>
      </c>
      <c r="BK9" s="1">
        <v>28</v>
      </c>
      <c r="BL9" s="1">
        <v>28</v>
      </c>
      <c r="BM9" s="1">
        <v>28</v>
      </c>
      <c r="BN9" s="1">
        <v>28</v>
      </c>
      <c r="BO9" s="1">
        <v>28</v>
      </c>
      <c r="BP9" s="1">
        <v>28</v>
      </c>
      <c r="BQ9" s="1">
        <v>28</v>
      </c>
      <c r="BR9" s="1">
        <v>28</v>
      </c>
      <c r="BS9" s="1">
        <v>28</v>
      </c>
      <c r="BT9" s="1">
        <v>28</v>
      </c>
      <c r="BU9" s="1">
        <v>28</v>
      </c>
      <c r="BV9" s="1">
        <v>28</v>
      </c>
      <c r="BW9" s="1">
        <v>28</v>
      </c>
      <c r="BX9" s="1">
        <v>28</v>
      </c>
      <c r="BY9" s="1">
        <v>28</v>
      </c>
      <c r="BZ9" s="1">
        <v>28</v>
      </c>
      <c r="CA9" s="1">
        <v>28</v>
      </c>
      <c r="CB9" s="1">
        <v>28</v>
      </c>
      <c r="CC9" s="1">
        <v>28</v>
      </c>
      <c r="CD9" s="1">
        <v>28</v>
      </c>
      <c r="CE9" s="1">
        <v>28</v>
      </c>
      <c r="CF9" s="1">
        <v>28</v>
      </c>
      <c r="CG9" s="1">
        <v>28</v>
      </c>
      <c r="CH9" s="1">
        <v>28</v>
      </c>
      <c r="CI9" s="1">
        <v>28</v>
      </c>
      <c r="CJ9" s="1">
        <v>28</v>
      </c>
      <c r="CK9" s="1">
        <v>28</v>
      </c>
      <c r="CL9" s="1">
        <v>28</v>
      </c>
      <c r="CM9" s="1">
        <v>28</v>
      </c>
      <c r="CN9" s="1">
        <v>28</v>
      </c>
      <c r="CO9" s="1">
        <v>28</v>
      </c>
      <c r="CP9" s="1">
        <v>28</v>
      </c>
      <c r="CQ9" s="1">
        <v>28</v>
      </c>
      <c r="CR9" s="1">
        <v>28</v>
      </c>
      <c r="CS9" s="1">
        <v>28</v>
      </c>
      <c r="CT9" s="1">
        <v>28</v>
      </c>
      <c r="CU9" s="1">
        <v>28</v>
      </c>
      <c r="CV9" s="1">
        <v>28</v>
      </c>
      <c r="CW9" s="1">
        <v>28</v>
      </c>
      <c r="CX9" s="1">
        <v>28</v>
      </c>
      <c r="CY9" s="1">
        <v>28</v>
      </c>
      <c r="CZ9" s="1">
        <v>28</v>
      </c>
      <c r="DA9" s="1">
        <v>28</v>
      </c>
      <c r="DB9" s="1">
        <v>28</v>
      </c>
      <c r="DC9" s="1">
        <v>28</v>
      </c>
      <c r="DD9" s="1">
        <v>28</v>
      </c>
      <c r="DE9" s="1">
        <v>28</v>
      </c>
      <c r="DF9" s="1">
        <v>28</v>
      </c>
      <c r="DG9" s="1">
        <v>28</v>
      </c>
      <c r="DH9" s="1">
        <v>28</v>
      </c>
      <c r="DI9" s="1">
        <v>28</v>
      </c>
      <c r="DJ9" s="1">
        <v>28</v>
      </c>
      <c r="DK9" s="1">
        <v>28</v>
      </c>
      <c r="DL9" s="1">
        <v>28</v>
      </c>
      <c r="DM9" s="1">
        <v>28</v>
      </c>
      <c r="DN9" s="1">
        <v>28</v>
      </c>
      <c r="DO9" s="1">
        <v>28</v>
      </c>
      <c r="DP9" s="1">
        <v>28</v>
      </c>
      <c r="DQ9" s="1">
        <v>28</v>
      </c>
      <c r="DR9" s="1">
        <v>28</v>
      </c>
      <c r="DS9" s="1">
        <v>28</v>
      </c>
      <c r="DT9" s="1">
        <v>28</v>
      </c>
      <c r="DU9" s="1">
        <v>28</v>
      </c>
      <c r="DV9" s="1">
        <v>28</v>
      </c>
      <c r="DW9" s="1">
        <v>28</v>
      </c>
      <c r="DX9" s="1">
        <v>28</v>
      </c>
      <c r="DY9" s="1">
        <v>28</v>
      </c>
      <c r="DZ9" s="1">
        <v>28</v>
      </c>
      <c r="EA9" s="1">
        <v>28</v>
      </c>
      <c r="EB9" s="1">
        <v>28</v>
      </c>
      <c r="EC9" s="1">
        <v>28</v>
      </c>
      <c r="ED9" s="1">
        <v>28</v>
      </c>
      <c r="EE9" s="1">
        <v>28</v>
      </c>
      <c r="EF9" s="1">
        <v>28</v>
      </c>
      <c r="EG9" s="1">
        <v>28</v>
      </c>
      <c r="EH9" s="1">
        <v>28</v>
      </c>
      <c r="EI9" s="1">
        <v>28</v>
      </c>
      <c r="EJ9" s="1">
        <v>28</v>
      </c>
      <c r="EK9" s="1">
        <v>28</v>
      </c>
      <c r="EL9" s="1">
        <v>28</v>
      </c>
      <c r="EM9" s="1">
        <v>28</v>
      </c>
      <c r="EN9" s="1">
        <v>28</v>
      </c>
      <c r="EO9" s="1">
        <v>28</v>
      </c>
      <c r="EP9" s="1">
        <v>28</v>
      </c>
      <c r="EQ9" s="1">
        <v>28</v>
      </c>
      <c r="ER9" s="1">
        <v>28</v>
      </c>
      <c r="ES9" s="1">
        <v>28</v>
      </c>
      <c r="ET9" s="1">
        <v>28</v>
      </c>
      <c r="EU9" s="1">
        <v>28</v>
      </c>
      <c r="EV9" s="1">
        <v>28</v>
      </c>
      <c r="EW9" s="1">
        <v>28</v>
      </c>
      <c r="EX9" s="1">
        <v>28</v>
      </c>
      <c r="EY9" s="1">
        <v>28</v>
      </c>
      <c r="EZ9" s="1">
        <v>28</v>
      </c>
      <c r="FA9" s="1">
        <v>28</v>
      </c>
      <c r="FB9" s="1">
        <v>28</v>
      </c>
      <c r="FC9" s="1">
        <v>28</v>
      </c>
      <c r="FD9" s="1">
        <v>28</v>
      </c>
      <c r="FE9" s="1">
        <v>28</v>
      </c>
      <c r="FF9" s="1">
        <v>28</v>
      </c>
      <c r="FG9" s="1">
        <v>28</v>
      </c>
      <c r="FH9" s="1">
        <v>28</v>
      </c>
      <c r="FI9" s="1">
        <v>28</v>
      </c>
      <c r="FJ9" s="1">
        <v>28</v>
      </c>
      <c r="FK9" s="1">
        <v>28</v>
      </c>
      <c r="FL9" s="1">
        <v>28</v>
      </c>
      <c r="FM9" s="1">
        <v>28</v>
      </c>
      <c r="FN9" s="1">
        <v>28</v>
      </c>
      <c r="FO9" s="1">
        <v>28</v>
      </c>
      <c r="FP9" s="1">
        <v>28</v>
      </c>
      <c r="FQ9" s="1">
        <v>28</v>
      </c>
      <c r="FR9" s="1">
        <v>28</v>
      </c>
      <c r="FS9" s="1">
        <v>28</v>
      </c>
      <c r="FT9" s="1">
        <v>28</v>
      </c>
      <c r="FU9" s="1">
        <v>28</v>
      </c>
      <c r="FV9" s="1">
        <v>28</v>
      </c>
      <c r="FW9" s="1">
        <v>28</v>
      </c>
      <c r="FX9" s="1">
        <v>28</v>
      </c>
      <c r="FY9" s="1">
        <v>28</v>
      </c>
      <c r="FZ9" s="1">
        <v>28</v>
      </c>
      <c r="GA9" s="1">
        <v>28</v>
      </c>
      <c r="GB9" s="1">
        <v>28</v>
      </c>
      <c r="GC9" s="1">
        <v>28</v>
      </c>
      <c r="GD9" s="1">
        <v>28</v>
      </c>
      <c r="GE9" s="1">
        <v>28</v>
      </c>
      <c r="GF9" s="1">
        <v>28</v>
      </c>
      <c r="GG9" s="1">
        <v>28</v>
      </c>
      <c r="GH9" s="1">
        <v>28</v>
      </c>
      <c r="GI9" s="1">
        <v>28</v>
      </c>
      <c r="GJ9" s="1">
        <v>28</v>
      </c>
      <c r="GK9" s="1">
        <v>28</v>
      </c>
      <c r="GL9" s="1">
        <v>28</v>
      </c>
      <c r="GM9" s="1">
        <v>28</v>
      </c>
      <c r="GN9" s="1">
        <v>28</v>
      </c>
      <c r="GO9" s="1">
        <v>28</v>
      </c>
      <c r="GP9" s="1">
        <v>28</v>
      </c>
      <c r="GQ9" s="1">
        <v>28</v>
      </c>
      <c r="GR9" s="1">
        <v>28</v>
      </c>
      <c r="GS9" s="1">
        <v>28</v>
      </c>
      <c r="GT9" s="1">
        <v>28</v>
      </c>
      <c r="GU9" s="1">
        <v>28</v>
      </c>
      <c r="GV9" s="1">
        <v>28</v>
      </c>
      <c r="GW9" s="1">
        <v>28</v>
      </c>
      <c r="GX9" s="1">
        <v>28</v>
      </c>
      <c r="GY9" s="1">
        <v>28</v>
      </c>
      <c r="GZ9" s="1">
        <v>28</v>
      </c>
      <c r="HA9" s="1">
        <v>28</v>
      </c>
      <c r="HB9" s="1">
        <v>28</v>
      </c>
      <c r="HC9" s="1">
        <v>28</v>
      </c>
      <c r="HD9" s="1">
        <v>28</v>
      </c>
      <c r="HE9" s="1">
        <v>28</v>
      </c>
      <c r="HF9" s="1">
        <v>28</v>
      </c>
      <c r="HG9" s="1">
        <v>28</v>
      </c>
      <c r="HH9" s="1">
        <v>28</v>
      </c>
      <c r="HI9" s="1">
        <v>28</v>
      </c>
      <c r="HJ9" s="1">
        <v>28</v>
      </c>
      <c r="HK9" s="1">
        <v>28</v>
      </c>
      <c r="HL9" s="1">
        <v>28</v>
      </c>
      <c r="HM9" s="1">
        <v>28</v>
      </c>
      <c r="HN9" s="1">
        <v>28</v>
      </c>
      <c r="HO9" s="1">
        <v>28</v>
      </c>
      <c r="HP9" s="1">
        <v>28</v>
      </c>
      <c r="HQ9" s="1">
        <v>28</v>
      </c>
      <c r="HR9" s="1">
        <v>28</v>
      </c>
      <c r="HS9" s="1">
        <v>28</v>
      </c>
      <c r="HT9" s="1">
        <v>28</v>
      </c>
      <c r="HU9" s="1">
        <v>28</v>
      </c>
      <c r="HV9" s="1">
        <v>28</v>
      </c>
      <c r="HW9" s="1">
        <v>28</v>
      </c>
      <c r="HX9" s="1">
        <v>28</v>
      </c>
      <c r="HY9" s="1">
        <v>28</v>
      </c>
      <c r="HZ9" s="1">
        <v>28</v>
      </c>
      <c r="IA9" s="1">
        <v>28</v>
      </c>
      <c r="IB9" s="1">
        <v>28</v>
      </c>
      <c r="IC9" s="1">
        <v>28</v>
      </c>
      <c r="ID9" s="1">
        <v>28</v>
      </c>
      <c r="IE9" s="1">
        <v>28</v>
      </c>
      <c r="IF9" s="1">
        <v>28</v>
      </c>
      <c r="IG9" s="1">
        <v>28</v>
      </c>
      <c r="IH9" s="1">
        <v>28</v>
      </c>
      <c r="II9" s="1">
        <v>28</v>
      </c>
      <c r="IJ9" s="1">
        <v>28</v>
      </c>
      <c r="IK9" s="1">
        <v>28</v>
      </c>
      <c r="IL9" s="1">
        <v>28</v>
      </c>
      <c r="IM9" s="1">
        <v>28</v>
      </c>
      <c r="IN9" s="1">
        <v>28</v>
      </c>
      <c r="IO9" s="1">
        <v>28</v>
      </c>
      <c r="IP9" s="1">
        <v>28</v>
      </c>
      <c r="IQ9" s="1">
        <v>28</v>
      </c>
    </row>
    <row r="10" spans="1:251">
      <c r="A10" s="4" t="s">
        <v>246</v>
      </c>
      <c r="B10" s="8" t="s">
        <v>251</v>
      </c>
      <c r="C10" s="8" t="s">
        <v>252</v>
      </c>
      <c r="D10" s="8" t="s">
        <v>253</v>
      </c>
      <c r="E10" s="8" t="s">
        <v>254</v>
      </c>
      <c r="F10" s="8" t="s">
        <v>255</v>
      </c>
      <c r="G10" s="8" t="s">
        <v>256</v>
      </c>
      <c r="H10" s="8" t="s">
        <v>257</v>
      </c>
      <c r="I10" s="8" t="s">
        <v>258</v>
      </c>
      <c r="J10" s="8" t="s">
        <v>259</v>
      </c>
      <c r="K10" s="8" t="s">
        <v>260</v>
      </c>
      <c r="L10" s="8" t="s">
        <v>261</v>
      </c>
      <c r="M10" s="8" t="s">
        <v>262</v>
      </c>
      <c r="N10" s="8" t="s">
        <v>263</v>
      </c>
      <c r="O10" s="8" t="s">
        <v>264</v>
      </c>
      <c r="P10" s="8" t="s">
        <v>265</v>
      </c>
      <c r="Q10" s="8" t="s">
        <v>266</v>
      </c>
      <c r="R10" s="8" t="s">
        <v>267</v>
      </c>
      <c r="S10" s="8" t="s">
        <v>268</v>
      </c>
      <c r="T10" s="8" t="s">
        <v>269</v>
      </c>
      <c r="U10" s="8" t="s">
        <v>270</v>
      </c>
      <c r="V10" s="8" t="s">
        <v>271</v>
      </c>
      <c r="W10" s="8" t="s">
        <v>272</v>
      </c>
      <c r="X10" s="8" t="s">
        <v>273</v>
      </c>
      <c r="Y10" s="8" t="s">
        <v>274</v>
      </c>
      <c r="Z10" s="8" t="s">
        <v>275</v>
      </c>
      <c r="AA10" s="8" t="s">
        <v>276</v>
      </c>
      <c r="AB10" s="8" t="s">
        <v>277</v>
      </c>
      <c r="AC10" s="8" t="s">
        <v>278</v>
      </c>
      <c r="AD10" s="8" t="s">
        <v>279</v>
      </c>
      <c r="AE10" s="8" t="s">
        <v>280</v>
      </c>
      <c r="AF10" s="8" t="s">
        <v>281</v>
      </c>
      <c r="AG10" s="8" t="s">
        <v>282</v>
      </c>
      <c r="AH10" s="8" t="s">
        <v>283</v>
      </c>
      <c r="AI10" s="8" t="s">
        <v>284</v>
      </c>
      <c r="AJ10" s="8" t="s">
        <v>285</v>
      </c>
      <c r="AK10" s="8" t="s">
        <v>286</v>
      </c>
      <c r="AL10" s="8" t="s">
        <v>287</v>
      </c>
      <c r="AM10" s="8" t="s">
        <v>288</v>
      </c>
      <c r="AN10" s="8" t="s">
        <v>289</v>
      </c>
      <c r="AO10" s="8" t="s">
        <v>290</v>
      </c>
      <c r="AP10" s="8" t="s">
        <v>291</v>
      </c>
      <c r="AQ10" s="8" t="s">
        <v>292</v>
      </c>
      <c r="AR10" s="8" t="s">
        <v>293</v>
      </c>
      <c r="AS10" s="8" t="s">
        <v>294</v>
      </c>
      <c r="AT10" s="8" t="s">
        <v>295</v>
      </c>
      <c r="AU10" s="8" t="s">
        <v>296</v>
      </c>
      <c r="AV10" s="8" t="s">
        <v>297</v>
      </c>
      <c r="AW10" s="8" t="s">
        <v>298</v>
      </c>
      <c r="AX10" s="8" t="s">
        <v>299</v>
      </c>
      <c r="AY10" s="8" t="s">
        <v>300</v>
      </c>
      <c r="AZ10" s="8" t="s">
        <v>301</v>
      </c>
      <c r="BA10" s="8" t="s">
        <v>302</v>
      </c>
      <c r="BB10" s="8" t="s">
        <v>303</v>
      </c>
      <c r="BC10" s="8" t="s">
        <v>304</v>
      </c>
      <c r="BD10" s="8" t="s">
        <v>305</v>
      </c>
      <c r="BE10" s="8" t="s">
        <v>306</v>
      </c>
      <c r="BF10" s="8" t="s">
        <v>307</v>
      </c>
      <c r="BG10" s="8" t="s">
        <v>308</v>
      </c>
      <c r="BH10" s="8" t="s">
        <v>309</v>
      </c>
      <c r="BI10" s="8" t="s">
        <v>310</v>
      </c>
      <c r="BJ10" s="8" t="s">
        <v>311</v>
      </c>
      <c r="BK10" s="8" t="s">
        <v>312</v>
      </c>
      <c r="BL10" s="8" t="s">
        <v>313</v>
      </c>
      <c r="BM10" s="8" t="s">
        <v>314</v>
      </c>
      <c r="BN10" s="8" t="s">
        <v>315</v>
      </c>
      <c r="BO10" s="8" t="s">
        <v>316</v>
      </c>
      <c r="BP10" s="8" t="s">
        <v>317</v>
      </c>
      <c r="BQ10" s="8" t="s">
        <v>318</v>
      </c>
      <c r="BR10" s="8" t="s">
        <v>319</v>
      </c>
      <c r="BS10" s="8" t="s">
        <v>320</v>
      </c>
      <c r="BT10" s="8" t="s">
        <v>321</v>
      </c>
      <c r="BU10" s="8" t="s">
        <v>322</v>
      </c>
      <c r="BV10" s="8" t="s">
        <v>323</v>
      </c>
      <c r="BW10" s="8" t="s">
        <v>324</v>
      </c>
      <c r="BX10" s="8" t="s">
        <v>325</v>
      </c>
      <c r="BY10" s="8" t="s">
        <v>326</v>
      </c>
      <c r="BZ10" s="8" t="s">
        <v>327</v>
      </c>
      <c r="CA10" s="8" t="s">
        <v>328</v>
      </c>
      <c r="CB10" s="8" t="s">
        <v>329</v>
      </c>
      <c r="CC10" s="8" t="s">
        <v>330</v>
      </c>
      <c r="CD10" s="8" t="s">
        <v>331</v>
      </c>
      <c r="CE10" s="8" t="s">
        <v>332</v>
      </c>
      <c r="CF10" s="8" t="s">
        <v>333</v>
      </c>
      <c r="CG10" s="8" t="s">
        <v>334</v>
      </c>
      <c r="CH10" s="8" t="s">
        <v>335</v>
      </c>
      <c r="CI10" s="8" t="s">
        <v>336</v>
      </c>
      <c r="CJ10" s="8" t="s">
        <v>337</v>
      </c>
      <c r="CK10" s="8" t="s">
        <v>338</v>
      </c>
      <c r="CL10" s="8" t="s">
        <v>339</v>
      </c>
      <c r="CM10" s="8" t="s">
        <v>340</v>
      </c>
      <c r="CN10" s="8" t="s">
        <v>341</v>
      </c>
      <c r="CO10" s="8" t="s">
        <v>342</v>
      </c>
      <c r="CP10" s="8" t="s">
        <v>343</v>
      </c>
      <c r="CQ10" s="8" t="s">
        <v>344</v>
      </c>
      <c r="CR10" s="8" t="s">
        <v>345</v>
      </c>
      <c r="CS10" s="8" t="s">
        <v>346</v>
      </c>
      <c r="CT10" s="8" t="s">
        <v>347</v>
      </c>
      <c r="CU10" s="8" t="s">
        <v>348</v>
      </c>
      <c r="CV10" s="8" t="s">
        <v>349</v>
      </c>
      <c r="CW10" s="8" t="s">
        <v>350</v>
      </c>
      <c r="CX10" s="8" t="s">
        <v>351</v>
      </c>
      <c r="CY10" s="8" t="s">
        <v>352</v>
      </c>
      <c r="CZ10" s="8" t="s">
        <v>353</v>
      </c>
      <c r="DA10" s="8" t="s">
        <v>354</v>
      </c>
      <c r="DB10" s="8" t="s">
        <v>355</v>
      </c>
      <c r="DC10" s="8" t="s">
        <v>356</v>
      </c>
      <c r="DD10" s="8" t="s">
        <v>357</v>
      </c>
      <c r="DE10" s="8" t="s">
        <v>358</v>
      </c>
      <c r="DF10" s="8" t="s">
        <v>359</v>
      </c>
      <c r="DG10" s="8" t="s">
        <v>360</v>
      </c>
      <c r="DH10" s="8" t="s">
        <v>361</v>
      </c>
      <c r="DI10" s="8" t="s">
        <v>362</v>
      </c>
      <c r="DJ10" s="8" t="s">
        <v>363</v>
      </c>
      <c r="DK10" s="8" t="s">
        <v>364</v>
      </c>
      <c r="DL10" s="8" t="s">
        <v>365</v>
      </c>
      <c r="DM10" s="8" t="s">
        <v>366</v>
      </c>
      <c r="DN10" s="8" t="s">
        <v>367</v>
      </c>
      <c r="DO10" s="8" t="s">
        <v>368</v>
      </c>
      <c r="DP10" s="8" t="s">
        <v>369</v>
      </c>
      <c r="DQ10" s="8" t="s">
        <v>370</v>
      </c>
      <c r="DR10" s="8" t="s">
        <v>371</v>
      </c>
      <c r="DS10" s="8" t="s">
        <v>372</v>
      </c>
      <c r="DT10" s="8" t="s">
        <v>373</v>
      </c>
      <c r="DU10" s="8" t="s">
        <v>374</v>
      </c>
      <c r="DV10" s="8" t="s">
        <v>375</v>
      </c>
      <c r="DW10" s="8" t="s">
        <v>376</v>
      </c>
      <c r="DX10" s="8" t="s">
        <v>377</v>
      </c>
      <c r="DY10" s="8" t="s">
        <v>378</v>
      </c>
      <c r="DZ10" s="8" t="s">
        <v>379</v>
      </c>
      <c r="EA10" s="8" t="s">
        <v>380</v>
      </c>
      <c r="EB10" s="8" t="s">
        <v>381</v>
      </c>
      <c r="EC10" s="8" t="s">
        <v>382</v>
      </c>
      <c r="ED10" s="8" t="s">
        <v>383</v>
      </c>
      <c r="EE10" s="8" t="s">
        <v>384</v>
      </c>
      <c r="EF10" s="8" t="s">
        <v>385</v>
      </c>
      <c r="EG10" s="8" t="s">
        <v>386</v>
      </c>
      <c r="EH10" s="8" t="s">
        <v>387</v>
      </c>
      <c r="EI10" s="8" t="s">
        <v>388</v>
      </c>
      <c r="EJ10" s="8" t="s">
        <v>389</v>
      </c>
      <c r="EK10" s="8" t="s">
        <v>390</v>
      </c>
      <c r="EL10" s="8" t="s">
        <v>391</v>
      </c>
      <c r="EM10" s="8" t="s">
        <v>392</v>
      </c>
      <c r="EN10" s="8" t="s">
        <v>393</v>
      </c>
      <c r="EO10" s="8" t="s">
        <v>394</v>
      </c>
      <c r="EP10" s="8" t="s">
        <v>395</v>
      </c>
      <c r="EQ10" s="8" t="s">
        <v>396</v>
      </c>
      <c r="ER10" s="8" t="s">
        <v>397</v>
      </c>
      <c r="ES10" s="8" t="s">
        <v>398</v>
      </c>
      <c r="ET10" s="8" t="s">
        <v>399</v>
      </c>
      <c r="EU10" s="8" t="s">
        <v>400</v>
      </c>
      <c r="EV10" s="8" t="s">
        <v>401</v>
      </c>
      <c r="EW10" s="8" t="s">
        <v>402</v>
      </c>
      <c r="EX10" s="8" t="s">
        <v>403</v>
      </c>
      <c r="EY10" s="8" t="s">
        <v>404</v>
      </c>
      <c r="EZ10" s="8" t="s">
        <v>405</v>
      </c>
      <c r="FA10" s="8" t="s">
        <v>406</v>
      </c>
      <c r="FB10" s="8" t="s">
        <v>407</v>
      </c>
      <c r="FC10" s="8" t="s">
        <v>408</v>
      </c>
      <c r="FD10" s="8" t="s">
        <v>409</v>
      </c>
      <c r="FE10" s="8" t="s">
        <v>410</v>
      </c>
      <c r="FF10" s="8" t="s">
        <v>411</v>
      </c>
      <c r="FG10" s="8" t="s">
        <v>412</v>
      </c>
      <c r="FH10" s="8" t="s">
        <v>413</v>
      </c>
      <c r="FI10" s="8" t="s">
        <v>414</v>
      </c>
      <c r="FJ10" s="8" t="s">
        <v>415</v>
      </c>
      <c r="FK10" s="8" t="s">
        <v>416</v>
      </c>
      <c r="FL10" s="8" t="s">
        <v>417</v>
      </c>
      <c r="FM10" s="8" t="s">
        <v>418</v>
      </c>
      <c r="FN10" s="8" t="s">
        <v>419</v>
      </c>
      <c r="FO10" s="8" t="s">
        <v>420</v>
      </c>
      <c r="FP10" s="8" t="s">
        <v>421</v>
      </c>
      <c r="FQ10" s="8" t="s">
        <v>422</v>
      </c>
      <c r="FR10" s="8" t="s">
        <v>423</v>
      </c>
      <c r="FS10" s="8" t="s">
        <v>424</v>
      </c>
      <c r="FT10" s="8" t="s">
        <v>425</v>
      </c>
      <c r="FU10" s="8" t="s">
        <v>426</v>
      </c>
      <c r="FV10" s="8" t="s">
        <v>427</v>
      </c>
      <c r="FW10" s="8" t="s">
        <v>428</v>
      </c>
      <c r="FX10" s="8" t="s">
        <v>429</v>
      </c>
      <c r="FY10" s="8" t="s">
        <v>430</v>
      </c>
      <c r="FZ10" s="8" t="s">
        <v>431</v>
      </c>
      <c r="GA10" s="8" t="s">
        <v>432</v>
      </c>
      <c r="GB10" s="8" t="s">
        <v>433</v>
      </c>
      <c r="GC10" s="8" t="s">
        <v>434</v>
      </c>
      <c r="GD10" s="8" t="s">
        <v>435</v>
      </c>
      <c r="GE10" s="8" t="s">
        <v>436</v>
      </c>
      <c r="GF10" s="8" t="s">
        <v>437</v>
      </c>
      <c r="GG10" s="8" t="s">
        <v>438</v>
      </c>
      <c r="GH10" s="8" t="s">
        <v>439</v>
      </c>
      <c r="GI10" s="8" t="s">
        <v>440</v>
      </c>
      <c r="GJ10" s="8" t="s">
        <v>441</v>
      </c>
      <c r="GK10" s="8" t="s">
        <v>442</v>
      </c>
      <c r="GL10" s="8" t="s">
        <v>443</v>
      </c>
      <c r="GM10" s="8" t="s">
        <v>444</v>
      </c>
      <c r="GN10" s="8" t="s">
        <v>445</v>
      </c>
      <c r="GO10" s="8" t="s">
        <v>446</v>
      </c>
      <c r="GP10" s="8" t="s">
        <v>447</v>
      </c>
      <c r="GQ10" s="8" t="s">
        <v>448</v>
      </c>
      <c r="GR10" s="8" t="s">
        <v>449</v>
      </c>
      <c r="GS10" s="8" t="s">
        <v>450</v>
      </c>
      <c r="GT10" s="8" t="s">
        <v>451</v>
      </c>
      <c r="GU10" s="8" t="s">
        <v>452</v>
      </c>
      <c r="GV10" s="8" t="s">
        <v>453</v>
      </c>
      <c r="GW10" s="8" t="s">
        <v>454</v>
      </c>
      <c r="GX10" s="8" t="s">
        <v>455</v>
      </c>
      <c r="GY10" s="8" t="s">
        <v>456</v>
      </c>
      <c r="GZ10" s="8" t="s">
        <v>457</v>
      </c>
      <c r="HA10" s="8" t="s">
        <v>458</v>
      </c>
      <c r="HB10" s="8" t="s">
        <v>459</v>
      </c>
      <c r="HC10" s="8" t="s">
        <v>460</v>
      </c>
      <c r="HD10" s="8" t="s">
        <v>461</v>
      </c>
      <c r="HE10" s="8" t="s">
        <v>462</v>
      </c>
      <c r="HF10" s="8" t="s">
        <v>463</v>
      </c>
      <c r="HG10" s="8" t="s">
        <v>464</v>
      </c>
      <c r="HH10" s="8" t="s">
        <v>465</v>
      </c>
      <c r="HI10" s="8" t="s">
        <v>466</v>
      </c>
      <c r="HJ10" s="8" t="s">
        <v>467</v>
      </c>
      <c r="HK10" s="8" t="s">
        <v>468</v>
      </c>
      <c r="HL10" s="8" t="s">
        <v>469</v>
      </c>
      <c r="HM10" s="8" t="s">
        <v>470</v>
      </c>
      <c r="HN10" s="8" t="s">
        <v>471</v>
      </c>
      <c r="HO10" s="8" t="s">
        <v>472</v>
      </c>
      <c r="HP10" s="8" t="s">
        <v>473</v>
      </c>
      <c r="HQ10" s="8" t="s">
        <v>474</v>
      </c>
      <c r="HR10" s="8" t="s">
        <v>475</v>
      </c>
      <c r="HS10" s="8" t="s">
        <v>476</v>
      </c>
      <c r="HT10" s="8" t="s">
        <v>477</v>
      </c>
      <c r="HU10" s="8" t="s">
        <v>478</v>
      </c>
      <c r="HV10" s="8" t="s">
        <v>479</v>
      </c>
      <c r="HW10" s="8" t="s">
        <v>480</v>
      </c>
      <c r="HX10" s="8" t="s">
        <v>481</v>
      </c>
      <c r="HY10" s="8" t="s">
        <v>482</v>
      </c>
      <c r="HZ10" s="8" t="s">
        <v>483</v>
      </c>
      <c r="IA10" s="8" t="s">
        <v>484</v>
      </c>
      <c r="IB10" s="8" t="s">
        <v>485</v>
      </c>
      <c r="IC10" s="8" t="s">
        <v>486</v>
      </c>
      <c r="ID10" s="8" t="s">
        <v>487</v>
      </c>
      <c r="IE10" s="8" t="s">
        <v>488</v>
      </c>
      <c r="IF10" s="8" t="s">
        <v>489</v>
      </c>
      <c r="IG10" s="8" t="s">
        <v>490</v>
      </c>
      <c r="IH10" s="8" t="s">
        <v>491</v>
      </c>
      <c r="II10" s="8" t="s">
        <v>492</v>
      </c>
      <c r="IJ10" s="8" t="s">
        <v>493</v>
      </c>
      <c r="IK10" s="8" t="s">
        <v>494</v>
      </c>
      <c r="IL10" s="8" t="s">
        <v>495</v>
      </c>
      <c r="IM10" s="8" t="s">
        <v>496</v>
      </c>
      <c r="IN10" s="8" t="s">
        <v>497</v>
      </c>
      <c r="IO10" s="8" t="s">
        <v>498</v>
      </c>
      <c r="IP10" s="8" t="s">
        <v>499</v>
      </c>
      <c r="IQ10" s="8" t="s">
        <v>500</v>
      </c>
    </row>
    <row r="11" spans="1:251">
      <c r="A11" s="9">
        <v>38504</v>
      </c>
      <c r="B11" s="61">
        <v>4756.6390000000001</v>
      </c>
      <c r="C11" s="61">
        <v>1765.6759999999999</v>
      </c>
      <c r="D11" s="61">
        <v>1051.7670000000001</v>
      </c>
      <c r="E11" s="61">
        <v>382.81099999999998</v>
      </c>
      <c r="F11" s="61">
        <v>35.009</v>
      </c>
      <c r="G11" s="61">
        <v>633.947</v>
      </c>
      <c r="H11" s="61">
        <v>588.19200000000001</v>
      </c>
      <c r="I11" s="61">
        <v>524.197</v>
      </c>
      <c r="J11" s="61">
        <v>63.994999999999997</v>
      </c>
      <c r="K11" s="61">
        <v>92.230999999999995</v>
      </c>
      <c r="L11" s="61">
        <v>366.71499999999997</v>
      </c>
      <c r="M11" s="61">
        <v>2132.3910000000001</v>
      </c>
      <c r="N11" s="61">
        <v>517.35799999999995</v>
      </c>
      <c r="O11" s="61">
        <v>2106.89</v>
      </c>
      <c r="P11" s="61">
        <v>793.19100000000003</v>
      </c>
      <c r="Q11" s="61">
        <v>446.34100000000001</v>
      </c>
      <c r="R11" s="61">
        <v>390.959</v>
      </c>
      <c r="S11" s="61">
        <v>180.36500000000001</v>
      </c>
      <c r="T11" s="61">
        <v>66.436000000000007</v>
      </c>
      <c r="U11" s="61">
        <v>113.929</v>
      </c>
      <c r="V11" s="61">
        <v>37.67</v>
      </c>
      <c r="W11" s="61">
        <v>169.99199999999999</v>
      </c>
      <c r="X11" s="61">
        <v>55.381999999999998</v>
      </c>
      <c r="Y11" s="61">
        <v>37</v>
      </c>
      <c r="Z11" s="61">
        <v>30.148</v>
      </c>
      <c r="AA11" s="61">
        <v>6.8520000000000003</v>
      </c>
      <c r="AB11" s="61">
        <v>5.5380000000000003</v>
      </c>
      <c r="AC11" s="61">
        <v>12.492000000000001</v>
      </c>
      <c r="AD11" s="61">
        <v>217.364</v>
      </c>
      <c r="AE11" s="61">
        <v>96.584000000000003</v>
      </c>
      <c r="AF11" s="61">
        <v>120.78100000000001</v>
      </c>
      <c r="AG11" s="61">
        <v>43.207999999999998</v>
      </c>
      <c r="AH11" s="61">
        <v>182.48400000000001</v>
      </c>
      <c r="AI11" s="61">
        <v>85.820999999999998</v>
      </c>
      <c r="AJ11" s="61">
        <v>532.16200000000003</v>
      </c>
      <c r="AK11" s="61">
        <v>261.029</v>
      </c>
      <c r="AL11" s="61">
        <v>87.275000000000006</v>
      </c>
      <c r="AM11" s="61">
        <v>973.18899999999996</v>
      </c>
      <c r="AN11" s="61">
        <v>2212.0169999999998</v>
      </c>
      <c r="AO11" s="61">
        <v>3425.0880000000002</v>
      </c>
      <c r="AP11" s="61">
        <v>5637.1049999999996</v>
      </c>
      <c r="AQ11" s="61">
        <v>1563.02</v>
      </c>
      <c r="AR11" s="61">
        <v>590.21699999999998</v>
      </c>
      <c r="AS11" s="61">
        <v>349.29399999999998</v>
      </c>
      <c r="AT11" s="61">
        <v>138.66</v>
      </c>
      <c r="AU11" s="61">
        <v>11.634</v>
      </c>
      <c r="AV11" s="61">
        <v>199</v>
      </c>
      <c r="AW11" s="61">
        <v>201.08799999999999</v>
      </c>
      <c r="AX11" s="61">
        <v>181.64699999999999</v>
      </c>
      <c r="AY11" s="61">
        <v>19.440999999999999</v>
      </c>
      <c r="AZ11" s="61">
        <v>31.155000000000001</v>
      </c>
      <c r="BA11" s="61">
        <v>120.17</v>
      </c>
      <c r="BB11" s="61">
        <v>710.38699999999994</v>
      </c>
      <c r="BC11" s="61">
        <v>182.625</v>
      </c>
      <c r="BD11" s="61">
        <v>670.00800000000004</v>
      </c>
      <c r="BE11" s="61">
        <v>269.42</v>
      </c>
      <c r="BF11" s="61">
        <v>145.464</v>
      </c>
      <c r="BG11" s="61">
        <v>126.453</v>
      </c>
      <c r="BH11" s="61">
        <v>60.04</v>
      </c>
      <c r="BI11" s="61">
        <v>23.594000000000001</v>
      </c>
      <c r="BJ11" s="61">
        <v>36.445999999999998</v>
      </c>
      <c r="BK11" s="61">
        <v>10.465999999999999</v>
      </c>
      <c r="BL11" s="61">
        <v>54.822000000000003</v>
      </c>
      <c r="BM11" s="61">
        <v>19.010999999999999</v>
      </c>
      <c r="BN11" s="61">
        <v>14.471</v>
      </c>
      <c r="BO11" s="61">
        <v>11.734</v>
      </c>
      <c r="BP11" s="61">
        <v>2.7370000000000001</v>
      </c>
      <c r="BQ11" s="61">
        <v>1.7749999999999999</v>
      </c>
      <c r="BR11" s="61">
        <v>2.766</v>
      </c>
      <c r="BS11" s="61">
        <v>74.510000000000005</v>
      </c>
      <c r="BT11" s="61">
        <v>35.328000000000003</v>
      </c>
      <c r="BU11" s="61">
        <v>39.183</v>
      </c>
      <c r="BV11" s="61">
        <v>12.241</v>
      </c>
      <c r="BW11" s="61">
        <v>57.588000000000001</v>
      </c>
      <c r="BX11" s="61">
        <v>28.437000000000001</v>
      </c>
      <c r="BY11" s="61">
        <v>173.90199999999999</v>
      </c>
      <c r="BZ11" s="61">
        <v>95.519000000000005</v>
      </c>
      <c r="CA11" s="61">
        <v>26.533999999999999</v>
      </c>
      <c r="CB11" s="61">
        <v>322.613</v>
      </c>
      <c r="CC11" s="61">
        <v>735.68100000000004</v>
      </c>
      <c r="CD11" s="61">
        <v>1123.2940000000001</v>
      </c>
      <c r="CE11" s="61">
        <v>1858.9749999999999</v>
      </c>
      <c r="CF11" s="61">
        <v>1162.934</v>
      </c>
      <c r="CG11" s="61">
        <v>435.358</v>
      </c>
      <c r="CH11" s="61">
        <v>256.76100000000002</v>
      </c>
      <c r="CI11" s="61">
        <v>88.108000000000004</v>
      </c>
      <c r="CJ11" s="61">
        <v>5.9809999999999999</v>
      </c>
      <c r="CK11" s="61">
        <v>162.672</v>
      </c>
      <c r="CL11" s="61">
        <v>147.46</v>
      </c>
      <c r="CM11" s="61">
        <v>130.53700000000001</v>
      </c>
      <c r="CN11" s="61">
        <v>16.922999999999998</v>
      </c>
      <c r="CO11" s="61">
        <v>21.93</v>
      </c>
      <c r="CP11" s="61">
        <v>99.17</v>
      </c>
      <c r="CQ11" s="61">
        <v>534.52700000000004</v>
      </c>
      <c r="CR11" s="61">
        <v>135.358</v>
      </c>
      <c r="CS11" s="61">
        <v>493.04899999999998</v>
      </c>
      <c r="CT11" s="61">
        <v>197.464</v>
      </c>
      <c r="CU11" s="61">
        <v>100.43300000000001</v>
      </c>
      <c r="CV11" s="61">
        <v>87.712999999999994</v>
      </c>
      <c r="CW11" s="61">
        <v>37.905000000000001</v>
      </c>
      <c r="CX11" s="61">
        <v>11.102</v>
      </c>
      <c r="CY11" s="61">
        <v>26.803999999999998</v>
      </c>
      <c r="CZ11" s="61">
        <v>8.5079999999999991</v>
      </c>
      <c r="DA11" s="61">
        <v>39.933</v>
      </c>
      <c r="DB11" s="61">
        <v>12.72</v>
      </c>
      <c r="DC11" s="61">
        <v>8.0380000000000003</v>
      </c>
      <c r="DD11" s="61">
        <v>6.9029999999999996</v>
      </c>
      <c r="DE11" s="61">
        <v>1.135</v>
      </c>
      <c r="DF11" s="61">
        <v>1.9550000000000001</v>
      </c>
      <c r="DG11" s="61">
        <v>2.7269999999999999</v>
      </c>
      <c r="DH11" s="61">
        <v>45.942999999999998</v>
      </c>
      <c r="DI11" s="61">
        <v>18.004999999999999</v>
      </c>
      <c r="DJ11" s="61">
        <v>27.937999999999999</v>
      </c>
      <c r="DK11" s="61">
        <v>10.464</v>
      </c>
      <c r="DL11" s="61">
        <v>42.66</v>
      </c>
      <c r="DM11" s="61">
        <v>24.03</v>
      </c>
      <c r="DN11" s="61">
        <v>124.464</v>
      </c>
      <c r="DO11" s="61">
        <v>73</v>
      </c>
      <c r="DP11" s="61">
        <v>27.094000000000001</v>
      </c>
      <c r="DQ11" s="61">
        <v>235.785</v>
      </c>
      <c r="DR11" s="61">
        <v>535.79100000000005</v>
      </c>
      <c r="DS11" s="61">
        <v>851.70100000000002</v>
      </c>
      <c r="DT11" s="61">
        <v>1387.492</v>
      </c>
      <c r="DU11" s="61">
        <v>943.51700000000005</v>
      </c>
      <c r="DV11" s="61">
        <v>347.22199999999998</v>
      </c>
      <c r="DW11" s="61">
        <v>212.81800000000001</v>
      </c>
      <c r="DX11" s="61">
        <v>81.085999999999999</v>
      </c>
      <c r="DY11" s="61">
        <v>7.5209999999999999</v>
      </c>
      <c r="DZ11" s="61">
        <v>124.212</v>
      </c>
      <c r="EA11" s="61">
        <v>110.238</v>
      </c>
      <c r="EB11" s="61">
        <v>95.822999999999993</v>
      </c>
      <c r="EC11" s="61">
        <v>14.414999999999999</v>
      </c>
      <c r="ED11" s="61">
        <v>18.338999999999999</v>
      </c>
      <c r="EE11" s="61">
        <v>67.849000000000004</v>
      </c>
      <c r="EF11" s="61">
        <v>415.07100000000003</v>
      </c>
      <c r="EG11" s="61">
        <v>86.998000000000005</v>
      </c>
      <c r="EH11" s="61">
        <v>441.44799999999998</v>
      </c>
      <c r="EI11" s="61">
        <v>145.06200000000001</v>
      </c>
      <c r="EJ11" s="61">
        <v>93.320999999999998</v>
      </c>
      <c r="EK11" s="61">
        <v>81.677999999999997</v>
      </c>
      <c r="EL11" s="61">
        <v>36.744</v>
      </c>
      <c r="EM11" s="61">
        <v>14.257999999999999</v>
      </c>
      <c r="EN11" s="61">
        <v>22.486000000000001</v>
      </c>
      <c r="EO11" s="61">
        <v>11.484</v>
      </c>
      <c r="EP11" s="61">
        <v>33.451000000000001</v>
      </c>
      <c r="EQ11" s="61">
        <v>11.643000000000001</v>
      </c>
      <c r="ER11" s="61">
        <v>7.1159999999999997</v>
      </c>
      <c r="ES11" s="61">
        <v>5.6</v>
      </c>
      <c r="ET11" s="61">
        <v>1.516</v>
      </c>
      <c r="EU11" s="61">
        <v>0.495</v>
      </c>
      <c r="EV11" s="61">
        <v>4.032</v>
      </c>
      <c r="EW11" s="61">
        <v>43.86</v>
      </c>
      <c r="EX11" s="61">
        <v>19.858000000000001</v>
      </c>
      <c r="EY11" s="61">
        <v>24.001999999999999</v>
      </c>
      <c r="EZ11" s="61">
        <v>11.978999999999999</v>
      </c>
      <c r="FA11" s="61">
        <v>37.482999999999997</v>
      </c>
      <c r="FB11" s="61">
        <v>11.448</v>
      </c>
      <c r="FC11" s="61">
        <v>104.77</v>
      </c>
      <c r="FD11" s="61">
        <v>40.292000000000002</v>
      </c>
      <c r="FE11" s="61">
        <v>19.044</v>
      </c>
      <c r="FF11" s="61">
        <v>195.315</v>
      </c>
      <c r="FG11" s="61">
        <v>440.54399999999998</v>
      </c>
      <c r="FH11" s="61">
        <v>667.07899999999995</v>
      </c>
      <c r="FI11" s="61">
        <v>1107.623</v>
      </c>
      <c r="FJ11" s="61">
        <v>367.17099999999999</v>
      </c>
      <c r="FK11" s="61">
        <v>123.03400000000001</v>
      </c>
      <c r="FL11" s="61">
        <v>75.841999999999999</v>
      </c>
      <c r="FM11" s="61">
        <v>19.495999999999999</v>
      </c>
      <c r="FN11" s="61">
        <v>3.5369999999999999</v>
      </c>
      <c r="FO11" s="61">
        <v>52.808999999999997</v>
      </c>
      <c r="FP11" s="61">
        <v>39.226999999999997</v>
      </c>
      <c r="FQ11" s="61">
        <v>34.32</v>
      </c>
      <c r="FR11" s="61">
        <v>4.907</v>
      </c>
      <c r="FS11" s="61">
        <v>6.1040000000000001</v>
      </c>
      <c r="FT11" s="61">
        <v>28.39</v>
      </c>
      <c r="FU11" s="61">
        <v>151.42400000000001</v>
      </c>
      <c r="FV11" s="61">
        <v>39.485999999999997</v>
      </c>
      <c r="FW11" s="61">
        <v>176.261</v>
      </c>
      <c r="FX11" s="61">
        <v>64.510999999999996</v>
      </c>
      <c r="FY11" s="61">
        <v>38.29</v>
      </c>
      <c r="FZ11" s="61">
        <v>33.503999999999998</v>
      </c>
      <c r="GA11" s="61">
        <v>16.789000000000001</v>
      </c>
      <c r="GB11" s="61">
        <v>5.835</v>
      </c>
      <c r="GC11" s="61">
        <v>10.954000000000001</v>
      </c>
      <c r="GD11" s="61">
        <v>2.5390000000000001</v>
      </c>
      <c r="GE11" s="61">
        <v>14.042</v>
      </c>
      <c r="GF11" s="61">
        <v>4.7859999999999996</v>
      </c>
      <c r="GG11" s="61">
        <v>2.42</v>
      </c>
      <c r="GH11" s="61">
        <v>1.633</v>
      </c>
      <c r="GI11" s="61">
        <v>0.78700000000000003</v>
      </c>
      <c r="GJ11" s="61">
        <v>0.93600000000000005</v>
      </c>
      <c r="GK11" s="61">
        <v>1.28</v>
      </c>
      <c r="GL11" s="61">
        <v>19.209</v>
      </c>
      <c r="GM11" s="61">
        <v>7.4690000000000003</v>
      </c>
      <c r="GN11" s="61">
        <v>11.741</v>
      </c>
      <c r="GO11" s="61">
        <v>3.476</v>
      </c>
      <c r="GP11" s="61">
        <v>15.321999999999999</v>
      </c>
      <c r="GQ11" s="61">
        <v>7.835</v>
      </c>
      <c r="GR11" s="61">
        <v>46.125</v>
      </c>
      <c r="GS11" s="61">
        <v>18.385999999999999</v>
      </c>
      <c r="GT11" s="61">
        <v>5.1639999999999997</v>
      </c>
      <c r="GU11" s="61">
        <v>69.98</v>
      </c>
      <c r="GV11" s="61">
        <v>161.32400000000001</v>
      </c>
      <c r="GW11" s="61">
        <v>275.52199999999999</v>
      </c>
      <c r="GX11" s="61">
        <v>436.846</v>
      </c>
      <c r="GY11" s="61">
        <v>483.38600000000002</v>
      </c>
      <c r="GZ11" s="61">
        <v>180.75</v>
      </c>
      <c r="HA11" s="61">
        <v>99.326999999999998</v>
      </c>
      <c r="HB11" s="61">
        <v>29.922000000000001</v>
      </c>
      <c r="HC11" s="61">
        <v>4.4050000000000002</v>
      </c>
      <c r="HD11" s="61">
        <v>65.001000000000005</v>
      </c>
      <c r="HE11" s="61">
        <v>67.325999999999993</v>
      </c>
      <c r="HF11" s="61">
        <v>61.988999999999997</v>
      </c>
      <c r="HG11" s="61">
        <v>5.3369999999999997</v>
      </c>
      <c r="HH11" s="61">
        <v>10.545</v>
      </c>
      <c r="HI11" s="61">
        <v>35.945999999999998</v>
      </c>
      <c r="HJ11" s="61">
        <v>216.696</v>
      </c>
      <c r="HK11" s="61">
        <v>48.411999999999999</v>
      </c>
      <c r="HL11" s="61">
        <v>218.27799999999999</v>
      </c>
      <c r="HM11" s="61">
        <v>75.042000000000002</v>
      </c>
      <c r="HN11" s="61">
        <v>43.143000000000001</v>
      </c>
      <c r="HO11" s="61">
        <v>38.570999999999998</v>
      </c>
      <c r="HP11" s="61">
        <v>19.265999999999998</v>
      </c>
      <c r="HQ11" s="61">
        <v>6.952</v>
      </c>
      <c r="HR11" s="61">
        <v>12.314</v>
      </c>
      <c r="HS11" s="61">
        <v>2.774</v>
      </c>
      <c r="HT11" s="61">
        <v>16.324999999999999</v>
      </c>
      <c r="HU11" s="61">
        <v>4.5720000000000001</v>
      </c>
      <c r="HV11" s="61">
        <v>3.1059999999999999</v>
      </c>
      <c r="HW11" s="61">
        <v>2.9580000000000002</v>
      </c>
      <c r="HX11" s="61">
        <v>0.14799999999999999</v>
      </c>
      <c r="HY11" s="61">
        <v>0.26500000000000001</v>
      </c>
      <c r="HZ11" s="61">
        <v>0.998</v>
      </c>
      <c r="IA11" s="61">
        <v>22.372</v>
      </c>
      <c r="IB11" s="61">
        <v>9.91</v>
      </c>
      <c r="IC11" s="61">
        <v>12.462</v>
      </c>
      <c r="ID11" s="61">
        <v>3.0390000000000001</v>
      </c>
      <c r="IE11" s="61">
        <v>17.323</v>
      </c>
      <c r="IF11" s="61">
        <v>9.5169999999999995</v>
      </c>
      <c r="IG11" s="61">
        <v>52.658999999999999</v>
      </c>
      <c r="IH11" s="61">
        <v>22.382000000000001</v>
      </c>
      <c r="II11" s="61">
        <v>6.7220000000000004</v>
      </c>
      <c r="IJ11" s="61">
        <v>99.978999999999999</v>
      </c>
      <c r="IK11" s="61">
        <v>223.893</v>
      </c>
      <c r="IL11" s="61">
        <v>341.25700000000001</v>
      </c>
      <c r="IM11" s="61">
        <v>565.15</v>
      </c>
      <c r="IN11" s="61">
        <v>116.07299999999999</v>
      </c>
      <c r="IO11" s="61">
        <v>40.844000000000001</v>
      </c>
      <c r="IP11" s="61">
        <v>23.434999999999999</v>
      </c>
      <c r="IQ11" s="61">
        <v>6.7380000000000004</v>
      </c>
    </row>
    <row r="12" spans="1:251">
      <c r="A12" s="9">
        <v>38869</v>
      </c>
      <c r="B12" s="61">
        <v>4838.768</v>
      </c>
      <c r="C12" s="61">
        <v>1783.838</v>
      </c>
      <c r="D12" s="61">
        <v>1050.2819999999999</v>
      </c>
      <c r="E12" s="61">
        <v>378.07900000000001</v>
      </c>
      <c r="F12" s="61">
        <v>35.81</v>
      </c>
      <c r="G12" s="61">
        <v>636.39400000000001</v>
      </c>
      <c r="H12" s="61">
        <v>611.64099999999996</v>
      </c>
      <c r="I12" s="61">
        <v>536.298</v>
      </c>
      <c r="J12" s="61">
        <v>75.343000000000004</v>
      </c>
      <c r="K12" s="61">
        <v>95.007000000000005</v>
      </c>
      <c r="L12" s="61">
        <v>369.75299999999999</v>
      </c>
      <c r="M12" s="61">
        <v>2153.5920000000001</v>
      </c>
      <c r="N12" s="61">
        <v>526.07399999999996</v>
      </c>
      <c r="O12" s="61">
        <v>2159.1030000000001</v>
      </c>
      <c r="P12" s="61">
        <v>794.26199999999994</v>
      </c>
      <c r="Q12" s="61">
        <v>437.774</v>
      </c>
      <c r="R12" s="61">
        <v>379.99799999999999</v>
      </c>
      <c r="S12" s="61">
        <v>189.64500000000001</v>
      </c>
      <c r="T12" s="61">
        <v>71.894999999999996</v>
      </c>
      <c r="U12" s="61">
        <v>117.75</v>
      </c>
      <c r="V12" s="61">
        <v>34.024000000000001</v>
      </c>
      <c r="W12" s="61">
        <v>154.06299999999999</v>
      </c>
      <c r="X12" s="61">
        <v>57.776000000000003</v>
      </c>
      <c r="Y12" s="61">
        <v>35.731999999999999</v>
      </c>
      <c r="Z12" s="61">
        <v>27.242999999999999</v>
      </c>
      <c r="AA12" s="61">
        <v>8.4890000000000008</v>
      </c>
      <c r="AB12" s="61">
        <v>5.3929999999999998</v>
      </c>
      <c r="AC12" s="61">
        <v>15.942</v>
      </c>
      <c r="AD12" s="61">
        <v>225.37700000000001</v>
      </c>
      <c r="AE12" s="61">
        <v>99.138000000000005</v>
      </c>
      <c r="AF12" s="61">
        <v>126.24</v>
      </c>
      <c r="AG12" s="61">
        <v>39.417000000000002</v>
      </c>
      <c r="AH12" s="61">
        <v>170.005</v>
      </c>
      <c r="AI12" s="61">
        <v>94.307000000000002</v>
      </c>
      <c r="AJ12" s="61">
        <v>532.08199999999999</v>
      </c>
      <c r="AK12" s="61">
        <v>262.18</v>
      </c>
      <c r="AL12" s="61">
        <v>87.475999999999999</v>
      </c>
      <c r="AM12" s="61">
        <v>995.04499999999996</v>
      </c>
      <c r="AN12" s="61">
        <v>2221.6129999999998</v>
      </c>
      <c r="AO12" s="61">
        <v>3498.893</v>
      </c>
      <c r="AP12" s="61">
        <v>5720.5060000000003</v>
      </c>
      <c r="AQ12" s="61">
        <v>1583.94</v>
      </c>
      <c r="AR12" s="61">
        <v>587.16999999999996</v>
      </c>
      <c r="AS12" s="61">
        <v>351.24200000000002</v>
      </c>
      <c r="AT12" s="61">
        <v>133.32300000000001</v>
      </c>
      <c r="AU12" s="61">
        <v>10.318</v>
      </c>
      <c r="AV12" s="61">
        <v>207.601</v>
      </c>
      <c r="AW12" s="61">
        <v>193.52099999999999</v>
      </c>
      <c r="AX12" s="61">
        <v>168.453</v>
      </c>
      <c r="AY12" s="61">
        <v>25.068000000000001</v>
      </c>
      <c r="AZ12" s="61">
        <v>37.82</v>
      </c>
      <c r="BA12" s="61">
        <v>121.42</v>
      </c>
      <c r="BB12" s="61">
        <v>708.59</v>
      </c>
      <c r="BC12" s="61">
        <v>186.12799999999999</v>
      </c>
      <c r="BD12" s="61">
        <v>689.22299999999996</v>
      </c>
      <c r="BE12" s="61">
        <v>274.03199999999998</v>
      </c>
      <c r="BF12" s="61">
        <v>148.803</v>
      </c>
      <c r="BG12" s="61">
        <v>132.18700000000001</v>
      </c>
      <c r="BH12" s="61">
        <v>59.606999999999999</v>
      </c>
      <c r="BI12" s="61">
        <v>22.946000000000002</v>
      </c>
      <c r="BJ12" s="61">
        <v>36.661999999999999</v>
      </c>
      <c r="BK12" s="61">
        <v>11.215999999999999</v>
      </c>
      <c r="BL12" s="61">
        <v>60.496000000000002</v>
      </c>
      <c r="BM12" s="61">
        <v>16.616</v>
      </c>
      <c r="BN12" s="61">
        <v>7.7939999999999996</v>
      </c>
      <c r="BO12" s="61">
        <v>6.0389999999999997</v>
      </c>
      <c r="BP12" s="61">
        <v>1.7549999999999999</v>
      </c>
      <c r="BQ12" s="61">
        <v>3.4929999999999999</v>
      </c>
      <c r="BR12" s="61">
        <v>5.33</v>
      </c>
      <c r="BS12" s="61">
        <v>67.400999999999996</v>
      </c>
      <c r="BT12" s="61">
        <v>28.984000000000002</v>
      </c>
      <c r="BU12" s="61">
        <v>38.415999999999997</v>
      </c>
      <c r="BV12" s="61">
        <v>14.708</v>
      </c>
      <c r="BW12" s="61">
        <v>65.825999999999993</v>
      </c>
      <c r="BX12" s="61">
        <v>32.235999999999997</v>
      </c>
      <c r="BY12" s="61">
        <v>181.04</v>
      </c>
      <c r="BZ12" s="61">
        <v>92.992000000000004</v>
      </c>
      <c r="CA12" s="61">
        <v>25.638000000000002</v>
      </c>
      <c r="CB12" s="61">
        <v>337.24099999999999</v>
      </c>
      <c r="CC12" s="61">
        <v>735.97299999999996</v>
      </c>
      <c r="CD12" s="61">
        <v>1147.6369999999999</v>
      </c>
      <c r="CE12" s="61">
        <v>1883.6110000000001</v>
      </c>
      <c r="CF12" s="61">
        <v>1200.2940000000001</v>
      </c>
      <c r="CG12" s="61">
        <v>445.64600000000002</v>
      </c>
      <c r="CH12" s="61">
        <v>257.86399999999998</v>
      </c>
      <c r="CI12" s="61">
        <v>83.155000000000001</v>
      </c>
      <c r="CJ12" s="61">
        <v>10.416</v>
      </c>
      <c r="CK12" s="61">
        <v>164.29300000000001</v>
      </c>
      <c r="CL12" s="61">
        <v>158.69499999999999</v>
      </c>
      <c r="CM12" s="61">
        <v>137.53700000000001</v>
      </c>
      <c r="CN12" s="61">
        <v>21.158000000000001</v>
      </c>
      <c r="CO12" s="61">
        <v>22.433</v>
      </c>
      <c r="CP12" s="61">
        <v>105.301</v>
      </c>
      <c r="CQ12" s="61">
        <v>550.947</v>
      </c>
      <c r="CR12" s="61">
        <v>131.399</v>
      </c>
      <c r="CS12" s="61">
        <v>517.94899999999996</v>
      </c>
      <c r="CT12" s="61">
        <v>182.76599999999999</v>
      </c>
      <c r="CU12" s="61">
        <v>92.432000000000002</v>
      </c>
      <c r="CV12" s="61">
        <v>80.236999999999995</v>
      </c>
      <c r="CW12" s="61">
        <v>40.000999999999998</v>
      </c>
      <c r="CX12" s="61">
        <v>16.559000000000001</v>
      </c>
      <c r="CY12" s="61">
        <v>23.442</v>
      </c>
      <c r="CZ12" s="61">
        <v>5.7670000000000003</v>
      </c>
      <c r="DA12" s="61">
        <v>33.898000000000003</v>
      </c>
      <c r="DB12" s="61">
        <v>12.195</v>
      </c>
      <c r="DC12" s="61">
        <v>8.3569999999999993</v>
      </c>
      <c r="DD12" s="61">
        <v>6.3979999999999997</v>
      </c>
      <c r="DE12" s="61">
        <v>1.9590000000000001</v>
      </c>
      <c r="DF12" s="61">
        <v>0.58499999999999996</v>
      </c>
      <c r="DG12" s="61">
        <v>3.0430000000000001</v>
      </c>
      <c r="DH12" s="61">
        <v>48.357999999999997</v>
      </c>
      <c r="DI12" s="61">
        <v>22.957000000000001</v>
      </c>
      <c r="DJ12" s="61">
        <v>25.401</v>
      </c>
      <c r="DK12" s="61">
        <v>6.3520000000000003</v>
      </c>
      <c r="DL12" s="61">
        <v>36.941000000000003</v>
      </c>
      <c r="DM12" s="61">
        <v>25.190999999999999</v>
      </c>
      <c r="DN12" s="61">
        <v>117.622</v>
      </c>
      <c r="DO12" s="61">
        <v>65.144000000000005</v>
      </c>
      <c r="DP12" s="61">
        <v>24.131</v>
      </c>
      <c r="DQ12" s="61">
        <v>240.345</v>
      </c>
      <c r="DR12" s="61">
        <v>538.07799999999997</v>
      </c>
      <c r="DS12" s="61">
        <v>869.11400000000003</v>
      </c>
      <c r="DT12" s="61">
        <v>1407.192</v>
      </c>
      <c r="DU12" s="61">
        <v>946.68700000000001</v>
      </c>
      <c r="DV12" s="61">
        <v>349.36399999999998</v>
      </c>
      <c r="DW12" s="61">
        <v>200.08500000000001</v>
      </c>
      <c r="DX12" s="61">
        <v>81.652000000000001</v>
      </c>
      <c r="DY12" s="61">
        <v>6.577</v>
      </c>
      <c r="DZ12" s="61">
        <v>111.85599999999999</v>
      </c>
      <c r="EA12" s="61">
        <v>123.05500000000001</v>
      </c>
      <c r="EB12" s="61">
        <v>108.863</v>
      </c>
      <c r="EC12" s="61">
        <v>14.191000000000001</v>
      </c>
      <c r="ED12" s="61">
        <v>19.620999999999999</v>
      </c>
      <c r="EE12" s="61">
        <v>65.983000000000004</v>
      </c>
      <c r="EF12" s="61">
        <v>415.34699999999998</v>
      </c>
      <c r="EG12" s="61">
        <v>90.878</v>
      </c>
      <c r="EH12" s="61">
        <v>440.46199999999999</v>
      </c>
      <c r="EI12" s="61">
        <v>159.69900000000001</v>
      </c>
      <c r="EJ12" s="61">
        <v>96.066000000000003</v>
      </c>
      <c r="EK12" s="61">
        <v>80.317999999999998</v>
      </c>
      <c r="EL12" s="61">
        <v>45.686999999999998</v>
      </c>
      <c r="EM12" s="61">
        <v>16.701000000000001</v>
      </c>
      <c r="EN12" s="61">
        <v>28.984999999999999</v>
      </c>
      <c r="EO12" s="61">
        <v>10.119999999999999</v>
      </c>
      <c r="EP12" s="61">
        <v>24.067</v>
      </c>
      <c r="EQ12" s="61">
        <v>15.747999999999999</v>
      </c>
      <c r="ER12" s="61">
        <v>10.206</v>
      </c>
      <c r="ES12" s="61">
        <v>7.8019999999999996</v>
      </c>
      <c r="ET12" s="61">
        <v>2.4049999999999998</v>
      </c>
      <c r="EU12" s="61">
        <v>0.70799999999999996</v>
      </c>
      <c r="EV12" s="61">
        <v>4.548</v>
      </c>
      <c r="EW12" s="61">
        <v>55.893000000000001</v>
      </c>
      <c r="EX12" s="61">
        <v>24.503</v>
      </c>
      <c r="EY12" s="61">
        <v>31.39</v>
      </c>
      <c r="EZ12" s="61">
        <v>10.827999999999999</v>
      </c>
      <c r="FA12" s="61">
        <v>28.614999999999998</v>
      </c>
      <c r="FB12" s="61">
        <v>18.587</v>
      </c>
      <c r="FC12" s="61">
        <v>114.65300000000001</v>
      </c>
      <c r="FD12" s="61">
        <v>45.045999999999999</v>
      </c>
      <c r="FE12" s="61">
        <v>18.859000000000002</v>
      </c>
      <c r="FF12" s="61">
        <v>198.809</v>
      </c>
      <c r="FG12" s="61">
        <v>445.43</v>
      </c>
      <c r="FH12" s="61">
        <v>679.81500000000005</v>
      </c>
      <c r="FI12" s="61">
        <v>1125.2449999999999</v>
      </c>
      <c r="FJ12" s="61">
        <v>376.40100000000001</v>
      </c>
      <c r="FK12" s="61">
        <v>127.06399999999999</v>
      </c>
      <c r="FL12" s="61">
        <v>76.382999999999996</v>
      </c>
      <c r="FM12" s="61">
        <v>23.184000000000001</v>
      </c>
      <c r="FN12" s="61">
        <v>2.3540000000000001</v>
      </c>
      <c r="FO12" s="61">
        <v>50.844999999999999</v>
      </c>
      <c r="FP12" s="61">
        <v>42.293999999999997</v>
      </c>
      <c r="FQ12" s="61">
        <v>37.143999999999998</v>
      </c>
      <c r="FR12" s="61">
        <v>5.15</v>
      </c>
      <c r="FS12" s="61">
        <v>6.1020000000000003</v>
      </c>
      <c r="FT12" s="61">
        <v>28.962</v>
      </c>
      <c r="FU12" s="61">
        <v>156.02600000000001</v>
      </c>
      <c r="FV12" s="61">
        <v>37.979999999999997</v>
      </c>
      <c r="FW12" s="61">
        <v>182.39500000000001</v>
      </c>
      <c r="FX12" s="61">
        <v>58.579000000000001</v>
      </c>
      <c r="FY12" s="61">
        <v>34.238999999999997</v>
      </c>
      <c r="FZ12" s="61">
        <v>30.481000000000002</v>
      </c>
      <c r="GA12" s="61">
        <v>14.756</v>
      </c>
      <c r="GB12" s="61">
        <v>6.2080000000000002</v>
      </c>
      <c r="GC12" s="61">
        <v>8.548</v>
      </c>
      <c r="GD12" s="61">
        <v>1.425</v>
      </c>
      <c r="GE12" s="61">
        <v>14.132999999999999</v>
      </c>
      <c r="GF12" s="61">
        <v>3.758</v>
      </c>
      <c r="GG12" s="61">
        <v>2.5259999999999998</v>
      </c>
      <c r="GH12" s="61">
        <v>1.929</v>
      </c>
      <c r="GI12" s="61">
        <v>0.59699999999999998</v>
      </c>
      <c r="GJ12" s="61">
        <v>0.112</v>
      </c>
      <c r="GK12" s="61">
        <v>1.1200000000000001</v>
      </c>
      <c r="GL12" s="61">
        <v>17.282</v>
      </c>
      <c r="GM12" s="61">
        <v>8.1370000000000005</v>
      </c>
      <c r="GN12" s="61">
        <v>9.1449999999999996</v>
      </c>
      <c r="GO12" s="61">
        <v>1.5369999999999999</v>
      </c>
      <c r="GP12" s="61">
        <v>15.253</v>
      </c>
      <c r="GQ12" s="61">
        <v>4.6340000000000003</v>
      </c>
      <c r="GR12" s="61">
        <v>38.872999999999998</v>
      </c>
      <c r="GS12" s="61">
        <v>19.704999999999998</v>
      </c>
      <c r="GT12" s="61">
        <v>7.0860000000000003</v>
      </c>
      <c r="GU12" s="61">
        <v>68.117999999999995</v>
      </c>
      <c r="GV12" s="61">
        <v>161.303</v>
      </c>
      <c r="GW12" s="61">
        <v>280.76299999999998</v>
      </c>
      <c r="GX12" s="61">
        <v>442.065</v>
      </c>
      <c r="GY12" s="61">
        <v>492.08300000000003</v>
      </c>
      <c r="GZ12" s="61">
        <v>183.06</v>
      </c>
      <c r="HA12" s="61">
        <v>104.982</v>
      </c>
      <c r="HB12" s="61">
        <v>30.568999999999999</v>
      </c>
      <c r="HC12" s="61">
        <v>3.7330000000000001</v>
      </c>
      <c r="HD12" s="61">
        <v>70.680000000000007</v>
      </c>
      <c r="HE12" s="61">
        <v>69.040000000000006</v>
      </c>
      <c r="HF12" s="61">
        <v>62.838999999999999</v>
      </c>
      <c r="HG12" s="61">
        <v>6.202</v>
      </c>
      <c r="HH12" s="61">
        <v>6.3289999999999997</v>
      </c>
      <c r="HI12" s="61">
        <v>32.994999999999997</v>
      </c>
      <c r="HJ12" s="61">
        <v>216.05500000000001</v>
      </c>
      <c r="HK12" s="61">
        <v>55.6</v>
      </c>
      <c r="HL12" s="61">
        <v>220.428</v>
      </c>
      <c r="HM12" s="61">
        <v>75.537000000000006</v>
      </c>
      <c r="HN12" s="61">
        <v>41.960999999999999</v>
      </c>
      <c r="HO12" s="61">
        <v>36.048999999999999</v>
      </c>
      <c r="HP12" s="61">
        <v>18.989999999999998</v>
      </c>
      <c r="HQ12" s="61">
        <v>5.0869999999999997</v>
      </c>
      <c r="HR12" s="61">
        <v>13.903</v>
      </c>
      <c r="HS12" s="61">
        <v>4.202</v>
      </c>
      <c r="HT12" s="61">
        <v>12.641</v>
      </c>
      <c r="HU12" s="61">
        <v>5.9119999999999999</v>
      </c>
      <c r="HV12" s="61">
        <v>4.68</v>
      </c>
      <c r="HW12" s="61">
        <v>3.5830000000000002</v>
      </c>
      <c r="HX12" s="61">
        <v>1.097</v>
      </c>
      <c r="HY12" s="61">
        <v>0.27</v>
      </c>
      <c r="HZ12" s="61">
        <v>0.96199999999999997</v>
      </c>
      <c r="IA12" s="61">
        <v>23.67</v>
      </c>
      <c r="IB12" s="61">
        <v>8.67</v>
      </c>
      <c r="IC12" s="61">
        <v>15</v>
      </c>
      <c r="ID12" s="61">
        <v>4.4720000000000004</v>
      </c>
      <c r="IE12" s="61">
        <v>13.603</v>
      </c>
      <c r="IF12" s="61">
        <v>7.391</v>
      </c>
      <c r="IG12" s="61">
        <v>49.351999999999997</v>
      </c>
      <c r="IH12" s="61">
        <v>26.184999999999999</v>
      </c>
      <c r="II12" s="61">
        <v>8.6649999999999991</v>
      </c>
      <c r="IJ12" s="61">
        <v>97.29</v>
      </c>
      <c r="IK12" s="61">
        <v>225.02099999999999</v>
      </c>
      <c r="IL12" s="61">
        <v>351.262</v>
      </c>
      <c r="IM12" s="61">
        <v>576.28399999999999</v>
      </c>
      <c r="IN12" s="61">
        <v>117.729</v>
      </c>
      <c r="IO12" s="61">
        <v>41.316000000000003</v>
      </c>
      <c r="IP12" s="61">
        <v>26.123000000000001</v>
      </c>
      <c r="IQ12" s="61">
        <v>7.9210000000000003</v>
      </c>
    </row>
    <row r="13" spans="1:251">
      <c r="A13" s="9">
        <v>39234</v>
      </c>
      <c r="B13" s="61">
        <v>4897.7020000000002</v>
      </c>
      <c r="C13" s="61">
        <v>1786.3009999999999</v>
      </c>
      <c r="D13" s="61">
        <v>1056.0050000000001</v>
      </c>
      <c r="E13" s="61">
        <v>371.95100000000002</v>
      </c>
      <c r="F13" s="61">
        <v>39.779000000000003</v>
      </c>
      <c r="G13" s="61">
        <v>644.27499999999998</v>
      </c>
      <c r="H13" s="61">
        <v>621.30600000000004</v>
      </c>
      <c r="I13" s="61">
        <v>555.94100000000003</v>
      </c>
      <c r="J13" s="61">
        <v>65.364999999999995</v>
      </c>
      <c r="K13" s="61">
        <v>84.26</v>
      </c>
      <c r="L13" s="61">
        <v>380.86599999999999</v>
      </c>
      <c r="M13" s="61">
        <v>2167.1669999999999</v>
      </c>
      <c r="N13" s="61">
        <v>534.71799999999996</v>
      </c>
      <c r="O13" s="61">
        <v>2195.817</v>
      </c>
      <c r="P13" s="61">
        <v>830.23500000000001</v>
      </c>
      <c r="Q13" s="61">
        <v>461.19</v>
      </c>
      <c r="R13" s="61">
        <v>399.60599999999999</v>
      </c>
      <c r="S13" s="61">
        <v>210.375</v>
      </c>
      <c r="T13" s="61">
        <v>87.103999999999999</v>
      </c>
      <c r="U13" s="61">
        <v>123.271</v>
      </c>
      <c r="V13" s="61">
        <v>31.997</v>
      </c>
      <c r="W13" s="61">
        <v>155.845</v>
      </c>
      <c r="X13" s="61">
        <v>61.585000000000001</v>
      </c>
      <c r="Y13" s="61">
        <v>40.591999999999999</v>
      </c>
      <c r="Z13" s="61">
        <v>33.188000000000002</v>
      </c>
      <c r="AA13" s="61">
        <v>7.4050000000000002</v>
      </c>
      <c r="AB13" s="61">
        <v>4.2069999999999999</v>
      </c>
      <c r="AC13" s="61">
        <v>16.396999999999998</v>
      </c>
      <c r="AD13" s="61">
        <v>250.96700000000001</v>
      </c>
      <c r="AE13" s="61">
        <v>120.292</v>
      </c>
      <c r="AF13" s="61">
        <v>130.67500000000001</v>
      </c>
      <c r="AG13" s="61">
        <v>36.204000000000001</v>
      </c>
      <c r="AH13" s="61">
        <v>172.24199999999999</v>
      </c>
      <c r="AI13" s="61">
        <v>99.433999999999997</v>
      </c>
      <c r="AJ13" s="61">
        <v>560.62400000000002</v>
      </c>
      <c r="AK13" s="61">
        <v>269.61099999999999</v>
      </c>
      <c r="AL13" s="61">
        <v>96.853999999999999</v>
      </c>
      <c r="AM13" s="61">
        <v>1016.625</v>
      </c>
      <c r="AN13" s="61">
        <v>2247.491</v>
      </c>
      <c r="AO13" s="61">
        <v>3577.3009999999999</v>
      </c>
      <c r="AP13" s="61">
        <v>5824.7920000000004</v>
      </c>
      <c r="AQ13" s="61">
        <v>1588.9760000000001</v>
      </c>
      <c r="AR13" s="61">
        <v>586.56399999999996</v>
      </c>
      <c r="AS13" s="61">
        <v>342.90199999999999</v>
      </c>
      <c r="AT13" s="61">
        <v>124.553</v>
      </c>
      <c r="AU13" s="61">
        <v>13.851000000000001</v>
      </c>
      <c r="AV13" s="61">
        <v>204.49799999999999</v>
      </c>
      <c r="AW13" s="61">
        <v>209.232</v>
      </c>
      <c r="AX13" s="61">
        <v>181.92500000000001</v>
      </c>
      <c r="AY13" s="61">
        <v>27.306999999999999</v>
      </c>
      <c r="AZ13" s="61">
        <v>30.428000000000001</v>
      </c>
      <c r="BA13" s="61">
        <v>123.646</v>
      </c>
      <c r="BB13" s="61">
        <v>710.21</v>
      </c>
      <c r="BC13" s="61">
        <v>194.863</v>
      </c>
      <c r="BD13" s="61">
        <v>683.90300000000002</v>
      </c>
      <c r="BE13" s="61">
        <v>285.05599999999998</v>
      </c>
      <c r="BF13" s="61">
        <v>152.703</v>
      </c>
      <c r="BG13" s="61">
        <v>133.22</v>
      </c>
      <c r="BH13" s="61">
        <v>66.718999999999994</v>
      </c>
      <c r="BI13" s="61">
        <v>27.731000000000002</v>
      </c>
      <c r="BJ13" s="61">
        <v>38.988</v>
      </c>
      <c r="BK13" s="61">
        <v>12.016999999999999</v>
      </c>
      <c r="BL13" s="61">
        <v>54.482999999999997</v>
      </c>
      <c r="BM13" s="61">
        <v>19.484000000000002</v>
      </c>
      <c r="BN13" s="61">
        <v>12.183999999999999</v>
      </c>
      <c r="BO13" s="61">
        <v>9.69</v>
      </c>
      <c r="BP13" s="61">
        <v>2.4940000000000002</v>
      </c>
      <c r="BQ13" s="61">
        <v>1.71</v>
      </c>
      <c r="BR13" s="61">
        <v>5.59</v>
      </c>
      <c r="BS13" s="61">
        <v>78.903000000000006</v>
      </c>
      <c r="BT13" s="61">
        <v>37.420999999999999</v>
      </c>
      <c r="BU13" s="61">
        <v>41.481999999999999</v>
      </c>
      <c r="BV13" s="61">
        <v>13.727</v>
      </c>
      <c r="BW13" s="61">
        <v>60.073</v>
      </c>
      <c r="BX13" s="61">
        <v>33.631</v>
      </c>
      <c r="BY13" s="61">
        <v>186.334</v>
      </c>
      <c r="BZ13" s="61">
        <v>98.721999999999994</v>
      </c>
      <c r="CA13" s="61">
        <v>31.233000000000001</v>
      </c>
      <c r="CB13" s="61">
        <v>342.90899999999999</v>
      </c>
      <c r="CC13" s="61">
        <v>739.26700000000005</v>
      </c>
      <c r="CD13" s="61">
        <v>1165.998</v>
      </c>
      <c r="CE13" s="61">
        <v>1905.2650000000001</v>
      </c>
      <c r="CF13" s="61">
        <v>1206.6220000000001</v>
      </c>
      <c r="CG13" s="61">
        <v>443.61700000000002</v>
      </c>
      <c r="CH13" s="61">
        <v>257.88499999999999</v>
      </c>
      <c r="CI13" s="61">
        <v>84.718999999999994</v>
      </c>
      <c r="CJ13" s="61">
        <v>9.8230000000000004</v>
      </c>
      <c r="CK13" s="61">
        <v>163.34299999999999</v>
      </c>
      <c r="CL13" s="61">
        <v>159.661</v>
      </c>
      <c r="CM13" s="61">
        <v>144.78100000000001</v>
      </c>
      <c r="CN13" s="61">
        <v>14.88</v>
      </c>
      <c r="CO13" s="61">
        <v>21.103000000000002</v>
      </c>
      <c r="CP13" s="61">
        <v>104.27200000000001</v>
      </c>
      <c r="CQ13" s="61">
        <v>547.88900000000001</v>
      </c>
      <c r="CR13" s="61">
        <v>132.03800000000001</v>
      </c>
      <c r="CS13" s="61">
        <v>526.69500000000005</v>
      </c>
      <c r="CT13" s="61">
        <v>195.29300000000001</v>
      </c>
      <c r="CU13" s="61">
        <v>99.707999999999998</v>
      </c>
      <c r="CV13" s="61">
        <v>86.480999999999995</v>
      </c>
      <c r="CW13" s="61">
        <v>41.412999999999997</v>
      </c>
      <c r="CX13" s="61">
        <v>14.962999999999999</v>
      </c>
      <c r="CY13" s="61">
        <v>26.45</v>
      </c>
      <c r="CZ13" s="61">
        <v>7.6639999999999997</v>
      </c>
      <c r="DA13" s="61">
        <v>36.747999999999998</v>
      </c>
      <c r="DB13" s="61">
        <v>13.227</v>
      </c>
      <c r="DC13" s="61">
        <v>8.2789999999999999</v>
      </c>
      <c r="DD13" s="61">
        <v>6.9409999999999998</v>
      </c>
      <c r="DE13" s="61">
        <v>1.3380000000000001</v>
      </c>
      <c r="DF13" s="61">
        <v>0.82099999999999995</v>
      </c>
      <c r="DG13" s="61">
        <v>4.1269999999999998</v>
      </c>
      <c r="DH13" s="61">
        <v>49.692</v>
      </c>
      <c r="DI13" s="61">
        <v>21.904</v>
      </c>
      <c r="DJ13" s="61">
        <v>27.788</v>
      </c>
      <c r="DK13" s="61">
        <v>8.4849999999999994</v>
      </c>
      <c r="DL13" s="61">
        <v>40.875</v>
      </c>
      <c r="DM13" s="61">
        <v>27.634</v>
      </c>
      <c r="DN13" s="61">
        <v>127.342</v>
      </c>
      <c r="DO13" s="61">
        <v>67.951999999999998</v>
      </c>
      <c r="DP13" s="61">
        <v>25.13</v>
      </c>
      <c r="DQ13" s="61">
        <v>245.62299999999999</v>
      </c>
      <c r="DR13" s="61">
        <v>543.32500000000005</v>
      </c>
      <c r="DS13" s="61">
        <v>883.721</v>
      </c>
      <c r="DT13" s="61">
        <v>1427.046</v>
      </c>
      <c r="DU13" s="61">
        <v>979.827</v>
      </c>
      <c r="DV13" s="61">
        <v>354.697</v>
      </c>
      <c r="DW13" s="61">
        <v>220.81800000000001</v>
      </c>
      <c r="DX13" s="61">
        <v>86.697000000000003</v>
      </c>
      <c r="DY13" s="61">
        <v>6.4870000000000001</v>
      </c>
      <c r="DZ13" s="61">
        <v>127.634</v>
      </c>
      <c r="EA13" s="61">
        <v>114.39400000000001</v>
      </c>
      <c r="EB13" s="61">
        <v>105.373</v>
      </c>
      <c r="EC13" s="61">
        <v>9.0210000000000008</v>
      </c>
      <c r="ED13" s="61">
        <v>14.63</v>
      </c>
      <c r="EE13" s="61">
        <v>71.197999999999993</v>
      </c>
      <c r="EF13" s="61">
        <v>425.89499999999998</v>
      </c>
      <c r="EG13" s="61">
        <v>91.120999999999995</v>
      </c>
      <c r="EH13" s="61">
        <v>462.81099999999998</v>
      </c>
      <c r="EI13" s="61">
        <v>166.274</v>
      </c>
      <c r="EJ13" s="61">
        <v>100.393</v>
      </c>
      <c r="EK13" s="61">
        <v>86.655000000000001</v>
      </c>
      <c r="EL13" s="61">
        <v>50.981999999999999</v>
      </c>
      <c r="EM13" s="61">
        <v>23.803999999999998</v>
      </c>
      <c r="EN13" s="61">
        <v>27.178000000000001</v>
      </c>
      <c r="EO13" s="61">
        <v>6.056</v>
      </c>
      <c r="EP13" s="61">
        <v>29.262</v>
      </c>
      <c r="EQ13" s="61">
        <v>13.738</v>
      </c>
      <c r="ER13" s="61">
        <v>9.5830000000000002</v>
      </c>
      <c r="ES13" s="61">
        <v>7.0179999999999998</v>
      </c>
      <c r="ET13" s="61">
        <v>2.5649999999999999</v>
      </c>
      <c r="EU13" s="61">
        <v>1.0820000000000001</v>
      </c>
      <c r="EV13" s="61">
        <v>3.0720000000000001</v>
      </c>
      <c r="EW13" s="61">
        <v>60.564999999999998</v>
      </c>
      <c r="EX13" s="61">
        <v>30.821999999999999</v>
      </c>
      <c r="EY13" s="61">
        <v>29.742999999999999</v>
      </c>
      <c r="EZ13" s="61">
        <v>7.1379999999999999</v>
      </c>
      <c r="FA13" s="61">
        <v>32.334000000000003</v>
      </c>
      <c r="FB13" s="61">
        <v>19.526</v>
      </c>
      <c r="FC13" s="61">
        <v>119.919</v>
      </c>
      <c r="FD13" s="61">
        <v>46.354999999999997</v>
      </c>
      <c r="FE13" s="61">
        <v>16.556999999999999</v>
      </c>
      <c r="FF13" s="61">
        <v>203.286</v>
      </c>
      <c r="FG13" s="61">
        <v>455.09</v>
      </c>
      <c r="FH13" s="61">
        <v>707.56899999999996</v>
      </c>
      <c r="FI13" s="61">
        <v>1162.6590000000001</v>
      </c>
      <c r="FJ13" s="61">
        <v>375.68400000000003</v>
      </c>
      <c r="FK13" s="61">
        <v>126.459</v>
      </c>
      <c r="FL13" s="61">
        <v>74.872</v>
      </c>
      <c r="FM13" s="61">
        <v>21.699000000000002</v>
      </c>
      <c r="FN13" s="61">
        <v>2.8719999999999999</v>
      </c>
      <c r="FO13" s="61">
        <v>50.301000000000002</v>
      </c>
      <c r="FP13" s="61">
        <v>41.984999999999999</v>
      </c>
      <c r="FQ13" s="61">
        <v>36.335000000000001</v>
      </c>
      <c r="FR13" s="61">
        <v>5.65</v>
      </c>
      <c r="FS13" s="61">
        <v>8.2989999999999995</v>
      </c>
      <c r="FT13" s="61">
        <v>30.097000000000001</v>
      </c>
      <c r="FU13" s="61">
        <v>156.55600000000001</v>
      </c>
      <c r="FV13" s="61">
        <v>38.667000000000002</v>
      </c>
      <c r="FW13" s="61">
        <v>180.46100000000001</v>
      </c>
      <c r="FX13" s="61">
        <v>61.402000000000001</v>
      </c>
      <c r="FY13" s="61">
        <v>35.853999999999999</v>
      </c>
      <c r="FZ13" s="61">
        <v>31.286000000000001</v>
      </c>
      <c r="GA13" s="61">
        <v>16.053000000000001</v>
      </c>
      <c r="GB13" s="61">
        <v>5.2709999999999999</v>
      </c>
      <c r="GC13" s="61">
        <v>10.782</v>
      </c>
      <c r="GD13" s="61">
        <v>1.6830000000000001</v>
      </c>
      <c r="GE13" s="61">
        <v>13.55</v>
      </c>
      <c r="GF13" s="61">
        <v>4.5679999999999996</v>
      </c>
      <c r="GG13" s="61">
        <v>2.99</v>
      </c>
      <c r="GH13" s="61">
        <v>2.718</v>
      </c>
      <c r="GI13" s="61">
        <v>0.27300000000000002</v>
      </c>
      <c r="GJ13" s="61">
        <v>0.23599999999999999</v>
      </c>
      <c r="GK13" s="61">
        <v>1.341</v>
      </c>
      <c r="GL13" s="61">
        <v>19.042999999999999</v>
      </c>
      <c r="GM13" s="61">
        <v>7.9889999999999999</v>
      </c>
      <c r="GN13" s="61">
        <v>11.054</v>
      </c>
      <c r="GO13" s="61">
        <v>1.92</v>
      </c>
      <c r="GP13" s="61">
        <v>14.891</v>
      </c>
      <c r="GQ13" s="61">
        <v>5.899</v>
      </c>
      <c r="GR13" s="61">
        <v>41.753</v>
      </c>
      <c r="GS13" s="61">
        <v>19.649000000000001</v>
      </c>
      <c r="GT13" s="61">
        <v>8.4559999999999995</v>
      </c>
      <c r="GU13" s="61">
        <v>69.712999999999994</v>
      </c>
      <c r="GV13" s="61">
        <v>162.31299999999999</v>
      </c>
      <c r="GW13" s="61">
        <v>283.22899999999998</v>
      </c>
      <c r="GX13" s="61">
        <v>445.54300000000001</v>
      </c>
      <c r="GY13" s="61">
        <v>505.63200000000001</v>
      </c>
      <c r="GZ13" s="61">
        <v>185.084</v>
      </c>
      <c r="HA13" s="61">
        <v>103.048</v>
      </c>
      <c r="HB13" s="61">
        <v>30.571000000000002</v>
      </c>
      <c r="HC13" s="61">
        <v>4.2939999999999996</v>
      </c>
      <c r="HD13" s="61">
        <v>68.183000000000007</v>
      </c>
      <c r="HE13" s="61">
        <v>70.929000000000002</v>
      </c>
      <c r="HF13" s="61">
        <v>65.414000000000001</v>
      </c>
      <c r="HG13" s="61">
        <v>5.5149999999999997</v>
      </c>
      <c r="HH13" s="61">
        <v>6.3040000000000003</v>
      </c>
      <c r="HI13" s="61">
        <v>34.228000000000002</v>
      </c>
      <c r="HJ13" s="61">
        <v>219.31200000000001</v>
      </c>
      <c r="HK13" s="61">
        <v>54.921999999999997</v>
      </c>
      <c r="HL13" s="61">
        <v>231.39699999999999</v>
      </c>
      <c r="HM13" s="61">
        <v>79.313000000000002</v>
      </c>
      <c r="HN13" s="61">
        <v>45.646999999999998</v>
      </c>
      <c r="HO13" s="61">
        <v>40.005000000000003</v>
      </c>
      <c r="HP13" s="61">
        <v>22.635999999999999</v>
      </c>
      <c r="HQ13" s="61">
        <v>8.3640000000000008</v>
      </c>
      <c r="HR13" s="61">
        <v>14.272</v>
      </c>
      <c r="HS13" s="61">
        <v>3.08</v>
      </c>
      <c r="HT13" s="61">
        <v>13.997999999999999</v>
      </c>
      <c r="HU13" s="61">
        <v>5.6420000000000003</v>
      </c>
      <c r="HV13" s="61">
        <v>3.907</v>
      </c>
      <c r="HW13" s="61">
        <v>3.24</v>
      </c>
      <c r="HX13" s="61">
        <v>0.66700000000000004</v>
      </c>
      <c r="HY13" s="61">
        <v>0.218</v>
      </c>
      <c r="HZ13" s="61">
        <v>1.516</v>
      </c>
      <c r="IA13" s="61">
        <v>26.542999999999999</v>
      </c>
      <c r="IB13" s="61">
        <v>11.603999999999999</v>
      </c>
      <c r="IC13" s="61">
        <v>14.939</v>
      </c>
      <c r="ID13" s="61">
        <v>3.298</v>
      </c>
      <c r="IE13" s="61">
        <v>15.513999999999999</v>
      </c>
      <c r="IF13" s="61">
        <v>8.3409999999999993</v>
      </c>
      <c r="IG13" s="61">
        <v>53.988</v>
      </c>
      <c r="IH13" s="61">
        <v>25.324999999999999</v>
      </c>
      <c r="II13" s="61">
        <v>9.8949999999999996</v>
      </c>
      <c r="IJ13" s="61">
        <v>101.997</v>
      </c>
      <c r="IK13" s="61">
        <v>230.73099999999999</v>
      </c>
      <c r="IL13" s="61">
        <v>364.10899999999998</v>
      </c>
      <c r="IM13" s="61">
        <v>594.84</v>
      </c>
      <c r="IN13" s="61">
        <v>119.536</v>
      </c>
      <c r="IO13" s="61">
        <v>41.482999999999997</v>
      </c>
      <c r="IP13" s="61">
        <v>24.033000000000001</v>
      </c>
      <c r="IQ13" s="61">
        <v>7.3730000000000002</v>
      </c>
    </row>
    <row r="14" spans="1:251">
      <c r="A14" s="9">
        <v>39600</v>
      </c>
      <c r="B14" s="61">
        <v>5018.0820000000003</v>
      </c>
      <c r="C14" s="61">
        <v>1819.62</v>
      </c>
      <c r="D14" s="61">
        <v>1102.973</v>
      </c>
      <c r="E14" s="61">
        <v>397.75</v>
      </c>
      <c r="F14" s="61">
        <v>48.311</v>
      </c>
      <c r="G14" s="61">
        <v>656.91200000000003</v>
      </c>
      <c r="H14" s="61">
        <v>606.61199999999997</v>
      </c>
      <c r="I14" s="61">
        <v>533.78399999999999</v>
      </c>
      <c r="J14" s="61">
        <v>72.828000000000003</v>
      </c>
      <c r="K14" s="61">
        <v>77.563000000000002</v>
      </c>
      <c r="L14" s="61">
        <v>392.57600000000002</v>
      </c>
      <c r="M14" s="61">
        <v>2212.1959999999999</v>
      </c>
      <c r="N14" s="61">
        <v>536.39800000000002</v>
      </c>
      <c r="O14" s="61">
        <v>2269.4879999999998</v>
      </c>
      <c r="P14" s="61">
        <v>838.82399999999996</v>
      </c>
      <c r="Q14" s="61">
        <v>464.70600000000002</v>
      </c>
      <c r="R14" s="61">
        <v>403.85599999999999</v>
      </c>
      <c r="S14" s="61">
        <v>227.66399999999999</v>
      </c>
      <c r="T14" s="61">
        <v>106.86499999999999</v>
      </c>
      <c r="U14" s="61">
        <v>120.79900000000001</v>
      </c>
      <c r="V14" s="61">
        <v>27.541</v>
      </c>
      <c r="W14" s="61">
        <v>145.65100000000001</v>
      </c>
      <c r="X14" s="61">
        <v>60.850999999999999</v>
      </c>
      <c r="Y14" s="61">
        <v>43.023000000000003</v>
      </c>
      <c r="Z14" s="61">
        <v>34.037999999999997</v>
      </c>
      <c r="AA14" s="61">
        <v>8.9849999999999994</v>
      </c>
      <c r="AB14" s="61">
        <v>3.89</v>
      </c>
      <c r="AC14" s="61">
        <v>12.928000000000001</v>
      </c>
      <c r="AD14" s="61">
        <v>270.68700000000001</v>
      </c>
      <c r="AE14" s="61">
        <v>140.90299999999999</v>
      </c>
      <c r="AF14" s="61">
        <v>129.78399999999999</v>
      </c>
      <c r="AG14" s="61">
        <v>31.431000000000001</v>
      </c>
      <c r="AH14" s="61">
        <v>158.578</v>
      </c>
      <c r="AI14" s="61">
        <v>102.19499999999999</v>
      </c>
      <c r="AJ14" s="61">
        <v>566.90099999999995</v>
      </c>
      <c r="AK14" s="61">
        <v>271.923</v>
      </c>
      <c r="AL14" s="61">
        <v>99.007000000000005</v>
      </c>
      <c r="AM14" s="61">
        <v>1043.6780000000001</v>
      </c>
      <c r="AN14" s="61">
        <v>2284.3270000000002</v>
      </c>
      <c r="AO14" s="61">
        <v>3671.5859999999998</v>
      </c>
      <c r="AP14" s="61">
        <v>5955.9129999999996</v>
      </c>
      <c r="AQ14" s="61">
        <v>1632.07</v>
      </c>
      <c r="AR14" s="61">
        <v>599.87900000000002</v>
      </c>
      <c r="AS14" s="61">
        <v>347.952</v>
      </c>
      <c r="AT14" s="61">
        <v>133.363</v>
      </c>
      <c r="AU14" s="61">
        <v>17.765999999999998</v>
      </c>
      <c r="AV14" s="61">
        <v>196.82300000000001</v>
      </c>
      <c r="AW14" s="61">
        <v>214.179</v>
      </c>
      <c r="AX14" s="61">
        <v>183.119</v>
      </c>
      <c r="AY14" s="61">
        <v>31.06</v>
      </c>
      <c r="AZ14" s="61">
        <v>28.07</v>
      </c>
      <c r="BA14" s="61">
        <v>130.667</v>
      </c>
      <c r="BB14" s="61">
        <v>730.54600000000005</v>
      </c>
      <c r="BC14" s="61">
        <v>189.167</v>
      </c>
      <c r="BD14" s="61">
        <v>712.35699999999997</v>
      </c>
      <c r="BE14" s="61">
        <v>276.572</v>
      </c>
      <c r="BF14" s="61">
        <v>145.458</v>
      </c>
      <c r="BG14" s="61">
        <v>127.01900000000001</v>
      </c>
      <c r="BH14" s="61">
        <v>69.796000000000006</v>
      </c>
      <c r="BI14" s="61">
        <v>33.533999999999999</v>
      </c>
      <c r="BJ14" s="61">
        <v>36.262</v>
      </c>
      <c r="BK14" s="61">
        <v>9.7899999999999991</v>
      </c>
      <c r="BL14" s="61">
        <v>47.073999999999998</v>
      </c>
      <c r="BM14" s="61">
        <v>18.439</v>
      </c>
      <c r="BN14" s="61">
        <v>11.981999999999999</v>
      </c>
      <c r="BO14" s="61">
        <v>10.013999999999999</v>
      </c>
      <c r="BP14" s="61">
        <v>1.968</v>
      </c>
      <c r="BQ14" s="61">
        <v>2.0139999999999998</v>
      </c>
      <c r="BR14" s="61">
        <v>4.1189999999999998</v>
      </c>
      <c r="BS14" s="61">
        <v>81.778000000000006</v>
      </c>
      <c r="BT14" s="61">
        <v>43.548000000000002</v>
      </c>
      <c r="BU14" s="61">
        <v>38.231000000000002</v>
      </c>
      <c r="BV14" s="61">
        <v>11.805</v>
      </c>
      <c r="BW14" s="61">
        <v>51.194000000000003</v>
      </c>
      <c r="BX14" s="61">
        <v>35.271999999999998</v>
      </c>
      <c r="BY14" s="61">
        <v>180.73</v>
      </c>
      <c r="BZ14" s="61">
        <v>95.841999999999999</v>
      </c>
      <c r="CA14" s="61">
        <v>31.939</v>
      </c>
      <c r="CB14" s="61">
        <v>349.47</v>
      </c>
      <c r="CC14" s="61">
        <v>745.33699999999999</v>
      </c>
      <c r="CD14" s="61">
        <v>1195.2449999999999</v>
      </c>
      <c r="CE14" s="61">
        <v>1940.5820000000001</v>
      </c>
      <c r="CF14" s="61">
        <v>1243.163</v>
      </c>
      <c r="CG14" s="61">
        <v>451.71699999999998</v>
      </c>
      <c r="CH14" s="61">
        <v>270.73</v>
      </c>
      <c r="CI14" s="61">
        <v>91.35</v>
      </c>
      <c r="CJ14" s="61">
        <v>8.8339999999999996</v>
      </c>
      <c r="CK14" s="61">
        <v>170.54599999999999</v>
      </c>
      <c r="CL14" s="61">
        <v>153.29</v>
      </c>
      <c r="CM14" s="61">
        <v>133.07599999999999</v>
      </c>
      <c r="CN14" s="61">
        <v>20.213999999999999</v>
      </c>
      <c r="CO14" s="61">
        <v>19.798999999999999</v>
      </c>
      <c r="CP14" s="61">
        <v>113.776</v>
      </c>
      <c r="CQ14" s="61">
        <v>565.49300000000005</v>
      </c>
      <c r="CR14" s="61">
        <v>129.28800000000001</v>
      </c>
      <c r="CS14" s="61">
        <v>548.38199999999995</v>
      </c>
      <c r="CT14" s="61">
        <v>193.35300000000001</v>
      </c>
      <c r="CU14" s="61">
        <v>100.732</v>
      </c>
      <c r="CV14" s="61">
        <v>87.474999999999994</v>
      </c>
      <c r="CW14" s="61">
        <v>48.963000000000001</v>
      </c>
      <c r="CX14" s="61">
        <v>17.341000000000001</v>
      </c>
      <c r="CY14" s="61">
        <v>31.622</v>
      </c>
      <c r="CZ14" s="61">
        <v>7.5609999999999999</v>
      </c>
      <c r="DA14" s="61">
        <v>30.402000000000001</v>
      </c>
      <c r="DB14" s="61">
        <v>13.257</v>
      </c>
      <c r="DC14" s="61">
        <v>8.8239999999999998</v>
      </c>
      <c r="DD14" s="61">
        <v>7.7359999999999998</v>
      </c>
      <c r="DE14" s="61">
        <v>1.0880000000000001</v>
      </c>
      <c r="DF14" s="61">
        <v>0.59099999999999997</v>
      </c>
      <c r="DG14" s="61">
        <v>3.347</v>
      </c>
      <c r="DH14" s="61">
        <v>57.786999999999999</v>
      </c>
      <c r="DI14" s="61">
        <v>25.077000000000002</v>
      </c>
      <c r="DJ14" s="61">
        <v>32.71</v>
      </c>
      <c r="DK14" s="61">
        <v>8.1530000000000005</v>
      </c>
      <c r="DL14" s="61">
        <v>33.749000000000002</v>
      </c>
      <c r="DM14" s="61">
        <v>30.186</v>
      </c>
      <c r="DN14" s="61">
        <v>130.91800000000001</v>
      </c>
      <c r="DO14" s="61">
        <v>62.435000000000002</v>
      </c>
      <c r="DP14" s="61">
        <v>27.837</v>
      </c>
      <c r="DQ14" s="61">
        <v>249.08</v>
      </c>
      <c r="DR14" s="61">
        <v>552.44899999999996</v>
      </c>
      <c r="DS14" s="61">
        <v>911.90499999999997</v>
      </c>
      <c r="DT14" s="61">
        <v>1464.354</v>
      </c>
      <c r="DU14" s="61">
        <v>1001.373</v>
      </c>
      <c r="DV14" s="61">
        <v>358.23700000000002</v>
      </c>
      <c r="DW14" s="61">
        <v>225.14</v>
      </c>
      <c r="DX14" s="61">
        <v>85.644999999999996</v>
      </c>
      <c r="DY14" s="61">
        <v>10.29</v>
      </c>
      <c r="DZ14" s="61">
        <v>129.20500000000001</v>
      </c>
      <c r="EA14" s="61">
        <v>113.63200000000001</v>
      </c>
      <c r="EB14" s="61">
        <v>105.41</v>
      </c>
      <c r="EC14" s="61">
        <v>8.2219999999999995</v>
      </c>
      <c r="ED14" s="61">
        <v>13.872999999999999</v>
      </c>
      <c r="EE14" s="61">
        <v>63.029000000000003</v>
      </c>
      <c r="EF14" s="61">
        <v>421.26600000000002</v>
      </c>
      <c r="EG14" s="61">
        <v>103.16200000000001</v>
      </c>
      <c r="EH14" s="61">
        <v>476.94499999999999</v>
      </c>
      <c r="EI14" s="61">
        <v>179.77500000000001</v>
      </c>
      <c r="EJ14" s="61">
        <v>110.31699999999999</v>
      </c>
      <c r="EK14" s="61">
        <v>96.94</v>
      </c>
      <c r="EL14" s="61">
        <v>55.137999999999998</v>
      </c>
      <c r="EM14" s="61">
        <v>29.137</v>
      </c>
      <c r="EN14" s="61">
        <v>26.001000000000001</v>
      </c>
      <c r="EO14" s="61">
        <v>5.3419999999999996</v>
      </c>
      <c r="EP14" s="61">
        <v>35.575000000000003</v>
      </c>
      <c r="EQ14" s="61">
        <v>13.377000000000001</v>
      </c>
      <c r="ER14" s="61">
        <v>9.5380000000000003</v>
      </c>
      <c r="ES14" s="61">
        <v>7.1360000000000001</v>
      </c>
      <c r="ET14" s="61">
        <v>2.4020000000000001</v>
      </c>
      <c r="EU14" s="61">
        <v>0.76500000000000001</v>
      </c>
      <c r="EV14" s="61">
        <v>3.0739999999999998</v>
      </c>
      <c r="EW14" s="61">
        <v>64.676000000000002</v>
      </c>
      <c r="EX14" s="61">
        <v>36.273000000000003</v>
      </c>
      <c r="EY14" s="61">
        <v>28.402999999999999</v>
      </c>
      <c r="EZ14" s="61">
        <v>6.1059999999999999</v>
      </c>
      <c r="FA14" s="61">
        <v>38.649000000000001</v>
      </c>
      <c r="FB14" s="61">
        <v>17.847000000000001</v>
      </c>
      <c r="FC14" s="61">
        <v>128.16399999999999</v>
      </c>
      <c r="FD14" s="61">
        <v>51.610999999999997</v>
      </c>
      <c r="FE14" s="61">
        <v>18.826000000000001</v>
      </c>
      <c r="FF14" s="61">
        <v>213.89699999999999</v>
      </c>
      <c r="FG14" s="61">
        <v>468.55399999999997</v>
      </c>
      <c r="FH14" s="61">
        <v>731.42</v>
      </c>
      <c r="FI14" s="61">
        <v>1199.9739999999999</v>
      </c>
      <c r="FJ14" s="61">
        <v>380.911</v>
      </c>
      <c r="FK14" s="61">
        <v>127.767</v>
      </c>
      <c r="FL14" s="61">
        <v>81.575999999999993</v>
      </c>
      <c r="FM14" s="61">
        <v>24.268000000000001</v>
      </c>
      <c r="FN14" s="61">
        <v>3.794</v>
      </c>
      <c r="FO14" s="61">
        <v>53.514000000000003</v>
      </c>
      <c r="FP14" s="61">
        <v>37.720999999999997</v>
      </c>
      <c r="FQ14" s="61">
        <v>32.76</v>
      </c>
      <c r="FR14" s="61">
        <v>4.9619999999999997</v>
      </c>
      <c r="FS14" s="61">
        <v>6.3</v>
      </c>
      <c r="FT14" s="61">
        <v>31.201000000000001</v>
      </c>
      <c r="FU14" s="61">
        <v>158.96799999999999</v>
      </c>
      <c r="FV14" s="61">
        <v>34.765999999999998</v>
      </c>
      <c r="FW14" s="61">
        <v>187.178</v>
      </c>
      <c r="FX14" s="61">
        <v>65.463999999999999</v>
      </c>
      <c r="FY14" s="61">
        <v>35.11</v>
      </c>
      <c r="FZ14" s="61">
        <v>30.638999999999999</v>
      </c>
      <c r="GA14" s="61">
        <v>17.302</v>
      </c>
      <c r="GB14" s="61">
        <v>7.3230000000000004</v>
      </c>
      <c r="GC14" s="61">
        <v>9.9789999999999992</v>
      </c>
      <c r="GD14" s="61">
        <v>2.1429999999999998</v>
      </c>
      <c r="GE14" s="61">
        <v>11.194000000000001</v>
      </c>
      <c r="GF14" s="61">
        <v>4.4710000000000001</v>
      </c>
      <c r="GG14" s="61">
        <v>3.3769999999999998</v>
      </c>
      <c r="GH14" s="61">
        <v>2.5449999999999999</v>
      </c>
      <c r="GI14" s="61">
        <v>0.83199999999999996</v>
      </c>
      <c r="GJ14" s="61">
        <v>0.24</v>
      </c>
      <c r="GK14" s="61">
        <v>0.85499999999999998</v>
      </c>
      <c r="GL14" s="61">
        <v>20.678999999999998</v>
      </c>
      <c r="GM14" s="61">
        <v>9.8680000000000003</v>
      </c>
      <c r="GN14" s="61">
        <v>10.811</v>
      </c>
      <c r="GO14" s="61">
        <v>2.383</v>
      </c>
      <c r="GP14" s="61">
        <v>12.048999999999999</v>
      </c>
      <c r="GQ14" s="61">
        <v>8.0489999999999995</v>
      </c>
      <c r="GR14" s="61">
        <v>43.16</v>
      </c>
      <c r="GS14" s="61">
        <v>22.305</v>
      </c>
      <c r="GT14" s="61">
        <v>3.9079999999999999</v>
      </c>
      <c r="GU14" s="61">
        <v>70.215000000000003</v>
      </c>
      <c r="GV14" s="61">
        <v>162.87700000000001</v>
      </c>
      <c r="GW14" s="61">
        <v>287.40600000000001</v>
      </c>
      <c r="GX14" s="61">
        <v>450.28300000000002</v>
      </c>
      <c r="GY14" s="61">
        <v>510.66399999999999</v>
      </c>
      <c r="GZ14" s="61">
        <v>189.655</v>
      </c>
      <c r="HA14" s="61">
        <v>117.95699999999999</v>
      </c>
      <c r="HB14" s="61">
        <v>37.761000000000003</v>
      </c>
      <c r="HC14" s="61">
        <v>5.28</v>
      </c>
      <c r="HD14" s="61">
        <v>74.917000000000002</v>
      </c>
      <c r="HE14" s="61">
        <v>62.783000000000001</v>
      </c>
      <c r="HF14" s="61">
        <v>57.043999999999997</v>
      </c>
      <c r="HG14" s="61">
        <v>5.7389999999999999</v>
      </c>
      <c r="HH14" s="61">
        <v>5.8150000000000004</v>
      </c>
      <c r="HI14" s="61">
        <v>35.365000000000002</v>
      </c>
      <c r="HJ14" s="61">
        <v>225.02</v>
      </c>
      <c r="HK14" s="61">
        <v>54.331000000000003</v>
      </c>
      <c r="HL14" s="61">
        <v>231.31299999999999</v>
      </c>
      <c r="HM14" s="61">
        <v>83.527000000000001</v>
      </c>
      <c r="HN14" s="61">
        <v>47.835999999999999</v>
      </c>
      <c r="HO14" s="61">
        <v>40.219000000000001</v>
      </c>
      <c r="HP14" s="61">
        <v>23.169</v>
      </c>
      <c r="HQ14" s="61">
        <v>12.555999999999999</v>
      </c>
      <c r="HR14" s="61">
        <v>10.614000000000001</v>
      </c>
      <c r="HS14" s="61">
        <v>1.8660000000000001</v>
      </c>
      <c r="HT14" s="61">
        <v>14.112</v>
      </c>
      <c r="HU14" s="61">
        <v>7.617</v>
      </c>
      <c r="HV14" s="61">
        <v>6.4160000000000004</v>
      </c>
      <c r="HW14" s="61">
        <v>4.5449999999999999</v>
      </c>
      <c r="HX14" s="61">
        <v>1.871</v>
      </c>
      <c r="HY14" s="61">
        <v>0</v>
      </c>
      <c r="HZ14" s="61">
        <v>1.0089999999999999</v>
      </c>
      <c r="IA14" s="61">
        <v>29.585999999999999</v>
      </c>
      <c r="IB14" s="61">
        <v>17.100999999999999</v>
      </c>
      <c r="IC14" s="61">
        <v>12.484999999999999</v>
      </c>
      <c r="ID14" s="61">
        <v>1.8660000000000001</v>
      </c>
      <c r="IE14" s="61">
        <v>15.12</v>
      </c>
      <c r="IF14" s="61">
        <v>7.4009999999999998</v>
      </c>
      <c r="IG14" s="61">
        <v>55.237000000000002</v>
      </c>
      <c r="IH14" s="61">
        <v>28.29</v>
      </c>
      <c r="II14" s="61">
        <v>12.712999999999999</v>
      </c>
      <c r="IJ14" s="61">
        <v>106.938</v>
      </c>
      <c r="IK14" s="61">
        <v>237.49199999999999</v>
      </c>
      <c r="IL14" s="61">
        <v>369.41300000000001</v>
      </c>
      <c r="IM14" s="61">
        <v>606.90499999999997</v>
      </c>
      <c r="IN14" s="61">
        <v>120.539</v>
      </c>
      <c r="IO14" s="61">
        <v>40.265999999999998</v>
      </c>
      <c r="IP14" s="61">
        <v>24.103999999999999</v>
      </c>
      <c r="IQ14" s="61">
        <v>7.07</v>
      </c>
    </row>
    <row r="15" spans="1:251">
      <c r="A15" s="9">
        <v>39965</v>
      </c>
      <c r="B15" s="61">
        <v>5087.1930000000002</v>
      </c>
      <c r="C15" s="61">
        <v>1841.0909999999999</v>
      </c>
      <c r="D15" s="61">
        <v>1090.2729999999999</v>
      </c>
      <c r="E15" s="61">
        <v>394.12099999999998</v>
      </c>
      <c r="F15" s="61">
        <v>39.268000000000001</v>
      </c>
      <c r="G15" s="61">
        <v>656.88400000000001</v>
      </c>
      <c r="H15" s="61">
        <v>611.46799999999996</v>
      </c>
      <c r="I15" s="61">
        <v>535.54100000000005</v>
      </c>
      <c r="J15" s="61">
        <v>75.927999999999997</v>
      </c>
      <c r="K15" s="61">
        <v>104.73099999999999</v>
      </c>
      <c r="L15" s="61">
        <v>386.00900000000001</v>
      </c>
      <c r="M15" s="61">
        <v>2227.0990000000002</v>
      </c>
      <c r="N15" s="61">
        <v>535.029</v>
      </c>
      <c r="O15" s="61">
        <v>2325.0639999999999</v>
      </c>
      <c r="P15" s="61">
        <v>869.65200000000004</v>
      </c>
      <c r="Q15" s="61">
        <v>467.88499999999999</v>
      </c>
      <c r="R15" s="61">
        <v>401.76400000000001</v>
      </c>
      <c r="S15" s="61">
        <v>205.31700000000001</v>
      </c>
      <c r="T15" s="61">
        <v>82.731999999999999</v>
      </c>
      <c r="U15" s="61">
        <v>122.58499999999999</v>
      </c>
      <c r="V15" s="61">
        <v>22.231999999999999</v>
      </c>
      <c r="W15" s="61">
        <v>172.185</v>
      </c>
      <c r="X15" s="61">
        <v>66.120999999999995</v>
      </c>
      <c r="Y15" s="61">
        <v>45.459000000000003</v>
      </c>
      <c r="Z15" s="61">
        <v>33.365000000000002</v>
      </c>
      <c r="AA15" s="61">
        <v>12.093999999999999</v>
      </c>
      <c r="AB15" s="61">
        <v>4.2030000000000003</v>
      </c>
      <c r="AC15" s="61">
        <v>15.858000000000001</v>
      </c>
      <c r="AD15" s="61">
        <v>250.77600000000001</v>
      </c>
      <c r="AE15" s="61">
        <v>116.09699999999999</v>
      </c>
      <c r="AF15" s="61">
        <v>134.679</v>
      </c>
      <c r="AG15" s="61">
        <v>26.434999999999999</v>
      </c>
      <c r="AH15" s="61">
        <v>188.04300000000001</v>
      </c>
      <c r="AI15" s="61">
        <v>96.396000000000001</v>
      </c>
      <c r="AJ15" s="61">
        <v>564.28099999999995</v>
      </c>
      <c r="AK15" s="61">
        <v>305.37099999999998</v>
      </c>
      <c r="AL15" s="61">
        <v>101.563</v>
      </c>
      <c r="AM15" s="61">
        <v>1084.627</v>
      </c>
      <c r="AN15" s="61">
        <v>2308.9760000000001</v>
      </c>
      <c r="AO15" s="61">
        <v>3749.433</v>
      </c>
      <c r="AP15" s="61">
        <v>6058.4089999999997</v>
      </c>
      <c r="AQ15" s="61">
        <v>1638.518</v>
      </c>
      <c r="AR15" s="61">
        <v>602.90599999999995</v>
      </c>
      <c r="AS15" s="61">
        <v>357.12299999999999</v>
      </c>
      <c r="AT15" s="61">
        <v>137.893</v>
      </c>
      <c r="AU15" s="61">
        <v>12.586</v>
      </c>
      <c r="AV15" s="61">
        <v>206.643</v>
      </c>
      <c r="AW15" s="61">
        <v>198.16800000000001</v>
      </c>
      <c r="AX15" s="61">
        <v>165.57</v>
      </c>
      <c r="AY15" s="61">
        <v>32.597999999999999</v>
      </c>
      <c r="AZ15" s="61">
        <v>40.140999999999998</v>
      </c>
      <c r="BA15" s="61">
        <v>123.547</v>
      </c>
      <c r="BB15" s="61">
        <v>726.45299999999997</v>
      </c>
      <c r="BC15" s="61">
        <v>184.93199999999999</v>
      </c>
      <c r="BD15" s="61">
        <v>727.13300000000004</v>
      </c>
      <c r="BE15" s="61">
        <v>292.02600000000001</v>
      </c>
      <c r="BF15" s="61">
        <v>145.822</v>
      </c>
      <c r="BG15" s="61">
        <v>126.084</v>
      </c>
      <c r="BH15" s="61">
        <v>56.497999999999998</v>
      </c>
      <c r="BI15" s="61">
        <v>21.760999999999999</v>
      </c>
      <c r="BJ15" s="61">
        <v>34.737000000000002</v>
      </c>
      <c r="BK15" s="61">
        <v>9.4139999999999997</v>
      </c>
      <c r="BL15" s="61">
        <v>59.627000000000002</v>
      </c>
      <c r="BM15" s="61">
        <v>19.738</v>
      </c>
      <c r="BN15" s="61">
        <v>11.529</v>
      </c>
      <c r="BO15" s="61">
        <v>8.4130000000000003</v>
      </c>
      <c r="BP15" s="61">
        <v>3.1160000000000001</v>
      </c>
      <c r="BQ15" s="61">
        <v>2.234</v>
      </c>
      <c r="BR15" s="61">
        <v>5.4429999999999996</v>
      </c>
      <c r="BS15" s="61">
        <v>68.025999999999996</v>
      </c>
      <c r="BT15" s="61">
        <v>30.172999999999998</v>
      </c>
      <c r="BU15" s="61">
        <v>37.853000000000002</v>
      </c>
      <c r="BV15" s="61">
        <v>11.648</v>
      </c>
      <c r="BW15" s="61">
        <v>65.069999999999993</v>
      </c>
      <c r="BX15" s="61">
        <v>35.331000000000003</v>
      </c>
      <c r="BY15" s="61">
        <v>181.15299999999999</v>
      </c>
      <c r="BZ15" s="61">
        <v>110.873</v>
      </c>
      <c r="CA15" s="61">
        <v>29.253</v>
      </c>
      <c r="CB15" s="61">
        <v>356.18799999999999</v>
      </c>
      <c r="CC15" s="61">
        <v>748.72799999999995</v>
      </c>
      <c r="CD15" s="61">
        <v>1211.068</v>
      </c>
      <c r="CE15" s="61">
        <v>1959.796</v>
      </c>
      <c r="CF15" s="61">
        <v>1251.056</v>
      </c>
      <c r="CG15" s="61">
        <v>452.05599999999998</v>
      </c>
      <c r="CH15" s="61">
        <v>261.86500000000001</v>
      </c>
      <c r="CI15" s="61">
        <v>90.234999999999999</v>
      </c>
      <c r="CJ15" s="61">
        <v>8.4090000000000007</v>
      </c>
      <c r="CK15" s="61">
        <v>163.221</v>
      </c>
      <c r="CL15" s="61">
        <v>157.30600000000001</v>
      </c>
      <c r="CM15" s="61">
        <v>141.70699999999999</v>
      </c>
      <c r="CN15" s="61">
        <v>15.6</v>
      </c>
      <c r="CO15" s="61">
        <v>24.463999999999999</v>
      </c>
      <c r="CP15" s="61">
        <v>112.727</v>
      </c>
      <c r="CQ15" s="61">
        <v>564.78200000000004</v>
      </c>
      <c r="CR15" s="61">
        <v>130.90199999999999</v>
      </c>
      <c r="CS15" s="61">
        <v>555.37199999999996</v>
      </c>
      <c r="CT15" s="61">
        <v>207.27</v>
      </c>
      <c r="CU15" s="61">
        <v>106.815</v>
      </c>
      <c r="CV15" s="61">
        <v>91.561999999999998</v>
      </c>
      <c r="CW15" s="61">
        <v>48.755000000000003</v>
      </c>
      <c r="CX15" s="61">
        <v>13.932</v>
      </c>
      <c r="CY15" s="61">
        <v>34.823</v>
      </c>
      <c r="CZ15" s="61">
        <v>3.66</v>
      </c>
      <c r="DA15" s="61">
        <v>38.667000000000002</v>
      </c>
      <c r="DB15" s="61">
        <v>15.253</v>
      </c>
      <c r="DC15" s="61">
        <v>12.57</v>
      </c>
      <c r="DD15" s="61">
        <v>9.0570000000000004</v>
      </c>
      <c r="DE15" s="61">
        <v>3.5129999999999999</v>
      </c>
      <c r="DF15" s="61">
        <v>0.55700000000000005</v>
      </c>
      <c r="DG15" s="61">
        <v>2.1259999999999999</v>
      </c>
      <c r="DH15" s="61">
        <v>61.325000000000003</v>
      </c>
      <c r="DI15" s="61">
        <v>22.989000000000001</v>
      </c>
      <c r="DJ15" s="61">
        <v>38.335999999999999</v>
      </c>
      <c r="DK15" s="61">
        <v>4.2169999999999996</v>
      </c>
      <c r="DL15" s="61">
        <v>40.792999999999999</v>
      </c>
      <c r="DM15" s="61">
        <v>21.183</v>
      </c>
      <c r="DN15" s="61">
        <v>127.998</v>
      </c>
      <c r="DO15" s="61">
        <v>79.272999999999996</v>
      </c>
      <c r="DP15" s="61">
        <v>27.497</v>
      </c>
      <c r="DQ15" s="61">
        <v>256.11399999999998</v>
      </c>
      <c r="DR15" s="61">
        <v>558.87</v>
      </c>
      <c r="DS15" s="61">
        <v>926.95299999999997</v>
      </c>
      <c r="DT15" s="61">
        <v>1485.8240000000001</v>
      </c>
      <c r="DU15" s="61">
        <v>1036.9090000000001</v>
      </c>
      <c r="DV15" s="61">
        <v>368.69600000000003</v>
      </c>
      <c r="DW15" s="61">
        <v>214.292</v>
      </c>
      <c r="DX15" s="61">
        <v>83.236999999999995</v>
      </c>
      <c r="DY15" s="61">
        <v>4.9130000000000003</v>
      </c>
      <c r="DZ15" s="61">
        <v>126.142</v>
      </c>
      <c r="EA15" s="61">
        <v>123.619</v>
      </c>
      <c r="EB15" s="61">
        <v>109.00700000000001</v>
      </c>
      <c r="EC15" s="61">
        <v>14.611000000000001</v>
      </c>
      <c r="ED15" s="61">
        <v>20.234999999999999</v>
      </c>
      <c r="EE15" s="61">
        <v>68.930000000000007</v>
      </c>
      <c r="EF15" s="61">
        <v>437.62599999999998</v>
      </c>
      <c r="EG15" s="61">
        <v>92.016000000000005</v>
      </c>
      <c r="EH15" s="61">
        <v>507.267</v>
      </c>
      <c r="EI15" s="61">
        <v>173.28</v>
      </c>
      <c r="EJ15" s="61">
        <v>107.38</v>
      </c>
      <c r="EK15" s="61">
        <v>95.460999999999999</v>
      </c>
      <c r="EL15" s="61">
        <v>54.427</v>
      </c>
      <c r="EM15" s="61">
        <v>27.117000000000001</v>
      </c>
      <c r="EN15" s="61">
        <v>27.31</v>
      </c>
      <c r="EO15" s="61">
        <v>3.9580000000000002</v>
      </c>
      <c r="EP15" s="61">
        <v>37.075000000000003</v>
      </c>
      <c r="EQ15" s="61">
        <v>11.919</v>
      </c>
      <c r="ER15" s="61">
        <v>8.0709999999999997</v>
      </c>
      <c r="ES15" s="61">
        <v>6.4850000000000003</v>
      </c>
      <c r="ET15" s="61">
        <v>1.5860000000000001</v>
      </c>
      <c r="EU15" s="61">
        <v>0.68600000000000005</v>
      </c>
      <c r="EV15" s="61">
        <v>3.1619999999999999</v>
      </c>
      <c r="EW15" s="61">
        <v>62.497999999999998</v>
      </c>
      <c r="EX15" s="61">
        <v>33.601999999999997</v>
      </c>
      <c r="EY15" s="61">
        <v>28.896000000000001</v>
      </c>
      <c r="EZ15" s="61">
        <v>4.6440000000000001</v>
      </c>
      <c r="FA15" s="61">
        <v>40.238</v>
      </c>
      <c r="FB15" s="61">
        <v>16.619</v>
      </c>
      <c r="FC15" s="61">
        <v>123.999</v>
      </c>
      <c r="FD15" s="61">
        <v>49.280999999999999</v>
      </c>
      <c r="FE15" s="61">
        <v>22.067</v>
      </c>
      <c r="FF15" s="61">
        <v>225.58099999999999</v>
      </c>
      <c r="FG15" s="61">
        <v>476.07600000000002</v>
      </c>
      <c r="FH15" s="61">
        <v>756.18</v>
      </c>
      <c r="FI15" s="61">
        <v>1232.2560000000001</v>
      </c>
      <c r="FJ15" s="61">
        <v>378.61700000000002</v>
      </c>
      <c r="FK15" s="61">
        <v>126.11</v>
      </c>
      <c r="FL15" s="61">
        <v>80.085999999999999</v>
      </c>
      <c r="FM15" s="61">
        <v>24.85</v>
      </c>
      <c r="FN15" s="61">
        <v>5.444</v>
      </c>
      <c r="FO15" s="61">
        <v>49.792000000000002</v>
      </c>
      <c r="FP15" s="61">
        <v>38.179000000000002</v>
      </c>
      <c r="FQ15" s="61">
        <v>34.807000000000002</v>
      </c>
      <c r="FR15" s="61">
        <v>3.3719999999999999</v>
      </c>
      <c r="FS15" s="61">
        <v>5.8570000000000002</v>
      </c>
      <c r="FT15" s="61">
        <v>27.51</v>
      </c>
      <c r="FU15" s="61">
        <v>153.62</v>
      </c>
      <c r="FV15" s="61">
        <v>42.997</v>
      </c>
      <c r="FW15" s="61">
        <v>182</v>
      </c>
      <c r="FX15" s="61">
        <v>70.444000000000003</v>
      </c>
      <c r="FY15" s="61">
        <v>37.808999999999997</v>
      </c>
      <c r="FZ15" s="61">
        <v>31.931999999999999</v>
      </c>
      <c r="GA15" s="61">
        <v>15.491</v>
      </c>
      <c r="GB15" s="61">
        <v>5.69</v>
      </c>
      <c r="GC15" s="61">
        <v>9.8010000000000002</v>
      </c>
      <c r="GD15" s="61">
        <v>2.3090000000000002</v>
      </c>
      <c r="GE15" s="61">
        <v>13.391999999999999</v>
      </c>
      <c r="GF15" s="61">
        <v>5.8769999999999998</v>
      </c>
      <c r="GG15" s="61">
        <v>3.008</v>
      </c>
      <c r="GH15" s="61">
        <v>1.7869999999999999</v>
      </c>
      <c r="GI15" s="61">
        <v>1.2210000000000001</v>
      </c>
      <c r="GJ15" s="61">
        <v>0.51100000000000001</v>
      </c>
      <c r="GK15" s="61">
        <v>2.3580000000000001</v>
      </c>
      <c r="GL15" s="61">
        <v>18.498999999999999</v>
      </c>
      <c r="GM15" s="61">
        <v>7.4770000000000003</v>
      </c>
      <c r="GN15" s="61">
        <v>11.022</v>
      </c>
      <c r="GO15" s="61">
        <v>2.82</v>
      </c>
      <c r="GP15" s="61">
        <v>15.75</v>
      </c>
      <c r="GQ15" s="61">
        <v>8.8249999999999993</v>
      </c>
      <c r="GR15" s="61">
        <v>46.634</v>
      </c>
      <c r="GS15" s="61">
        <v>23.81</v>
      </c>
      <c r="GT15" s="61">
        <v>7.0730000000000004</v>
      </c>
      <c r="GU15" s="61">
        <v>72.177000000000007</v>
      </c>
      <c r="GV15" s="61">
        <v>163.91800000000001</v>
      </c>
      <c r="GW15" s="61">
        <v>292.21499999999997</v>
      </c>
      <c r="GX15" s="61">
        <v>456.13299999999998</v>
      </c>
      <c r="GY15" s="61">
        <v>530.70899999999995</v>
      </c>
      <c r="GZ15" s="61">
        <v>198.434</v>
      </c>
      <c r="HA15" s="61">
        <v>117.377</v>
      </c>
      <c r="HB15" s="61">
        <v>30.684000000000001</v>
      </c>
      <c r="HC15" s="61">
        <v>4.5369999999999999</v>
      </c>
      <c r="HD15" s="61">
        <v>82.156000000000006</v>
      </c>
      <c r="HE15" s="61">
        <v>69.688999999999993</v>
      </c>
      <c r="HF15" s="61">
        <v>63.176000000000002</v>
      </c>
      <c r="HG15" s="61">
        <v>6.5129999999999999</v>
      </c>
      <c r="HH15" s="61">
        <v>9.6329999999999991</v>
      </c>
      <c r="HI15" s="61">
        <v>34.587000000000003</v>
      </c>
      <c r="HJ15" s="61">
        <v>233.02099999999999</v>
      </c>
      <c r="HK15" s="61">
        <v>59.776000000000003</v>
      </c>
      <c r="HL15" s="61">
        <v>237.91200000000001</v>
      </c>
      <c r="HM15" s="61">
        <v>82.759</v>
      </c>
      <c r="HN15" s="61">
        <v>44.441000000000003</v>
      </c>
      <c r="HO15" s="61">
        <v>35.338999999999999</v>
      </c>
      <c r="HP15" s="61">
        <v>19.111999999999998</v>
      </c>
      <c r="HQ15" s="61">
        <v>8.4329999999999998</v>
      </c>
      <c r="HR15" s="61">
        <v>10.679</v>
      </c>
      <c r="HS15" s="61">
        <v>2.1509999999999998</v>
      </c>
      <c r="HT15" s="61">
        <v>13.81</v>
      </c>
      <c r="HU15" s="61">
        <v>9.1020000000000003</v>
      </c>
      <c r="HV15" s="61">
        <v>7.6859999999999999</v>
      </c>
      <c r="HW15" s="61">
        <v>5.4029999999999996</v>
      </c>
      <c r="HX15" s="61">
        <v>2.2829999999999999</v>
      </c>
      <c r="HY15" s="61">
        <v>0.161</v>
      </c>
      <c r="HZ15" s="61">
        <v>1.256</v>
      </c>
      <c r="IA15" s="61">
        <v>26.797999999999998</v>
      </c>
      <c r="IB15" s="61">
        <v>13.836</v>
      </c>
      <c r="IC15" s="61">
        <v>12.962999999999999</v>
      </c>
      <c r="ID15" s="61">
        <v>2.3119999999999998</v>
      </c>
      <c r="IE15" s="61">
        <v>15.066000000000001</v>
      </c>
      <c r="IF15" s="61">
        <v>9.3780000000000001</v>
      </c>
      <c r="IG15" s="61">
        <v>53.82</v>
      </c>
      <c r="IH15" s="61">
        <v>28.939</v>
      </c>
      <c r="II15" s="61">
        <v>12.365</v>
      </c>
      <c r="IJ15" s="61">
        <v>117.801</v>
      </c>
      <c r="IK15" s="61">
        <v>242.876</v>
      </c>
      <c r="IL15" s="61">
        <v>382.95699999999999</v>
      </c>
      <c r="IM15" s="61">
        <v>625.83299999999997</v>
      </c>
      <c r="IN15" s="61">
        <v>122.497</v>
      </c>
      <c r="IO15" s="61">
        <v>40.758000000000003</v>
      </c>
      <c r="IP15" s="61">
        <v>25.257999999999999</v>
      </c>
      <c r="IQ15" s="61">
        <v>7.4610000000000003</v>
      </c>
    </row>
    <row r="16" spans="1:251">
      <c r="A16" s="9">
        <v>40330</v>
      </c>
      <c r="B16" s="61">
        <v>5158.82</v>
      </c>
      <c r="C16" s="61">
        <v>1873.72</v>
      </c>
      <c r="D16" s="61">
        <v>1121.6199999999999</v>
      </c>
      <c r="E16" s="61">
        <v>399.50799999999998</v>
      </c>
      <c r="F16" s="61">
        <v>46.274000000000001</v>
      </c>
      <c r="G16" s="61">
        <v>675.83699999999999</v>
      </c>
      <c r="H16" s="61">
        <v>628.51700000000005</v>
      </c>
      <c r="I16" s="61">
        <v>543.21100000000001</v>
      </c>
      <c r="J16" s="61">
        <v>85.305999999999997</v>
      </c>
      <c r="K16" s="61">
        <v>97.04</v>
      </c>
      <c r="L16" s="61">
        <v>392.66399999999999</v>
      </c>
      <c r="M16" s="61">
        <v>2266.3850000000002</v>
      </c>
      <c r="N16" s="61">
        <v>562.99900000000002</v>
      </c>
      <c r="O16" s="61">
        <v>2329.4369999999999</v>
      </c>
      <c r="P16" s="61">
        <v>896.07100000000003</v>
      </c>
      <c r="Q16" s="61">
        <v>470.29399999999998</v>
      </c>
      <c r="R16" s="61">
        <v>408.33800000000002</v>
      </c>
      <c r="S16" s="61">
        <v>208.42500000000001</v>
      </c>
      <c r="T16" s="61">
        <v>85.843000000000004</v>
      </c>
      <c r="U16" s="61">
        <v>122.58199999999999</v>
      </c>
      <c r="V16" s="61">
        <v>34.368000000000002</v>
      </c>
      <c r="W16" s="61">
        <v>162.19999999999999</v>
      </c>
      <c r="X16" s="61">
        <v>61.957000000000001</v>
      </c>
      <c r="Y16" s="61">
        <v>46.783999999999999</v>
      </c>
      <c r="Z16" s="61">
        <v>37.134999999999998</v>
      </c>
      <c r="AA16" s="61">
        <v>9.6489999999999991</v>
      </c>
      <c r="AB16" s="61">
        <v>4.3860000000000001</v>
      </c>
      <c r="AC16" s="61">
        <v>10.414999999999999</v>
      </c>
      <c r="AD16" s="61">
        <v>255.21</v>
      </c>
      <c r="AE16" s="61">
        <v>122.979</v>
      </c>
      <c r="AF16" s="61">
        <v>132.23099999999999</v>
      </c>
      <c r="AG16" s="61">
        <v>38.753999999999998</v>
      </c>
      <c r="AH16" s="61">
        <v>172.61500000000001</v>
      </c>
      <c r="AI16" s="61">
        <v>113.59099999999999</v>
      </c>
      <c r="AJ16" s="61">
        <v>583.88499999999999</v>
      </c>
      <c r="AK16" s="61">
        <v>312.18599999999998</v>
      </c>
      <c r="AL16" s="61">
        <v>104.58799999999999</v>
      </c>
      <c r="AM16" s="61">
        <v>1096.1569999999999</v>
      </c>
      <c r="AN16" s="61">
        <v>2344.4380000000001</v>
      </c>
      <c r="AO16" s="61">
        <v>3815.0410000000002</v>
      </c>
      <c r="AP16" s="61">
        <v>6159.4790000000003</v>
      </c>
      <c r="AQ16" s="61">
        <v>1643.155</v>
      </c>
      <c r="AR16" s="61">
        <v>595.01099999999997</v>
      </c>
      <c r="AS16" s="61">
        <v>347.548</v>
      </c>
      <c r="AT16" s="61">
        <v>127.517</v>
      </c>
      <c r="AU16" s="61">
        <v>14.507999999999999</v>
      </c>
      <c r="AV16" s="61">
        <v>205.52199999999999</v>
      </c>
      <c r="AW16" s="61">
        <v>202.37700000000001</v>
      </c>
      <c r="AX16" s="61">
        <v>173.684</v>
      </c>
      <c r="AY16" s="61">
        <v>28.693000000000001</v>
      </c>
      <c r="AZ16" s="61">
        <v>39.524000000000001</v>
      </c>
      <c r="BA16" s="61">
        <v>129.21700000000001</v>
      </c>
      <c r="BB16" s="61">
        <v>724.22799999999995</v>
      </c>
      <c r="BC16" s="61">
        <v>193.89400000000001</v>
      </c>
      <c r="BD16" s="61">
        <v>725.03300000000002</v>
      </c>
      <c r="BE16" s="61">
        <v>321.68299999999999</v>
      </c>
      <c r="BF16" s="61">
        <v>163.91900000000001</v>
      </c>
      <c r="BG16" s="61">
        <v>144.64599999999999</v>
      </c>
      <c r="BH16" s="61">
        <v>69.159000000000006</v>
      </c>
      <c r="BI16" s="61">
        <v>25.265000000000001</v>
      </c>
      <c r="BJ16" s="61">
        <v>43.893999999999998</v>
      </c>
      <c r="BK16" s="61">
        <v>10.741</v>
      </c>
      <c r="BL16" s="61">
        <v>62.76</v>
      </c>
      <c r="BM16" s="61">
        <v>19.274000000000001</v>
      </c>
      <c r="BN16" s="61">
        <v>14.646000000000001</v>
      </c>
      <c r="BO16" s="61">
        <v>11.111000000000001</v>
      </c>
      <c r="BP16" s="61">
        <v>3.5350000000000001</v>
      </c>
      <c r="BQ16" s="61">
        <v>0.82</v>
      </c>
      <c r="BR16" s="61">
        <v>3.5150000000000001</v>
      </c>
      <c r="BS16" s="61">
        <v>83.805999999999997</v>
      </c>
      <c r="BT16" s="61">
        <v>36.377000000000002</v>
      </c>
      <c r="BU16" s="61">
        <v>47.429000000000002</v>
      </c>
      <c r="BV16" s="61">
        <v>11.56</v>
      </c>
      <c r="BW16" s="61">
        <v>66.275000000000006</v>
      </c>
      <c r="BX16" s="61">
        <v>40.493000000000002</v>
      </c>
      <c r="BY16" s="61">
        <v>204.41200000000001</v>
      </c>
      <c r="BZ16" s="61">
        <v>117.27</v>
      </c>
      <c r="CA16" s="61">
        <v>29.754999999999999</v>
      </c>
      <c r="CB16" s="61">
        <v>355.18700000000001</v>
      </c>
      <c r="CC16" s="61">
        <v>759.35400000000004</v>
      </c>
      <c r="CD16" s="61">
        <v>1235.239</v>
      </c>
      <c r="CE16" s="61">
        <v>1994.5920000000001</v>
      </c>
      <c r="CF16" s="61">
        <v>1266.114</v>
      </c>
      <c r="CG16" s="61">
        <v>469.44</v>
      </c>
      <c r="CH16" s="61">
        <v>264.71300000000002</v>
      </c>
      <c r="CI16" s="61">
        <v>89.093999999999994</v>
      </c>
      <c r="CJ16" s="61">
        <v>12.122999999999999</v>
      </c>
      <c r="CK16" s="61">
        <v>163.49600000000001</v>
      </c>
      <c r="CL16" s="61">
        <v>173.65899999999999</v>
      </c>
      <c r="CM16" s="61">
        <v>147.108</v>
      </c>
      <c r="CN16" s="61">
        <v>26.550999999999998</v>
      </c>
      <c r="CO16" s="61">
        <v>23.672000000000001</v>
      </c>
      <c r="CP16" s="61">
        <v>109.871</v>
      </c>
      <c r="CQ16" s="61">
        <v>579.31100000000004</v>
      </c>
      <c r="CR16" s="61">
        <v>136.32400000000001</v>
      </c>
      <c r="CS16" s="61">
        <v>550.47900000000004</v>
      </c>
      <c r="CT16" s="61">
        <v>210.56399999999999</v>
      </c>
      <c r="CU16" s="61">
        <v>99.236999999999995</v>
      </c>
      <c r="CV16" s="61">
        <v>87.575999999999993</v>
      </c>
      <c r="CW16" s="61">
        <v>43.988</v>
      </c>
      <c r="CX16" s="61">
        <v>17.515999999999998</v>
      </c>
      <c r="CY16" s="61">
        <v>26.472999999999999</v>
      </c>
      <c r="CZ16" s="61">
        <v>7.0419999999999998</v>
      </c>
      <c r="DA16" s="61">
        <v>36.545999999999999</v>
      </c>
      <c r="DB16" s="61">
        <v>11.661</v>
      </c>
      <c r="DC16" s="61">
        <v>8.7780000000000005</v>
      </c>
      <c r="DD16" s="61">
        <v>6.2859999999999996</v>
      </c>
      <c r="DE16" s="61">
        <v>2.492</v>
      </c>
      <c r="DF16" s="61">
        <v>0.94299999999999995</v>
      </c>
      <c r="DG16" s="61">
        <v>1.9390000000000001</v>
      </c>
      <c r="DH16" s="61">
        <v>52.767000000000003</v>
      </c>
      <c r="DI16" s="61">
        <v>23.802</v>
      </c>
      <c r="DJ16" s="61">
        <v>28.965</v>
      </c>
      <c r="DK16" s="61">
        <v>7.9850000000000003</v>
      </c>
      <c r="DL16" s="61">
        <v>38.484999999999999</v>
      </c>
      <c r="DM16" s="61">
        <v>31.105</v>
      </c>
      <c r="DN16" s="61">
        <v>130.34200000000001</v>
      </c>
      <c r="DO16" s="61">
        <v>80.221999999999994</v>
      </c>
      <c r="DP16" s="61">
        <v>34.027000000000001</v>
      </c>
      <c r="DQ16" s="61">
        <v>267.24700000000001</v>
      </c>
      <c r="DR16" s="61">
        <v>568.67700000000002</v>
      </c>
      <c r="DS16" s="61">
        <v>942.029</v>
      </c>
      <c r="DT16" s="61">
        <v>1510.7059999999999</v>
      </c>
      <c r="DU16" s="61">
        <v>1057.799</v>
      </c>
      <c r="DV16" s="61">
        <v>381.69299999999998</v>
      </c>
      <c r="DW16" s="61">
        <v>241.66900000000001</v>
      </c>
      <c r="DX16" s="61">
        <v>93.387</v>
      </c>
      <c r="DY16" s="61">
        <v>8.8759999999999994</v>
      </c>
      <c r="DZ16" s="61">
        <v>139.40700000000001</v>
      </c>
      <c r="EA16" s="61">
        <v>120.67100000000001</v>
      </c>
      <c r="EB16" s="61">
        <v>107.577</v>
      </c>
      <c r="EC16" s="61">
        <v>13.093999999999999</v>
      </c>
      <c r="ED16" s="61">
        <v>14.561</v>
      </c>
      <c r="EE16" s="61">
        <v>67.311999999999998</v>
      </c>
      <c r="EF16" s="61">
        <v>449.005</v>
      </c>
      <c r="EG16" s="61">
        <v>108.42400000000001</v>
      </c>
      <c r="EH16" s="61">
        <v>500.36900000000003</v>
      </c>
      <c r="EI16" s="61">
        <v>171.43799999999999</v>
      </c>
      <c r="EJ16" s="61">
        <v>102.30200000000001</v>
      </c>
      <c r="EK16" s="61">
        <v>88.932000000000002</v>
      </c>
      <c r="EL16" s="61">
        <v>50.155000000000001</v>
      </c>
      <c r="EM16" s="61">
        <v>24.04</v>
      </c>
      <c r="EN16" s="61">
        <v>26.114999999999998</v>
      </c>
      <c r="EO16" s="61">
        <v>9.9540000000000006</v>
      </c>
      <c r="EP16" s="61">
        <v>28.114999999999998</v>
      </c>
      <c r="EQ16" s="61">
        <v>13.37</v>
      </c>
      <c r="ER16" s="61">
        <v>10.085000000000001</v>
      </c>
      <c r="ES16" s="61">
        <v>8.7799999999999994</v>
      </c>
      <c r="ET16" s="61">
        <v>1.3049999999999999</v>
      </c>
      <c r="EU16" s="61">
        <v>1.4139999999999999</v>
      </c>
      <c r="EV16" s="61">
        <v>1.871</v>
      </c>
      <c r="EW16" s="61">
        <v>60.238999999999997</v>
      </c>
      <c r="EX16" s="61">
        <v>32.819000000000003</v>
      </c>
      <c r="EY16" s="61">
        <v>27.42</v>
      </c>
      <c r="EZ16" s="61">
        <v>11.368</v>
      </c>
      <c r="FA16" s="61">
        <v>29.986000000000001</v>
      </c>
      <c r="FB16" s="61">
        <v>16.347999999999999</v>
      </c>
      <c r="FC16" s="61">
        <v>118.65</v>
      </c>
      <c r="FD16" s="61">
        <v>52.787999999999997</v>
      </c>
      <c r="FE16" s="61">
        <v>19.427</v>
      </c>
      <c r="FF16" s="61">
        <v>228.69</v>
      </c>
      <c r="FG16" s="61">
        <v>483.99599999999998</v>
      </c>
      <c r="FH16" s="61">
        <v>764.66700000000003</v>
      </c>
      <c r="FI16" s="61">
        <v>1248.663</v>
      </c>
      <c r="FJ16" s="61">
        <v>385.67200000000003</v>
      </c>
      <c r="FK16" s="61">
        <v>130.38900000000001</v>
      </c>
      <c r="FL16" s="61">
        <v>85.600999999999999</v>
      </c>
      <c r="FM16" s="61">
        <v>26.206</v>
      </c>
      <c r="FN16" s="61">
        <v>3.577</v>
      </c>
      <c r="FO16" s="61">
        <v>55.817999999999998</v>
      </c>
      <c r="FP16" s="61">
        <v>37.06</v>
      </c>
      <c r="FQ16" s="61">
        <v>32.200000000000003</v>
      </c>
      <c r="FR16" s="61">
        <v>4.8609999999999998</v>
      </c>
      <c r="FS16" s="61">
        <v>6.5060000000000002</v>
      </c>
      <c r="FT16" s="61">
        <v>32.39</v>
      </c>
      <c r="FU16" s="61">
        <v>162.779</v>
      </c>
      <c r="FV16" s="61">
        <v>38.817</v>
      </c>
      <c r="FW16" s="61">
        <v>184.07599999999999</v>
      </c>
      <c r="FX16" s="61">
        <v>66.694000000000003</v>
      </c>
      <c r="FY16" s="61">
        <v>35.045999999999999</v>
      </c>
      <c r="FZ16" s="61">
        <v>28.181999999999999</v>
      </c>
      <c r="GA16" s="61">
        <v>14.065</v>
      </c>
      <c r="GB16" s="61">
        <v>4.8959999999999999</v>
      </c>
      <c r="GC16" s="61">
        <v>9.1690000000000005</v>
      </c>
      <c r="GD16" s="61">
        <v>2.645</v>
      </c>
      <c r="GE16" s="61">
        <v>11.048</v>
      </c>
      <c r="GF16" s="61">
        <v>6.8639999999999999</v>
      </c>
      <c r="GG16" s="61">
        <v>5.4169999999999998</v>
      </c>
      <c r="GH16" s="61">
        <v>4.4009999999999998</v>
      </c>
      <c r="GI16" s="61">
        <v>1.0149999999999999</v>
      </c>
      <c r="GJ16" s="61">
        <v>0.25</v>
      </c>
      <c r="GK16" s="61">
        <v>1.1970000000000001</v>
      </c>
      <c r="GL16" s="61">
        <v>19.481999999999999</v>
      </c>
      <c r="GM16" s="61">
        <v>9.298</v>
      </c>
      <c r="GN16" s="61">
        <v>10.183999999999999</v>
      </c>
      <c r="GO16" s="61">
        <v>2.8940000000000001</v>
      </c>
      <c r="GP16" s="61">
        <v>12.246</v>
      </c>
      <c r="GQ16" s="61">
        <v>7.8339999999999996</v>
      </c>
      <c r="GR16" s="61">
        <v>42.88</v>
      </c>
      <c r="GS16" s="61">
        <v>23.814</v>
      </c>
      <c r="GT16" s="61">
        <v>6.0979999999999999</v>
      </c>
      <c r="GU16" s="61">
        <v>71.724000000000004</v>
      </c>
      <c r="GV16" s="61">
        <v>165.434</v>
      </c>
      <c r="GW16" s="61">
        <v>293.03100000000001</v>
      </c>
      <c r="GX16" s="61">
        <v>458.46499999999997</v>
      </c>
      <c r="GY16" s="61">
        <v>550.83399999999995</v>
      </c>
      <c r="GZ16" s="61">
        <v>202.38</v>
      </c>
      <c r="HA16" s="61">
        <v>119.077</v>
      </c>
      <c r="HB16" s="61">
        <v>36.106999999999999</v>
      </c>
      <c r="HC16" s="61">
        <v>4.242</v>
      </c>
      <c r="HD16" s="61">
        <v>78.727999999999994</v>
      </c>
      <c r="HE16" s="61">
        <v>72.006</v>
      </c>
      <c r="HF16" s="61">
        <v>63.21</v>
      </c>
      <c r="HG16" s="61">
        <v>8.7959999999999994</v>
      </c>
      <c r="HH16" s="61">
        <v>7.806</v>
      </c>
      <c r="HI16" s="61">
        <v>36.229999999999997</v>
      </c>
      <c r="HJ16" s="61">
        <v>238.61</v>
      </c>
      <c r="HK16" s="61">
        <v>60.420999999999999</v>
      </c>
      <c r="HL16" s="61">
        <v>251.803</v>
      </c>
      <c r="HM16" s="61">
        <v>83.046999999999997</v>
      </c>
      <c r="HN16" s="61">
        <v>45.506</v>
      </c>
      <c r="HO16" s="61">
        <v>39.485999999999997</v>
      </c>
      <c r="HP16" s="61">
        <v>21.585999999999999</v>
      </c>
      <c r="HQ16" s="61">
        <v>9.1460000000000008</v>
      </c>
      <c r="HR16" s="61">
        <v>12.44</v>
      </c>
      <c r="HS16" s="61">
        <v>2.4279999999999999</v>
      </c>
      <c r="HT16" s="61">
        <v>15.472</v>
      </c>
      <c r="HU16" s="61">
        <v>6.02</v>
      </c>
      <c r="HV16" s="61">
        <v>4.1479999999999997</v>
      </c>
      <c r="HW16" s="61">
        <v>3.4340000000000002</v>
      </c>
      <c r="HX16" s="61">
        <v>0.71399999999999997</v>
      </c>
      <c r="HY16" s="61">
        <v>0.79400000000000004</v>
      </c>
      <c r="HZ16" s="61">
        <v>1.0780000000000001</v>
      </c>
      <c r="IA16" s="61">
        <v>25.734000000000002</v>
      </c>
      <c r="IB16" s="61">
        <v>12.58</v>
      </c>
      <c r="IC16" s="61">
        <v>13.154</v>
      </c>
      <c r="ID16" s="61">
        <v>3.222</v>
      </c>
      <c r="IE16" s="61">
        <v>16.548999999999999</v>
      </c>
      <c r="IF16" s="61">
        <v>11.157999999999999</v>
      </c>
      <c r="IG16" s="61">
        <v>56.664000000000001</v>
      </c>
      <c r="IH16" s="61">
        <v>26.382999999999999</v>
      </c>
      <c r="II16" s="61">
        <v>10.519</v>
      </c>
      <c r="IJ16" s="61">
        <v>115.964</v>
      </c>
      <c r="IK16" s="61">
        <v>247.88499999999999</v>
      </c>
      <c r="IL16" s="61">
        <v>396.51499999999999</v>
      </c>
      <c r="IM16" s="61">
        <v>644.4</v>
      </c>
      <c r="IN16" s="61">
        <v>121.339</v>
      </c>
      <c r="IO16" s="61">
        <v>40.703000000000003</v>
      </c>
      <c r="IP16" s="61">
        <v>25.029</v>
      </c>
      <c r="IQ16" s="61">
        <v>6.6219999999999999</v>
      </c>
    </row>
    <row r="17" spans="1:251">
      <c r="A17" s="9">
        <v>40695</v>
      </c>
      <c r="B17" s="61">
        <v>5251.8869999999997</v>
      </c>
      <c r="C17" s="61">
        <v>1883.0809999999999</v>
      </c>
      <c r="D17" s="61">
        <v>1158.623</v>
      </c>
      <c r="E17" s="61">
        <v>408.13900000000001</v>
      </c>
      <c r="F17" s="61">
        <v>46.81</v>
      </c>
      <c r="G17" s="61">
        <v>703.673</v>
      </c>
      <c r="H17" s="61">
        <v>593.38</v>
      </c>
      <c r="I17" s="61">
        <v>527.97</v>
      </c>
      <c r="J17" s="61">
        <v>65.409000000000006</v>
      </c>
      <c r="K17" s="61">
        <v>96.977999999999994</v>
      </c>
      <c r="L17" s="61">
        <v>423.43599999999998</v>
      </c>
      <c r="M17" s="61">
        <v>2306.5169999999998</v>
      </c>
      <c r="N17" s="61">
        <v>536.03700000000003</v>
      </c>
      <c r="O17" s="61">
        <v>2409.3330000000001</v>
      </c>
      <c r="P17" s="61">
        <v>902.08399999999995</v>
      </c>
      <c r="Q17" s="61">
        <v>484.846</v>
      </c>
      <c r="R17" s="61">
        <v>415.37700000000001</v>
      </c>
      <c r="S17" s="61">
        <v>222.017</v>
      </c>
      <c r="T17" s="61">
        <v>100.815</v>
      </c>
      <c r="U17" s="61">
        <v>121.202</v>
      </c>
      <c r="V17" s="61">
        <v>31.233000000000001</v>
      </c>
      <c r="W17" s="61">
        <v>159.00899999999999</v>
      </c>
      <c r="X17" s="61">
        <v>69.468999999999994</v>
      </c>
      <c r="Y17" s="61">
        <v>47.284999999999997</v>
      </c>
      <c r="Z17" s="61">
        <v>36.853999999999999</v>
      </c>
      <c r="AA17" s="61">
        <v>10.430999999999999</v>
      </c>
      <c r="AB17" s="61">
        <v>6.2930000000000001</v>
      </c>
      <c r="AC17" s="61">
        <v>15.891</v>
      </c>
      <c r="AD17" s="61">
        <v>269.30200000000002</v>
      </c>
      <c r="AE17" s="61">
        <v>137.66999999999999</v>
      </c>
      <c r="AF17" s="61">
        <v>131.63200000000001</v>
      </c>
      <c r="AG17" s="61">
        <v>37.526000000000003</v>
      </c>
      <c r="AH17" s="61">
        <v>174.9</v>
      </c>
      <c r="AI17" s="61">
        <v>121.76</v>
      </c>
      <c r="AJ17" s="61">
        <v>606.60599999999999</v>
      </c>
      <c r="AK17" s="61">
        <v>295.47800000000001</v>
      </c>
      <c r="AL17" s="61">
        <v>96.263999999999996</v>
      </c>
      <c r="AM17" s="61">
        <v>1115.6369999999999</v>
      </c>
      <c r="AN17" s="61">
        <v>2368.0770000000002</v>
      </c>
      <c r="AO17" s="61">
        <v>3882.1579999999999</v>
      </c>
      <c r="AP17" s="61">
        <v>6250.2349999999997</v>
      </c>
      <c r="AQ17" s="61">
        <v>1684.39</v>
      </c>
      <c r="AR17" s="61">
        <v>603.73699999999997</v>
      </c>
      <c r="AS17" s="61">
        <v>364.96199999999999</v>
      </c>
      <c r="AT17" s="61">
        <v>132.74600000000001</v>
      </c>
      <c r="AU17" s="61">
        <v>11.952999999999999</v>
      </c>
      <c r="AV17" s="61">
        <v>220.26300000000001</v>
      </c>
      <c r="AW17" s="61">
        <v>190.19200000000001</v>
      </c>
      <c r="AX17" s="61">
        <v>166.35</v>
      </c>
      <c r="AY17" s="61">
        <v>23.841999999999999</v>
      </c>
      <c r="AZ17" s="61">
        <v>37.762999999999998</v>
      </c>
      <c r="BA17" s="61">
        <v>140.36199999999999</v>
      </c>
      <c r="BB17" s="61">
        <v>744.09900000000005</v>
      </c>
      <c r="BC17" s="61">
        <v>190.63800000000001</v>
      </c>
      <c r="BD17" s="61">
        <v>749.65300000000002</v>
      </c>
      <c r="BE17" s="61">
        <v>298.82100000000003</v>
      </c>
      <c r="BF17" s="61">
        <v>158.57499999999999</v>
      </c>
      <c r="BG17" s="61">
        <v>139.62700000000001</v>
      </c>
      <c r="BH17" s="61">
        <v>71.533000000000001</v>
      </c>
      <c r="BI17" s="61">
        <v>32.384</v>
      </c>
      <c r="BJ17" s="61">
        <v>39.149000000000001</v>
      </c>
      <c r="BK17" s="61">
        <v>11.827999999999999</v>
      </c>
      <c r="BL17" s="61">
        <v>55.293999999999997</v>
      </c>
      <c r="BM17" s="61">
        <v>18.948</v>
      </c>
      <c r="BN17" s="61">
        <v>15.63</v>
      </c>
      <c r="BO17" s="61">
        <v>12.332000000000001</v>
      </c>
      <c r="BP17" s="61">
        <v>3.298</v>
      </c>
      <c r="BQ17" s="61">
        <v>1.304</v>
      </c>
      <c r="BR17" s="61">
        <v>2.0139999999999998</v>
      </c>
      <c r="BS17" s="61">
        <v>87.162999999999997</v>
      </c>
      <c r="BT17" s="61">
        <v>44.716000000000001</v>
      </c>
      <c r="BU17" s="61">
        <v>42.448</v>
      </c>
      <c r="BV17" s="61">
        <v>13.131</v>
      </c>
      <c r="BW17" s="61">
        <v>57.308</v>
      </c>
      <c r="BX17" s="61">
        <v>36.936999999999998</v>
      </c>
      <c r="BY17" s="61">
        <v>195.512</v>
      </c>
      <c r="BZ17" s="61">
        <v>103.309</v>
      </c>
      <c r="CA17" s="61">
        <v>29.382999999999999</v>
      </c>
      <c r="CB17" s="61">
        <v>363.40499999999997</v>
      </c>
      <c r="CC17" s="61">
        <v>762.31200000000001</v>
      </c>
      <c r="CD17" s="61">
        <v>1250.2809999999999</v>
      </c>
      <c r="CE17" s="61">
        <v>2012.5940000000001</v>
      </c>
      <c r="CF17" s="61">
        <v>1290.346</v>
      </c>
      <c r="CG17" s="61">
        <v>469.84500000000003</v>
      </c>
      <c r="CH17" s="61">
        <v>286.36500000000001</v>
      </c>
      <c r="CI17" s="61">
        <v>87.760999999999996</v>
      </c>
      <c r="CJ17" s="61">
        <v>12.584</v>
      </c>
      <c r="CK17" s="61">
        <v>186.02</v>
      </c>
      <c r="CL17" s="61">
        <v>153.85499999999999</v>
      </c>
      <c r="CM17" s="61">
        <v>137.07400000000001</v>
      </c>
      <c r="CN17" s="61">
        <v>16.782</v>
      </c>
      <c r="CO17" s="61">
        <v>24.399000000000001</v>
      </c>
      <c r="CP17" s="61">
        <v>112.73399999999999</v>
      </c>
      <c r="CQ17" s="61">
        <v>582.57899999999995</v>
      </c>
      <c r="CR17" s="61">
        <v>131.99</v>
      </c>
      <c r="CS17" s="61">
        <v>575.77800000000002</v>
      </c>
      <c r="CT17" s="61">
        <v>221.096</v>
      </c>
      <c r="CU17" s="61">
        <v>106.23</v>
      </c>
      <c r="CV17" s="61">
        <v>91.260999999999996</v>
      </c>
      <c r="CW17" s="61">
        <v>50.188000000000002</v>
      </c>
      <c r="CX17" s="61">
        <v>24.317</v>
      </c>
      <c r="CY17" s="61">
        <v>25.870999999999999</v>
      </c>
      <c r="CZ17" s="61">
        <v>4.6769999999999996</v>
      </c>
      <c r="DA17" s="61">
        <v>36.069000000000003</v>
      </c>
      <c r="DB17" s="61">
        <v>14.968</v>
      </c>
      <c r="DC17" s="61">
        <v>10.367000000000001</v>
      </c>
      <c r="DD17" s="61">
        <v>7.5339999999999998</v>
      </c>
      <c r="DE17" s="61">
        <v>2.8330000000000002</v>
      </c>
      <c r="DF17" s="61">
        <v>1.206</v>
      </c>
      <c r="DG17" s="61">
        <v>3.395</v>
      </c>
      <c r="DH17" s="61">
        <v>60.555</v>
      </c>
      <c r="DI17" s="61">
        <v>31.850999999999999</v>
      </c>
      <c r="DJ17" s="61">
        <v>28.704000000000001</v>
      </c>
      <c r="DK17" s="61">
        <v>5.883</v>
      </c>
      <c r="DL17" s="61">
        <v>39.463999999999999</v>
      </c>
      <c r="DM17" s="61">
        <v>36.472999999999999</v>
      </c>
      <c r="DN17" s="61">
        <v>142.703</v>
      </c>
      <c r="DO17" s="61">
        <v>78.394000000000005</v>
      </c>
      <c r="DP17" s="61">
        <v>26.797000000000001</v>
      </c>
      <c r="DQ17" s="61">
        <v>267.00900000000001</v>
      </c>
      <c r="DR17" s="61">
        <v>576.07399999999996</v>
      </c>
      <c r="DS17" s="61">
        <v>962.16499999999996</v>
      </c>
      <c r="DT17" s="61">
        <v>1538.24</v>
      </c>
      <c r="DU17" s="61">
        <v>1064.472</v>
      </c>
      <c r="DV17" s="61">
        <v>378.072</v>
      </c>
      <c r="DW17" s="61">
        <v>240.113</v>
      </c>
      <c r="DX17" s="61">
        <v>94.762</v>
      </c>
      <c r="DY17" s="61">
        <v>10.956</v>
      </c>
      <c r="DZ17" s="61">
        <v>134.39500000000001</v>
      </c>
      <c r="EA17" s="61">
        <v>112.36</v>
      </c>
      <c r="EB17" s="61">
        <v>102.92700000000001</v>
      </c>
      <c r="EC17" s="61">
        <v>9.4329999999999998</v>
      </c>
      <c r="ED17" s="61">
        <v>16.762</v>
      </c>
      <c r="EE17" s="61">
        <v>78.043000000000006</v>
      </c>
      <c r="EF17" s="61">
        <v>456.11500000000001</v>
      </c>
      <c r="EG17" s="61">
        <v>94.635999999999996</v>
      </c>
      <c r="EH17" s="61">
        <v>513.72</v>
      </c>
      <c r="EI17" s="61">
        <v>187.46600000000001</v>
      </c>
      <c r="EJ17" s="61">
        <v>113.68300000000001</v>
      </c>
      <c r="EK17" s="61">
        <v>93.703000000000003</v>
      </c>
      <c r="EL17" s="61">
        <v>49.604999999999997</v>
      </c>
      <c r="EM17" s="61">
        <v>24.19</v>
      </c>
      <c r="EN17" s="61">
        <v>25.414999999999999</v>
      </c>
      <c r="EO17" s="61">
        <v>9.2840000000000007</v>
      </c>
      <c r="EP17" s="61">
        <v>33.533999999999999</v>
      </c>
      <c r="EQ17" s="61">
        <v>19.978999999999999</v>
      </c>
      <c r="ER17" s="61">
        <v>12.163</v>
      </c>
      <c r="ES17" s="61">
        <v>8.9849999999999994</v>
      </c>
      <c r="ET17" s="61">
        <v>3.1779999999999999</v>
      </c>
      <c r="EU17" s="61">
        <v>2.02</v>
      </c>
      <c r="EV17" s="61">
        <v>5.7969999999999997</v>
      </c>
      <c r="EW17" s="61">
        <v>61.768000000000001</v>
      </c>
      <c r="EX17" s="61">
        <v>33.174999999999997</v>
      </c>
      <c r="EY17" s="61">
        <v>28.594000000000001</v>
      </c>
      <c r="EZ17" s="61">
        <v>11.303000000000001</v>
      </c>
      <c r="FA17" s="61">
        <v>39.33</v>
      </c>
      <c r="FB17" s="61">
        <v>23.35</v>
      </c>
      <c r="FC17" s="61">
        <v>137.03299999999999</v>
      </c>
      <c r="FD17" s="61">
        <v>50.433</v>
      </c>
      <c r="FE17" s="61">
        <v>21.699000000000002</v>
      </c>
      <c r="FF17" s="61">
        <v>229.36</v>
      </c>
      <c r="FG17" s="61">
        <v>491.755</v>
      </c>
      <c r="FH17" s="61">
        <v>781.88199999999995</v>
      </c>
      <c r="FI17" s="61">
        <v>1273.6369999999999</v>
      </c>
      <c r="FJ17" s="61">
        <v>390.14100000000002</v>
      </c>
      <c r="FK17" s="61">
        <v>130.08600000000001</v>
      </c>
      <c r="FL17" s="61">
        <v>83.85</v>
      </c>
      <c r="FM17" s="61">
        <v>27.268999999999998</v>
      </c>
      <c r="FN17" s="61">
        <v>4.8920000000000003</v>
      </c>
      <c r="FO17" s="61">
        <v>51.688000000000002</v>
      </c>
      <c r="FP17" s="61">
        <v>37.097000000000001</v>
      </c>
      <c r="FQ17" s="61">
        <v>32.597999999999999</v>
      </c>
      <c r="FR17" s="61">
        <v>4.4989999999999997</v>
      </c>
      <c r="FS17" s="61">
        <v>6.8129999999999997</v>
      </c>
      <c r="FT17" s="61">
        <v>32.206000000000003</v>
      </c>
      <c r="FU17" s="61">
        <v>162.292</v>
      </c>
      <c r="FV17" s="61">
        <v>39.386000000000003</v>
      </c>
      <c r="FW17" s="61">
        <v>188.464</v>
      </c>
      <c r="FX17" s="61">
        <v>67.813000000000002</v>
      </c>
      <c r="FY17" s="61">
        <v>36.292999999999999</v>
      </c>
      <c r="FZ17" s="61">
        <v>30.536000000000001</v>
      </c>
      <c r="GA17" s="61">
        <v>16.542000000000002</v>
      </c>
      <c r="GB17" s="61">
        <v>5.306</v>
      </c>
      <c r="GC17" s="61">
        <v>11.236000000000001</v>
      </c>
      <c r="GD17" s="61">
        <v>1.0920000000000001</v>
      </c>
      <c r="GE17" s="61">
        <v>12.708</v>
      </c>
      <c r="GF17" s="61">
        <v>5.7569999999999997</v>
      </c>
      <c r="GG17" s="61">
        <v>3.32</v>
      </c>
      <c r="GH17" s="61">
        <v>2.9870000000000001</v>
      </c>
      <c r="GI17" s="61">
        <v>0.33300000000000002</v>
      </c>
      <c r="GJ17" s="61">
        <v>0.19900000000000001</v>
      </c>
      <c r="GK17" s="61">
        <v>2.238</v>
      </c>
      <c r="GL17" s="61">
        <v>19.861999999999998</v>
      </c>
      <c r="GM17" s="61">
        <v>8.2929999999999993</v>
      </c>
      <c r="GN17" s="61">
        <v>11.569000000000001</v>
      </c>
      <c r="GO17" s="61">
        <v>1.2909999999999999</v>
      </c>
      <c r="GP17" s="61">
        <v>14.946</v>
      </c>
      <c r="GQ17" s="61">
        <v>10.426</v>
      </c>
      <c r="GR17" s="61">
        <v>46.718000000000004</v>
      </c>
      <c r="GS17" s="61">
        <v>21.094999999999999</v>
      </c>
      <c r="GT17" s="61">
        <v>4.6029999999999998</v>
      </c>
      <c r="GU17" s="61">
        <v>74.418000000000006</v>
      </c>
      <c r="GV17" s="61">
        <v>166.37799999999999</v>
      </c>
      <c r="GW17" s="61">
        <v>296.17899999999997</v>
      </c>
      <c r="GX17" s="61">
        <v>462.55799999999999</v>
      </c>
      <c r="GY17" s="61">
        <v>562.53700000000003</v>
      </c>
      <c r="GZ17" s="61">
        <v>207.649</v>
      </c>
      <c r="HA17" s="61">
        <v>122.818</v>
      </c>
      <c r="HB17" s="61">
        <v>38.770000000000003</v>
      </c>
      <c r="HC17" s="61">
        <v>3.9289999999999998</v>
      </c>
      <c r="HD17" s="61">
        <v>80.117999999999995</v>
      </c>
      <c r="HE17" s="61">
        <v>74.926000000000002</v>
      </c>
      <c r="HF17" s="61">
        <v>67.471000000000004</v>
      </c>
      <c r="HG17" s="61">
        <v>7.4550000000000001</v>
      </c>
      <c r="HH17" s="61">
        <v>6.1929999999999996</v>
      </c>
      <c r="HI17" s="61">
        <v>42.378999999999998</v>
      </c>
      <c r="HJ17" s="61">
        <v>250.02799999999999</v>
      </c>
      <c r="HK17" s="61">
        <v>55.561</v>
      </c>
      <c r="HL17" s="61">
        <v>256.94799999999998</v>
      </c>
      <c r="HM17" s="61">
        <v>82.391000000000005</v>
      </c>
      <c r="HN17" s="61">
        <v>44.283000000000001</v>
      </c>
      <c r="HO17" s="61">
        <v>38.098999999999997</v>
      </c>
      <c r="HP17" s="61">
        <v>21.838999999999999</v>
      </c>
      <c r="HQ17" s="61">
        <v>8.1679999999999993</v>
      </c>
      <c r="HR17" s="61">
        <v>13.670999999999999</v>
      </c>
      <c r="HS17" s="61">
        <v>2.5840000000000001</v>
      </c>
      <c r="HT17" s="61">
        <v>13.332000000000001</v>
      </c>
      <c r="HU17" s="61">
        <v>6.1840000000000002</v>
      </c>
      <c r="HV17" s="61">
        <v>3.3849999999999998</v>
      </c>
      <c r="HW17" s="61">
        <v>2.8769999999999998</v>
      </c>
      <c r="HX17" s="61">
        <v>0.50800000000000001</v>
      </c>
      <c r="HY17" s="61">
        <v>1.3779999999999999</v>
      </c>
      <c r="HZ17" s="61">
        <v>1.421</v>
      </c>
      <c r="IA17" s="61">
        <v>25.224</v>
      </c>
      <c r="IB17" s="61">
        <v>11.045</v>
      </c>
      <c r="IC17" s="61">
        <v>14.179</v>
      </c>
      <c r="ID17" s="61">
        <v>3.9620000000000002</v>
      </c>
      <c r="IE17" s="61">
        <v>14.753</v>
      </c>
      <c r="IF17" s="61">
        <v>8.8979999999999997</v>
      </c>
      <c r="IG17" s="61">
        <v>53.180999999999997</v>
      </c>
      <c r="IH17" s="61">
        <v>29.21</v>
      </c>
      <c r="II17" s="61">
        <v>9.5649999999999995</v>
      </c>
      <c r="IJ17" s="61">
        <v>123.38800000000001</v>
      </c>
      <c r="IK17" s="61">
        <v>251.93199999999999</v>
      </c>
      <c r="IL17" s="61">
        <v>402.56099999999998</v>
      </c>
      <c r="IM17" s="61">
        <v>654.49300000000005</v>
      </c>
      <c r="IN17" s="61">
        <v>124.336</v>
      </c>
      <c r="IO17" s="61">
        <v>39.756999999999998</v>
      </c>
      <c r="IP17" s="61">
        <v>25.667999999999999</v>
      </c>
      <c r="IQ17" s="61">
        <v>7.774</v>
      </c>
    </row>
    <row r="18" spans="1:251">
      <c r="A18" s="9">
        <v>41061</v>
      </c>
      <c r="B18" s="61">
        <v>5329.7929999999997</v>
      </c>
      <c r="C18" s="61">
        <v>1921.5260000000001</v>
      </c>
      <c r="D18" s="61">
        <v>1164.8810000000001</v>
      </c>
      <c r="E18" s="61">
        <v>439.834</v>
      </c>
      <c r="F18" s="61">
        <v>44.779000000000003</v>
      </c>
      <c r="G18" s="61">
        <v>680.26700000000005</v>
      </c>
      <c r="H18" s="61">
        <v>633.05799999999999</v>
      </c>
      <c r="I18" s="61">
        <v>557.26700000000005</v>
      </c>
      <c r="J18" s="61">
        <v>75.790999999999997</v>
      </c>
      <c r="K18" s="61">
        <v>92.629000000000005</v>
      </c>
      <c r="L18" s="61">
        <v>430.91300000000001</v>
      </c>
      <c r="M18" s="61">
        <v>2352.4389999999999</v>
      </c>
      <c r="N18" s="61">
        <v>522.34699999999998</v>
      </c>
      <c r="O18" s="61">
        <v>2455.0070000000001</v>
      </c>
      <c r="P18" s="61">
        <v>924.97699999999998</v>
      </c>
      <c r="Q18" s="61">
        <v>485.23399999999998</v>
      </c>
      <c r="R18" s="61">
        <v>415.13099999999997</v>
      </c>
      <c r="S18" s="61">
        <v>213.25299999999999</v>
      </c>
      <c r="T18" s="61">
        <v>96.353999999999999</v>
      </c>
      <c r="U18" s="61">
        <v>116.899</v>
      </c>
      <c r="V18" s="61">
        <v>27.143999999999998</v>
      </c>
      <c r="W18" s="61">
        <v>171.97499999999999</v>
      </c>
      <c r="X18" s="61">
        <v>70.102999999999994</v>
      </c>
      <c r="Y18" s="61">
        <v>49.116999999999997</v>
      </c>
      <c r="Z18" s="61">
        <v>40.863</v>
      </c>
      <c r="AA18" s="61">
        <v>8.2539999999999996</v>
      </c>
      <c r="AB18" s="61">
        <v>3.59</v>
      </c>
      <c r="AC18" s="61">
        <v>16.375</v>
      </c>
      <c r="AD18" s="61">
        <v>262.37</v>
      </c>
      <c r="AE18" s="61">
        <v>137.21700000000001</v>
      </c>
      <c r="AF18" s="61">
        <v>125.15300000000001</v>
      </c>
      <c r="AG18" s="61">
        <v>30.734000000000002</v>
      </c>
      <c r="AH18" s="61">
        <v>188.35</v>
      </c>
      <c r="AI18" s="61">
        <v>133.57400000000001</v>
      </c>
      <c r="AJ18" s="61">
        <v>618.80799999999999</v>
      </c>
      <c r="AK18" s="61">
        <v>306.16899999999998</v>
      </c>
      <c r="AL18" s="61">
        <v>97.543000000000006</v>
      </c>
      <c r="AM18" s="61">
        <v>1135.069</v>
      </c>
      <c r="AN18" s="61">
        <v>2406.7600000000002</v>
      </c>
      <c r="AO18" s="61">
        <v>3945.5529999999999</v>
      </c>
      <c r="AP18" s="61">
        <v>6352.3140000000003</v>
      </c>
      <c r="AQ18" s="61">
        <v>1695.759</v>
      </c>
      <c r="AR18" s="61">
        <v>617.99</v>
      </c>
      <c r="AS18" s="61">
        <v>373.77699999999999</v>
      </c>
      <c r="AT18" s="61">
        <v>152.39699999999999</v>
      </c>
      <c r="AU18" s="61">
        <v>17.882999999999999</v>
      </c>
      <c r="AV18" s="61">
        <v>203.49700000000001</v>
      </c>
      <c r="AW18" s="61">
        <v>207.477</v>
      </c>
      <c r="AX18" s="61">
        <v>184.089</v>
      </c>
      <c r="AY18" s="61">
        <v>23.388000000000002</v>
      </c>
      <c r="AZ18" s="61">
        <v>28.35</v>
      </c>
      <c r="BA18" s="61">
        <v>147.96700000000001</v>
      </c>
      <c r="BB18" s="61">
        <v>765.95699999999999</v>
      </c>
      <c r="BC18" s="61">
        <v>177.04499999999999</v>
      </c>
      <c r="BD18" s="61">
        <v>752.75699999999995</v>
      </c>
      <c r="BE18" s="61">
        <v>307.96899999999999</v>
      </c>
      <c r="BF18" s="61">
        <v>153.56</v>
      </c>
      <c r="BG18" s="61">
        <v>134.29900000000001</v>
      </c>
      <c r="BH18" s="61">
        <v>63.113</v>
      </c>
      <c r="BI18" s="61">
        <v>28.491</v>
      </c>
      <c r="BJ18" s="61">
        <v>34.622999999999998</v>
      </c>
      <c r="BK18" s="61">
        <v>8.4060000000000006</v>
      </c>
      <c r="BL18" s="61">
        <v>62.54</v>
      </c>
      <c r="BM18" s="61">
        <v>19.260000000000002</v>
      </c>
      <c r="BN18" s="61">
        <v>11.78</v>
      </c>
      <c r="BO18" s="61">
        <v>10.058</v>
      </c>
      <c r="BP18" s="61">
        <v>1.722</v>
      </c>
      <c r="BQ18" s="61">
        <v>1.413</v>
      </c>
      <c r="BR18" s="61">
        <v>5.2030000000000003</v>
      </c>
      <c r="BS18" s="61">
        <v>74.893000000000001</v>
      </c>
      <c r="BT18" s="61">
        <v>38.548999999999999</v>
      </c>
      <c r="BU18" s="61">
        <v>36.344000000000001</v>
      </c>
      <c r="BV18" s="61">
        <v>9.82</v>
      </c>
      <c r="BW18" s="61">
        <v>67.742999999999995</v>
      </c>
      <c r="BX18" s="61">
        <v>43.404000000000003</v>
      </c>
      <c r="BY18" s="61">
        <v>196.96299999999999</v>
      </c>
      <c r="BZ18" s="61">
        <v>111.006</v>
      </c>
      <c r="CA18" s="61">
        <v>27.52</v>
      </c>
      <c r="CB18" s="61">
        <v>361.54899999999998</v>
      </c>
      <c r="CC18" s="61">
        <v>771.54899999999998</v>
      </c>
      <c r="CD18" s="61">
        <v>1259.7</v>
      </c>
      <c r="CE18" s="61">
        <v>2031.249</v>
      </c>
      <c r="CF18" s="61">
        <v>1316.837</v>
      </c>
      <c r="CG18" s="61">
        <v>478.36799999999999</v>
      </c>
      <c r="CH18" s="61">
        <v>292.49400000000003</v>
      </c>
      <c r="CI18" s="61">
        <v>97.006</v>
      </c>
      <c r="CJ18" s="61">
        <v>9.1170000000000009</v>
      </c>
      <c r="CK18" s="61">
        <v>186.37200000000001</v>
      </c>
      <c r="CL18" s="61">
        <v>153.45099999999999</v>
      </c>
      <c r="CM18" s="61">
        <v>129.10599999999999</v>
      </c>
      <c r="CN18" s="61">
        <v>24.344999999999999</v>
      </c>
      <c r="CO18" s="61">
        <v>22.905999999999999</v>
      </c>
      <c r="CP18" s="61">
        <v>115.057</v>
      </c>
      <c r="CQ18" s="61">
        <v>593.42499999999995</v>
      </c>
      <c r="CR18" s="61">
        <v>137.024</v>
      </c>
      <c r="CS18" s="61">
        <v>586.38699999999994</v>
      </c>
      <c r="CT18" s="61">
        <v>220.15700000000001</v>
      </c>
      <c r="CU18" s="61">
        <v>106.81699999999999</v>
      </c>
      <c r="CV18" s="61">
        <v>93.07</v>
      </c>
      <c r="CW18" s="61">
        <v>49.994</v>
      </c>
      <c r="CX18" s="61">
        <v>23.077999999999999</v>
      </c>
      <c r="CY18" s="61">
        <v>26.916</v>
      </c>
      <c r="CZ18" s="61">
        <v>6.4059999999999997</v>
      </c>
      <c r="DA18" s="61">
        <v>35.720999999999997</v>
      </c>
      <c r="DB18" s="61">
        <v>13.747</v>
      </c>
      <c r="DC18" s="61">
        <v>8.8450000000000006</v>
      </c>
      <c r="DD18" s="61">
        <v>7.8440000000000003</v>
      </c>
      <c r="DE18" s="61">
        <v>1.0009999999999999</v>
      </c>
      <c r="DF18" s="61">
        <v>0.26400000000000001</v>
      </c>
      <c r="DG18" s="61">
        <v>4.6379999999999999</v>
      </c>
      <c r="DH18" s="61">
        <v>58.838999999999999</v>
      </c>
      <c r="DI18" s="61">
        <v>30.922000000000001</v>
      </c>
      <c r="DJ18" s="61">
        <v>27.917000000000002</v>
      </c>
      <c r="DK18" s="61">
        <v>6.6710000000000003</v>
      </c>
      <c r="DL18" s="61">
        <v>40.36</v>
      </c>
      <c r="DM18" s="61">
        <v>36.502000000000002</v>
      </c>
      <c r="DN18" s="61">
        <v>143.31899999999999</v>
      </c>
      <c r="DO18" s="61">
        <v>76.838999999999999</v>
      </c>
      <c r="DP18" s="61">
        <v>25.962</v>
      </c>
      <c r="DQ18" s="61">
        <v>277.64100000000002</v>
      </c>
      <c r="DR18" s="61">
        <v>585.18499999999995</v>
      </c>
      <c r="DS18" s="61">
        <v>977.77099999999996</v>
      </c>
      <c r="DT18" s="61">
        <v>1562.9559999999999</v>
      </c>
      <c r="DU18" s="61">
        <v>1084.537</v>
      </c>
      <c r="DV18" s="61">
        <v>388.31</v>
      </c>
      <c r="DW18" s="61">
        <v>230.58699999999999</v>
      </c>
      <c r="DX18" s="61">
        <v>96.343999999999994</v>
      </c>
      <c r="DY18" s="61">
        <v>6.133</v>
      </c>
      <c r="DZ18" s="61">
        <v>128.11000000000001</v>
      </c>
      <c r="EA18" s="61">
        <v>131.797</v>
      </c>
      <c r="EB18" s="61">
        <v>119.96</v>
      </c>
      <c r="EC18" s="61">
        <v>11.837</v>
      </c>
      <c r="ED18" s="61">
        <v>19.914000000000001</v>
      </c>
      <c r="EE18" s="61">
        <v>71.731999999999999</v>
      </c>
      <c r="EF18" s="61">
        <v>460.04199999999997</v>
      </c>
      <c r="EG18" s="61">
        <v>93.028000000000006</v>
      </c>
      <c r="EH18" s="61">
        <v>531.46699999999998</v>
      </c>
      <c r="EI18" s="61">
        <v>187.56700000000001</v>
      </c>
      <c r="EJ18" s="61">
        <v>110.32599999999999</v>
      </c>
      <c r="EK18" s="61">
        <v>89.055000000000007</v>
      </c>
      <c r="EL18" s="61">
        <v>43.978999999999999</v>
      </c>
      <c r="EM18" s="61">
        <v>18.602</v>
      </c>
      <c r="EN18" s="61">
        <v>25.378</v>
      </c>
      <c r="EO18" s="61">
        <v>7.1749999999999998</v>
      </c>
      <c r="EP18" s="61">
        <v>36.884999999999998</v>
      </c>
      <c r="EQ18" s="61">
        <v>21.271000000000001</v>
      </c>
      <c r="ER18" s="61">
        <v>16.213999999999999</v>
      </c>
      <c r="ES18" s="61">
        <v>13.167</v>
      </c>
      <c r="ET18" s="61">
        <v>3.0470000000000002</v>
      </c>
      <c r="EU18" s="61">
        <v>1.079</v>
      </c>
      <c r="EV18" s="61">
        <v>3.9790000000000001</v>
      </c>
      <c r="EW18" s="61">
        <v>60.192999999999998</v>
      </c>
      <c r="EX18" s="61">
        <v>31.768000000000001</v>
      </c>
      <c r="EY18" s="61">
        <v>28.425000000000001</v>
      </c>
      <c r="EZ18" s="61">
        <v>8.2539999999999996</v>
      </c>
      <c r="FA18" s="61">
        <v>40.863</v>
      </c>
      <c r="FB18" s="61">
        <v>23.736000000000001</v>
      </c>
      <c r="FC18" s="61">
        <v>134.06200000000001</v>
      </c>
      <c r="FD18" s="61">
        <v>53.505000000000003</v>
      </c>
      <c r="FE18" s="61">
        <v>21.366</v>
      </c>
      <c r="FF18" s="61">
        <v>231.53800000000001</v>
      </c>
      <c r="FG18" s="61">
        <v>498.63600000000002</v>
      </c>
      <c r="FH18" s="61">
        <v>794.83500000000004</v>
      </c>
      <c r="FI18" s="61">
        <v>1293.471</v>
      </c>
      <c r="FJ18" s="61">
        <v>391.33699999999999</v>
      </c>
      <c r="FK18" s="61">
        <v>131.36699999999999</v>
      </c>
      <c r="FL18" s="61">
        <v>81.977000000000004</v>
      </c>
      <c r="FM18" s="61">
        <v>23.847999999999999</v>
      </c>
      <c r="FN18" s="61">
        <v>4.0919999999999996</v>
      </c>
      <c r="FO18" s="61">
        <v>54.036999999999999</v>
      </c>
      <c r="FP18" s="61">
        <v>37.584000000000003</v>
      </c>
      <c r="FQ18" s="61">
        <v>30.94</v>
      </c>
      <c r="FR18" s="61">
        <v>6.6429999999999998</v>
      </c>
      <c r="FS18" s="61">
        <v>10.129</v>
      </c>
      <c r="FT18" s="61">
        <v>33.750999999999998</v>
      </c>
      <c r="FU18" s="61">
        <v>165.11799999999999</v>
      </c>
      <c r="FV18" s="61">
        <v>37.576000000000001</v>
      </c>
      <c r="FW18" s="61">
        <v>188.642</v>
      </c>
      <c r="FX18" s="61">
        <v>68.561999999999998</v>
      </c>
      <c r="FY18" s="61">
        <v>36.351999999999997</v>
      </c>
      <c r="FZ18" s="61">
        <v>31.280999999999999</v>
      </c>
      <c r="GA18" s="61">
        <v>19.033999999999999</v>
      </c>
      <c r="GB18" s="61">
        <v>8.4280000000000008</v>
      </c>
      <c r="GC18" s="61">
        <v>10.606</v>
      </c>
      <c r="GD18" s="61">
        <v>1.2410000000000001</v>
      </c>
      <c r="GE18" s="61">
        <v>11.007</v>
      </c>
      <c r="GF18" s="61">
        <v>5.0709999999999997</v>
      </c>
      <c r="GG18" s="61">
        <v>3.1070000000000002</v>
      </c>
      <c r="GH18" s="61">
        <v>2.7229999999999999</v>
      </c>
      <c r="GI18" s="61">
        <v>0.38400000000000001</v>
      </c>
      <c r="GJ18" s="61">
        <v>0.50600000000000001</v>
      </c>
      <c r="GK18" s="61">
        <v>1.458</v>
      </c>
      <c r="GL18" s="61">
        <v>22.140999999999998</v>
      </c>
      <c r="GM18" s="61">
        <v>11.151</v>
      </c>
      <c r="GN18" s="61">
        <v>10.99</v>
      </c>
      <c r="GO18" s="61">
        <v>1.746</v>
      </c>
      <c r="GP18" s="61">
        <v>12.465</v>
      </c>
      <c r="GQ18" s="61">
        <v>10.646000000000001</v>
      </c>
      <c r="GR18" s="61">
        <v>46.997999999999998</v>
      </c>
      <c r="GS18" s="61">
        <v>21.562999999999999</v>
      </c>
      <c r="GT18" s="61">
        <v>9.1989999999999998</v>
      </c>
      <c r="GU18" s="61">
        <v>77.13</v>
      </c>
      <c r="GV18" s="61">
        <v>167.71899999999999</v>
      </c>
      <c r="GW18" s="61">
        <v>301.37799999999999</v>
      </c>
      <c r="GX18" s="61">
        <v>469.09699999999998</v>
      </c>
      <c r="GY18" s="61">
        <v>581.11900000000003</v>
      </c>
      <c r="GZ18" s="61">
        <v>211.13499999999999</v>
      </c>
      <c r="HA18" s="61">
        <v>125.11</v>
      </c>
      <c r="HB18" s="61">
        <v>43.09</v>
      </c>
      <c r="HC18" s="61">
        <v>4.3280000000000003</v>
      </c>
      <c r="HD18" s="61">
        <v>77.691000000000003</v>
      </c>
      <c r="HE18" s="61">
        <v>76.953000000000003</v>
      </c>
      <c r="HF18" s="61">
        <v>70.965000000000003</v>
      </c>
      <c r="HG18" s="61">
        <v>5.9880000000000004</v>
      </c>
      <c r="HH18" s="61">
        <v>6.3860000000000001</v>
      </c>
      <c r="HI18" s="61">
        <v>45.795000000000002</v>
      </c>
      <c r="HJ18" s="61">
        <v>256.93</v>
      </c>
      <c r="HK18" s="61">
        <v>51.061</v>
      </c>
      <c r="HL18" s="61">
        <v>273.12900000000002</v>
      </c>
      <c r="HM18" s="61">
        <v>91.144000000000005</v>
      </c>
      <c r="HN18" s="61">
        <v>50.332000000000001</v>
      </c>
      <c r="HO18" s="61">
        <v>44.953000000000003</v>
      </c>
      <c r="HP18" s="61">
        <v>25.582999999999998</v>
      </c>
      <c r="HQ18" s="61">
        <v>12.279</v>
      </c>
      <c r="HR18" s="61">
        <v>13.304</v>
      </c>
      <c r="HS18" s="61">
        <v>2.7639999999999998</v>
      </c>
      <c r="HT18" s="61">
        <v>16.207999999999998</v>
      </c>
      <c r="HU18" s="61">
        <v>5.3789999999999996</v>
      </c>
      <c r="HV18" s="61">
        <v>4.907</v>
      </c>
      <c r="HW18" s="61">
        <v>3.766</v>
      </c>
      <c r="HX18" s="61">
        <v>1.1399999999999999</v>
      </c>
      <c r="HY18" s="61">
        <v>0</v>
      </c>
      <c r="HZ18" s="61">
        <v>0.47299999999999998</v>
      </c>
      <c r="IA18" s="61">
        <v>30.49</v>
      </c>
      <c r="IB18" s="61">
        <v>16.045000000000002</v>
      </c>
      <c r="IC18" s="61">
        <v>14.445</v>
      </c>
      <c r="ID18" s="61">
        <v>2.7639999999999998</v>
      </c>
      <c r="IE18" s="61">
        <v>16.68</v>
      </c>
      <c r="IF18" s="61">
        <v>11.996</v>
      </c>
      <c r="IG18" s="61">
        <v>62.328000000000003</v>
      </c>
      <c r="IH18" s="61">
        <v>28.815999999999999</v>
      </c>
      <c r="II18" s="61">
        <v>10.547000000000001</v>
      </c>
      <c r="IJ18" s="61">
        <v>128.16800000000001</v>
      </c>
      <c r="IK18" s="61">
        <v>261.46699999999998</v>
      </c>
      <c r="IL18" s="61">
        <v>421.34300000000002</v>
      </c>
      <c r="IM18" s="61">
        <v>682.81</v>
      </c>
      <c r="IN18" s="61">
        <v>123.851</v>
      </c>
      <c r="IO18" s="61">
        <v>40.228999999999999</v>
      </c>
      <c r="IP18" s="61">
        <v>23.282</v>
      </c>
      <c r="IQ18" s="61">
        <v>7.5060000000000002</v>
      </c>
    </row>
    <row r="19" spans="1:251">
      <c r="A19" s="9">
        <v>41426</v>
      </c>
      <c r="B19" s="61">
        <v>5439.2049999999999</v>
      </c>
      <c r="C19" s="61">
        <v>1953.914</v>
      </c>
      <c r="D19" s="61">
        <v>1188.595</v>
      </c>
      <c r="E19" s="61">
        <v>435.02</v>
      </c>
      <c r="F19" s="61">
        <v>44.750999999999998</v>
      </c>
      <c r="G19" s="61">
        <v>708.82399999999996</v>
      </c>
      <c r="H19" s="61">
        <v>630.803</v>
      </c>
      <c r="I19" s="61">
        <v>548.45100000000002</v>
      </c>
      <c r="J19" s="61">
        <v>82.350999999999999</v>
      </c>
      <c r="K19" s="61">
        <v>104.968</v>
      </c>
      <c r="L19" s="61">
        <v>428.77</v>
      </c>
      <c r="M19" s="61">
        <v>2382.6840000000002</v>
      </c>
      <c r="N19" s="61">
        <v>540.67899999999997</v>
      </c>
      <c r="O19" s="61">
        <v>2515.8409999999999</v>
      </c>
      <c r="P19" s="61">
        <v>936.24900000000002</v>
      </c>
      <c r="Q19" s="61">
        <v>493.08699999999999</v>
      </c>
      <c r="R19" s="61">
        <v>421.01900000000001</v>
      </c>
      <c r="S19" s="61">
        <v>213.45</v>
      </c>
      <c r="T19" s="61">
        <v>94.091999999999999</v>
      </c>
      <c r="U19" s="61">
        <v>119.358</v>
      </c>
      <c r="V19" s="61">
        <v>29.59</v>
      </c>
      <c r="W19" s="61">
        <v>175.15199999999999</v>
      </c>
      <c r="X19" s="61">
        <v>72.067999999999998</v>
      </c>
      <c r="Y19" s="61">
        <v>50.289000000000001</v>
      </c>
      <c r="Z19" s="61">
        <v>39.487000000000002</v>
      </c>
      <c r="AA19" s="61">
        <v>10.802</v>
      </c>
      <c r="AB19" s="61">
        <v>7.165</v>
      </c>
      <c r="AC19" s="61">
        <v>13.866</v>
      </c>
      <c r="AD19" s="61">
        <v>263.73899999999998</v>
      </c>
      <c r="AE19" s="61">
        <v>133.578</v>
      </c>
      <c r="AF19" s="61">
        <v>130.16</v>
      </c>
      <c r="AG19" s="61">
        <v>36.753999999999998</v>
      </c>
      <c r="AH19" s="61">
        <v>189.018</v>
      </c>
      <c r="AI19" s="61">
        <v>125.077</v>
      </c>
      <c r="AJ19" s="61">
        <v>618.16399999999999</v>
      </c>
      <c r="AK19" s="61">
        <v>318.08499999999998</v>
      </c>
      <c r="AL19" s="61">
        <v>109.78700000000001</v>
      </c>
      <c r="AM19" s="61">
        <v>1155.1020000000001</v>
      </c>
      <c r="AN19" s="61">
        <v>2447.002</v>
      </c>
      <c r="AO19" s="61">
        <v>4038.239</v>
      </c>
      <c r="AP19" s="61">
        <v>6485.24</v>
      </c>
      <c r="AQ19" s="61">
        <v>1707.0139999999999</v>
      </c>
      <c r="AR19" s="61">
        <v>625.13400000000001</v>
      </c>
      <c r="AS19" s="61">
        <v>372.32600000000002</v>
      </c>
      <c r="AT19" s="61">
        <v>143.11099999999999</v>
      </c>
      <c r="AU19" s="61">
        <v>10.065</v>
      </c>
      <c r="AV19" s="61">
        <v>219.15</v>
      </c>
      <c r="AW19" s="61">
        <v>205.887</v>
      </c>
      <c r="AX19" s="61">
        <v>176.69</v>
      </c>
      <c r="AY19" s="61">
        <v>29.196999999999999</v>
      </c>
      <c r="AZ19" s="61">
        <v>37.862000000000002</v>
      </c>
      <c r="BA19" s="61">
        <v>132.78200000000001</v>
      </c>
      <c r="BB19" s="61">
        <v>757.91600000000005</v>
      </c>
      <c r="BC19" s="61">
        <v>194.16</v>
      </c>
      <c r="BD19" s="61">
        <v>754.93799999999999</v>
      </c>
      <c r="BE19" s="61">
        <v>316.70800000000003</v>
      </c>
      <c r="BF19" s="61">
        <v>155.93700000000001</v>
      </c>
      <c r="BG19" s="61">
        <v>131.67500000000001</v>
      </c>
      <c r="BH19" s="61">
        <v>68.025000000000006</v>
      </c>
      <c r="BI19" s="61">
        <v>30.449000000000002</v>
      </c>
      <c r="BJ19" s="61">
        <v>37.576000000000001</v>
      </c>
      <c r="BK19" s="61">
        <v>6.7249999999999996</v>
      </c>
      <c r="BL19" s="61">
        <v>55.649000000000001</v>
      </c>
      <c r="BM19" s="61">
        <v>24.262</v>
      </c>
      <c r="BN19" s="61">
        <v>16.305</v>
      </c>
      <c r="BO19" s="61">
        <v>13.347</v>
      </c>
      <c r="BP19" s="61">
        <v>2.9580000000000002</v>
      </c>
      <c r="BQ19" s="61">
        <v>2.19</v>
      </c>
      <c r="BR19" s="61">
        <v>5.766</v>
      </c>
      <c r="BS19" s="61">
        <v>84.33</v>
      </c>
      <c r="BT19" s="61">
        <v>43.795999999999999</v>
      </c>
      <c r="BU19" s="61">
        <v>40.534999999999997</v>
      </c>
      <c r="BV19" s="61">
        <v>8.9149999999999991</v>
      </c>
      <c r="BW19" s="61">
        <v>61.414999999999999</v>
      </c>
      <c r="BX19" s="61">
        <v>47.895000000000003</v>
      </c>
      <c r="BY19" s="61">
        <v>203.83199999999999</v>
      </c>
      <c r="BZ19" s="61">
        <v>112.875</v>
      </c>
      <c r="CA19" s="61">
        <v>37.735999999999997</v>
      </c>
      <c r="CB19" s="61">
        <v>372.56599999999997</v>
      </c>
      <c r="CC19" s="61">
        <v>781.07100000000003</v>
      </c>
      <c r="CD19" s="61">
        <v>1280.3869999999999</v>
      </c>
      <c r="CE19" s="61">
        <v>2061.4569999999999</v>
      </c>
      <c r="CF19" s="61">
        <v>1362.2809999999999</v>
      </c>
      <c r="CG19" s="61">
        <v>493.71300000000002</v>
      </c>
      <c r="CH19" s="61">
        <v>302.64999999999998</v>
      </c>
      <c r="CI19" s="61">
        <v>95.491</v>
      </c>
      <c r="CJ19" s="61">
        <v>16.024999999999999</v>
      </c>
      <c r="CK19" s="61">
        <v>191.13399999999999</v>
      </c>
      <c r="CL19" s="61">
        <v>159.37299999999999</v>
      </c>
      <c r="CM19" s="61">
        <v>134.49100000000001</v>
      </c>
      <c r="CN19" s="61">
        <v>24.881</v>
      </c>
      <c r="CO19" s="61">
        <v>25.44</v>
      </c>
      <c r="CP19" s="61">
        <v>122.136</v>
      </c>
      <c r="CQ19" s="61">
        <v>615.84900000000005</v>
      </c>
      <c r="CR19" s="61">
        <v>142.107</v>
      </c>
      <c r="CS19" s="61">
        <v>604.32500000000005</v>
      </c>
      <c r="CT19" s="61">
        <v>214.57400000000001</v>
      </c>
      <c r="CU19" s="61">
        <v>104.848</v>
      </c>
      <c r="CV19" s="61">
        <v>90.391000000000005</v>
      </c>
      <c r="CW19" s="61">
        <v>45.945</v>
      </c>
      <c r="CX19" s="61">
        <v>20.353000000000002</v>
      </c>
      <c r="CY19" s="61">
        <v>25.591999999999999</v>
      </c>
      <c r="CZ19" s="61">
        <v>6.6870000000000003</v>
      </c>
      <c r="DA19" s="61">
        <v>36.872999999999998</v>
      </c>
      <c r="DB19" s="61">
        <v>14.457000000000001</v>
      </c>
      <c r="DC19" s="61">
        <v>10.904999999999999</v>
      </c>
      <c r="DD19" s="61">
        <v>7.1580000000000004</v>
      </c>
      <c r="DE19" s="61">
        <v>3.7469999999999999</v>
      </c>
      <c r="DF19" s="61">
        <v>0.96</v>
      </c>
      <c r="DG19" s="61">
        <v>2.2709999999999999</v>
      </c>
      <c r="DH19" s="61">
        <v>56.85</v>
      </c>
      <c r="DI19" s="61">
        <v>27.510999999999999</v>
      </c>
      <c r="DJ19" s="61">
        <v>29.338999999999999</v>
      </c>
      <c r="DK19" s="61">
        <v>7.6479999999999997</v>
      </c>
      <c r="DL19" s="61">
        <v>39.143000000000001</v>
      </c>
      <c r="DM19" s="61">
        <v>36.790999999999997</v>
      </c>
      <c r="DN19" s="61">
        <v>141.63900000000001</v>
      </c>
      <c r="DO19" s="61">
        <v>72.935000000000002</v>
      </c>
      <c r="DP19" s="61">
        <v>27.995999999999999</v>
      </c>
      <c r="DQ19" s="61">
        <v>283.69299999999998</v>
      </c>
      <c r="DR19" s="61">
        <v>598.56100000000004</v>
      </c>
      <c r="DS19" s="61">
        <v>1006.2910000000001</v>
      </c>
      <c r="DT19" s="61">
        <v>1604.8520000000001</v>
      </c>
      <c r="DU19" s="61">
        <v>1108.4490000000001</v>
      </c>
      <c r="DV19" s="61">
        <v>392.54899999999998</v>
      </c>
      <c r="DW19" s="61">
        <v>245.697</v>
      </c>
      <c r="DX19" s="61">
        <v>99.825000000000003</v>
      </c>
      <c r="DY19" s="61">
        <v>7.3</v>
      </c>
      <c r="DZ19" s="61">
        <v>138.572</v>
      </c>
      <c r="EA19" s="61">
        <v>118.1</v>
      </c>
      <c r="EB19" s="61">
        <v>104.86</v>
      </c>
      <c r="EC19" s="61">
        <v>13.239000000000001</v>
      </c>
      <c r="ED19" s="61">
        <v>21.417000000000002</v>
      </c>
      <c r="EE19" s="61">
        <v>78.182000000000002</v>
      </c>
      <c r="EF19" s="61">
        <v>470.73099999999999</v>
      </c>
      <c r="EG19" s="61">
        <v>92.215999999999994</v>
      </c>
      <c r="EH19" s="61">
        <v>545.50199999999995</v>
      </c>
      <c r="EI19" s="61">
        <v>196.209</v>
      </c>
      <c r="EJ19" s="61">
        <v>115.00700000000001</v>
      </c>
      <c r="EK19" s="61">
        <v>98.817999999999998</v>
      </c>
      <c r="EL19" s="61">
        <v>46.487000000000002</v>
      </c>
      <c r="EM19" s="61">
        <v>20.192</v>
      </c>
      <c r="EN19" s="61">
        <v>26.295000000000002</v>
      </c>
      <c r="EO19" s="61">
        <v>7.5880000000000001</v>
      </c>
      <c r="EP19" s="61">
        <v>44.365000000000002</v>
      </c>
      <c r="EQ19" s="61">
        <v>16.189</v>
      </c>
      <c r="ER19" s="61">
        <v>11.648</v>
      </c>
      <c r="ES19" s="61">
        <v>10.353999999999999</v>
      </c>
      <c r="ET19" s="61">
        <v>1.294</v>
      </c>
      <c r="EU19" s="61">
        <v>2.2029999999999998</v>
      </c>
      <c r="EV19" s="61">
        <v>2.0569999999999999</v>
      </c>
      <c r="EW19" s="61">
        <v>58.134999999999998</v>
      </c>
      <c r="EX19" s="61">
        <v>30.545999999999999</v>
      </c>
      <c r="EY19" s="61">
        <v>27.588999999999999</v>
      </c>
      <c r="EZ19" s="61">
        <v>9.7910000000000004</v>
      </c>
      <c r="FA19" s="61">
        <v>46.423000000000002</v>
      </c>
      <c r="FB19" s="61">
        <v>15.814</v>
      </c>
      <c r="FC19" s="61">
        <v>130.822</v>
      </c>
      <c r="FD19" s="61">
        <v>65.387</v>
      </c>
      <c r="FE19" s="61">
        <v>19.64</v>
      </c>
      <c r="FF19" s="61">
        <v>234.60499999999999</v>
      </c>
      <c r="FG19" s="61">
        <v>507.55599999999998</v>
      </c>
      <c r="FH19" s="61">
        <v>816.74099999999999</v>
      </c>
      <c r="FI19" s="61">
        <v>1324.298</v>
      </c>
      <c r="FJ19" s="61">
        <v>400.47199999999998</v>
      </c>
      <c r="FK19" s="61">
        <v>131.96100000000001</v>
      </c>
      <c r="FL19" s="61">
        <v>81.353999999999999</v>
      </c>
      <c r="FM19" s="61">
        <v>27.029</v>
      </c>
      <c r="FN19" s="61">
        <v>4.6040000000000001</v>
      </c>
      <c r="FO19" s="61">
        <v>49.720999999999997</v>
      </c>
      <c r="FP19" s="61">
        <v>41.103000000000002</v>
      </c>
      <c r="FQ19" s="61">
        <v>34.691000000000003</v>
      </c>
      <c r="FR19" s="61">
        <v>6.4119999999999999</v>
      </c>
      <c r="FS19" s="61">
        <v>9.0779999999999994</v>
      </c>
      <c r="FT19" s="61">
        <v>32.308</v>
      </c>
      <c r="FU19" s="61">
        <v>164.26900000000001</v>
      </c>
      <c r="FV19" s="61">
        <v>36.753</v>
      </c>
      <c r="FW19" s="61">
        <v>199.44900000000001</v>
      </c>
      <c r="FX19" s="61">
        <v>66.768000000000001</v>
      </c>
      <c r="FY19" s="61">
        <v>37.125999999999998</v>
      </c>
      <c r="FZ19" s="61">
        <v>31.222000000000001</v>
      </c>
      <c r="GA19" s="61">
        <v>14.645</v>
      </c>
      <c r="GB19" s="61">
        <v>6.3070000000000004</v>
      </c>
      <c r="GC19" s="61">
        <v>8.3379999999999992</v>
      </c>
      <c r="GD19" s="61">
        <v>2.2370000000000001</v>
      </c>
      <c r="GE19" s="61">
        <v>14.052</v>
      </c>
      <c r="GF19" s="61">
        <v>5.9039999999999999</v>
      </c>
      <c r="GG19" s="61">
        <v>4.0910000000000002</v>
      </c>
      <c r="GH19" s="61">
        <v>2.206</v>
      </c>
      <c r="GI19" s="61">
        <v>1.8839999999999999</v>
      </c>
      <c r="GJ19" s="61">
        <v>0.30199999999999999</v>
      </c>
      <c r="GK19" s="61">
        <v>1.411</v>
      </c>
      <c r="GL19" s="61">
        <v>18.736000000000001</v>
      </c>
      <c r="GM19" s="61">
        <v>8.5139999999999993</v>
      </c>
      <c r="GN19" s="61">
        <v>10.222</v>
      </c>
      <c r="GO19" s="61">
        <v>2.5379999999999998</v>
      </c>
      <c r="GP19" s="61">
        <v>15.462</v>
      </c>
      <c r="GQ19" s="61">
        <v>6.59</v>
      </c>
      <c r="GR19" s="61">
        <v>43.716000000000001</v>
      </c>
      <c r="GS19" s="61">
        <v>23.052</v>
      </c>
      <c r="GT19" s="61">
        <v>8.9809999999999999</v>
      </c>
      <c r="GU19" s="61">
        <v>79.003</v>
      </c>
      <c r="GV19" s="61">
        <v>169.08799999999999</v>
      </c>
      <c r="GW19" s="61">
        <v>307.13299999999998</v>
      </c>
      <c r="GX19" s="61">
        <v>476.221</v>
      </c>
      <c r="GY19" s="61">
        <v>592.35</v>
      </c>
      <c r="GZ19" s="61">
        <v>214.28899999999999</v>
      </c>
      <c r="HA19" s="61">
        <v>123.67700000000001</v>
      </c>
      <c r="HB19" s="61">
        <v>43.39</v>
      </c>
      <c r="HC19" s="61">
        <v>3.8860000000000001</v>
      </c>
      <c r="HD19" s="61">
        <v>76.400999999999996</v>
      </c>
      <c r="HE19" s="61">
        <v>81.623000000000005</v>
      </c>
      <c r="HF19" s="61">
        <v>76.998000000000005</v>
      </c>
      <c r="HG19" s="61">
        <v>4.625</v>
      </c>
      <c r="HH19" s="61">
        <v>6.1239999999999997</v>
      </c>
      <c r="HI19" s="61">
        <v>44.854999999999997</v>
      </c>
      <c r="HJ19" s="61">
        <v>259.14499999999998</v>
      </c>
      <c r="HK19" s="61">
        <v>54.466999999999999</v>
      </c>
      <c r="HL19" s="61">
        <v>278.738</v>
      </c>
      <c r="HM19" s="61">
        <v>96.727999999999994</v>
      </c>
      <c r="HN19" s="61">
        <v>54.164000000000001</v>
      </c>
      <c r="HO19" s="61">
        <v>48.085999999999999</v>
      </c>
      <c r="HP19" s="61">
        <v>26.904</v>
      </c>
      <c r="HQ19" s="61">
        <v>12.112</v>
      </c>
      <c r="HR19" s="61">
        <v>14.792</v>
      </c>
      <c r="HS19" s="61">
        <v>5.327</v>
      </c>
      <c r="HT19" s="61">
        <v>15.855</v>
      </c>
      <c r="HU19" s="61">
        <v>6.0780000000000003</v>
      </c>
      <c r="HV19" s="61">
        <v>4.05</v>
      </c>
      <c r="HW19" s="61">
        <v>3.5009999999999999</v>
      </c>
      <c r="HX19" s="61">
        <v>0.54900000000000004</v>
      </c>
      <c r="HY19" s="61">
        <v>0.63900000000000001</v>
      </c>
      <c r="HZ19" s="61">
        <v>1.389</v>
      </c>
      <c r="IA19" s="61">
        <v>30.954000000000001</v>
      </c>
      <c r="IB19" s="61">
        <v>15.613</v>
      </c>
      <c r="IC19" s="61">
        <v>15.340999999999999</v>
      </c>
      <c r="ID19" s="61">
        <v>5.9669999999999996</v>
      </c>
      <c r="IE19" s="61">
        <v>17.244</v>
      </c>
      <c r="IF19" s="61">
        <v>11.007999999999999</v>
      </c>
      <c r="IG19" s="61">
        <v>65.171999999999997</v>
      </c>
      <c r="IH19" s="61">
        <v>31.556000000000001</v>
      </c>
      <c r="II19" s="61">
        <v>12.597</v>
      </c>
      <c r="IJ19" s="61">
        <v>127.34399999999999</v>
      </c>
      <c r="IK19" s="61">
        <v>268.45400000000001</v>
      </c>
      <c r="IL19" s="61">
        <v>433.221</v>
      </c>
      <c r="IM19" s="61">
        <v>701.67399999999998</v>
      </c>
      <c r="IN19" s="61">
        <v>123.797</v>
      </c>
      <c r="IO19" s="61">
        <v>39.533999999999999</v>
      </c>
      <c r="IP19" s="61">
        <v>23.797000000000001</v>
      </c>
      <c r="IQ19" s="61">
        <v>6.6890000000000001</v>
      </c>
    </row>
    <row r="20" spans="1:251">
      <c r="A20" s="9">
        <v>41791</v>
      </c>
      <c r="B20" s="61">
        <v>5475.3689999999997</v>
      </c>
      <c r="C20" s="61">
        <v>1996.2090000000001</v>
      </c>
      <c r="D20" s="61">
        <v>1207.7449999999999</v>
      </c>
      <c r="E20" s="61">
        <v>463.56099999999998</v>
      </c>
      <c r="F20" s="61">
        <v>57.981000000000002</v>
      </c>
      <c r="G20" s="61">
        <v>686.202</v>
      </c>
      <c r="H20" s="61">
        <v>655.654</v>
      </c>
      <c r="I20" s="61">
        <v>567.70299999999997</v>
      </c>
      <c r="J20" s="61">
        <v>87.950999999999993</v>
      </c>
      <c r="K20" s="61">
        <v>102.321</v>
      </c>
      <c r="L20" s="61">
        <v>426.63200000000001</v>
      </c>
      <c r="M20" s="61">
        <v>2422.8409999999999</v>
      </c>
      <c r="N20" s="61">
        <v>509.75799999999998</v>
      </c>
      <c r="O20" s="61">
        <v>2542.7710000000002</v>
      </c>
      <c r="P20" s="61">
        <v>969.678</v>
      </c>
      <c r="Q20" s="61">
        <v>489.65899999999999</v>
      </c>
      <c r="R20" s="61">
        <v>415.976</v>
      </c>
      <c r="S20" s="61">
        <v>210.947</v>
      </c>
      <c r="T20" s="61">
        <v>94.438000000000002</v>
      </c>
      <c r="U20" s="61">
        <v>116.51</v>
      </c>
      <c r="V20" s="61">
        <v>37.972000000000001</v>
      </c>
      <c r="W20" s="61">
        <v>165.47200000000001</v>
      </c>
      <c r="X20" s="61">
        <v>73.683999999999997</v>
      </c>
      <c r="Y20" s="61">
        <v>52.999000000000002</v>
      </c>
      <c r="Z20" s="61">
        <v>40.149000000000001</v>
      </c>
      <c r="AA20" s="61">
        <v>12.85</v>
      </c>
      <c r="AB20" s="61">
        <v>2.5070000000000001</v>
      </c>
      <c r="AC20" s="61">
        <v>17.318999999999999</v>
      </c>
      <c r="AD20" s="61">
        <v>263.94600000000003</v>
      </c>
      <c r="AE20" s="61">
        <v>134.58699999999999</v>
      </c>
      <c r="AF20" s="61">
        <v>129.36000000000001</v>
      </c>
      <c r="AG20" s="61">
        <v>40.478999999999999</v>
      </c>
      <c r="AH20" s="61">
        <v>182.791</v>
      </c>
      <c r="AI20" s="61">
        <v>141.624</v>
      </c>
      <c r="AJ20" s="61">
        <v>631.28300000000002</v>
      </c>
      <c r="AK20" s="61">
        <v>338.39499999999998</v>
      </c>
      <c r="AL20" s="61">
        <v>118.402</v>
      </c>
      <c r="AM20" s="61">
        <v>1184.4010000000001</v>
      </c>
      <c r="AN20" s="61">
        <v>2485.8679999999999</v>
      </c>
      <c r="AO20" s="61">
        <v>4077.5810000000001</v>
      </c>
      <c r="AP20" s="61">
        <v>6563.4489999999996</v>
      </c>
      <c r="AQ20" s="61">
        <v>1745.079</v>
      </c>
      <c r="AR20" s="61">
        <v>634.83600000000001</v>
      </c>
      <c r="AS20" s="61">
        <v>375.00099999999998</v>
      </c>
      <c r="AT20" s="61">
        <v>148.97800000000001</v>
      </c>
      <c r="AU20" s="61">
        <v>19.942</v>
      </c>
      <c r="AV20" s="61">
        <v>206.08199999999999</v>
      </c>
      <c r="AW20" s="61">
        <v>216.73</v>
      </c>
      <c r="AX20" s="61">
        <v>186.45500000000001</v>
      </c>
      <c r="AY20" s="61">
        <v>30.274999999999999</v>
      </c>
      <c r="AZ20" s="61">
        <v>35.543999999999997</v>
      </c>
      <c r="BA20" s="61">
        <v>137.678</v>
      </c>
      <c r="BB20" s="61">
        <v>772.51300000000003</v>
      </c>
      <c r="BC20" s="61">
        <v>178.71299999999999</v>
      </c>
      <c r="BD20" s="61">
        <v>793.85199999999998</v>
      </c>
      <c r="BE20" s="61">
        <v>312.50099999999998</v>
      </c>
      <c r="BF20" s="61">
        <v>158.42500000000001</v>
      </c>
      <c r="BG20" s="61">
        <v>139.30500000000001</v>
      </c>
      <c r="BH20" s="61">
        <v>71.366</v>
      </c>
      <c r="BI20" s="61">
        <v>37.154000000000003</v>
      </c>
      <c r="BJ20" s="61">
        <v>34.213000000000001</v>
      </c>
      <c r="BK20" s="61">
        <v>10.054</v>
      </c>
      <c r="BL20" s="61">
        <v>57.341999999999999</v>
      </c>
      <c r="BM20" s="61">
        <v>19.12</v>
      </c>
      <c r="BN20" s="61">
        <v>14.625</v>
      </c>
      <c r="BO20" s="61">
        <v>10.162000000000001</v>
      </c>
      <c r="BP20" s="61">
        <v>4.4630000000000001</v>
      </c>
      <c r="BQ20" s="61">
        <v>0</v>
      </c>
      <c r="BR20" s="61">
        <v>3.7789999999999999</v>
      </c>
      <c r="BS20" s="61">
        <v>85.992000000000004</v>
      </c>
      <c r="BT20" s="61">
        <v>47.316000000000003</v>
      </c>
      <c r="BU20" s="61">
        <v>38.676000000000002</v>
      </c>
      <c r="BV20" s="61">
        <v>10.054</v>
      </c>
      <c r="BW20" s="61">
        <v>61.12</v>
      </c>
      <c r="BX20" s="61">
        <v>44.508000000000003</v>
      </c>
      <c r="BY20" s="61">
        <v>202.93299999999999</v>
      </c>
      <c r="BZ20" s="61">
        <v>109.568</v>
      </c>
      <c r="CA20" s="61">
        <v>37.566000000000003</v>
      </c>
      <c r="CB20" s="61">
        <v>382.72</v>
      </c>
      <c r="CC20" s="61">
        <v>793.26099999999997</v>
      </c>
      <c r="CD20" s="61">
        <v>1301.885</v>
      </c>
      <c r="CE20" s="61">
        <v>2095.1460000000002</v>
      </c>
      <c r="CF20" s="61">
        <v>1369.203</v>
      </c>
      <c r="CG20" s="61">
        <v>510.19799999999998</v>
      </c>
      <c r="CH20" s="61">
        <v>306.709</v>
      </c>
      <c r="CI20" s="61">
        <v>116.848</v>
      </c>
      <c r="CJ20" s="61">
        <v>16.224</v>
      </c>
      <c r="CK20" s="61">
        <v>173.637</v>
      </c>
      <c r="CL20" s="61">
        <v>169.947</v>
      </c>
      <c r="CM20" s="61">
        <v>145.983</v>
      </c>
      <c r="CN20" s="61">
        <v>23.963999999999999</v>
      </c>
      <c r="CO20" s="61">
        <v>26.273</v>
      </c>
      <c r="CP20" s="61">
        <v>125.32599999999999</v>
      </c>
      <c r="CQ20" s="61">
        <v>635.524</v>
      </c>
      <c r="CR20" s="61">
        <v>125.434</v>
      </c>
      <c r="CS20" s="61">
        <v>608.245</v>
      </c>
      <c r="CT20" s="61">
        <v>237.47</v>
      </c>
      <c r="CU20" s="61">
        <v>103.199</v>
      </c>
      <c r="CV20" s="61">
        <v>87.712999999999994</v>
      </c>
      <c r="CW20" s="61">
        <v>45.838999999999999</v>
      </c>
      <c r="CX20" s="61">
        <v>18.882999999999999</v>
      </c>
      <c r="CY20" s="61">
        <v>26.956</v>
      </c>
      <c r="CZ20" s="61">
        <v>6.9550000000000001</v>
      </c>
      <c r="DA20" s="61">
        <v>34.918999999999997</v>
      </c>
      <c r="DB20" s="61">
        <v>15.484999999999999</v>
      </c>
      <c r="DC20" s="61">
        <v>10.114000000000001</v>
      </c>
      <c r="DD20" s="61">
        <v>7.7489999999999997</v>
      </c>
      <c r="DE20" s="61">
        <v>2.3639999999999999</v>
      </c>
      <c r="DF20" s="61">
        <v>0.27700000000000002</v>
      </c>
      <c r="DG20" s="61">
        <v>5.0940000000000003</v>
      </c>
      <c r="DH20" s="61">
        <v>55.953000000000003</v>
      </c>
      <c r="DI20" s="61">
        <v>26.632999999999999</v>
      </c>
      <c r="DJ20" s="61">
        <v>29.32</v>
      </c>
      <c r="DK20" s="61">
        <v>7.2329999999999997</v>
      </c>
      <c r="DL20" s="61">
        <v>40.012999999999998</v>
      </c>
      <c r="DM20" s="61">
        <v>37.417000000000002</v>
      </c>
      <c r="DN20" s="61">
        <v>140.61500000000001</v>
      </c>
      <c r="DO20" s="61">
        <v>96.855000000000004</v>
      </c>
      <c r="DP20" s="61">
        <v>30.643000000000001</v>
      </c>
      <c r="DQ20" s="61">
        <v>291.327</v>
      </c>
      <c r="DR20" s="61">
        <v>613.39700000000005</v>
      </c>
      <c r="DS20" s="61">
        <v>1023.919</v>
      </c>
      <c r="DT20" s="61">
        <v>1637.3150000000001</v>
      </c>
      <c r="DU20" s="61">
        <v>1104.0419999999999</v>
      </c>
      <c r="DV20" s="61">
        <v>398.78399999999999</v>
      </c>
      <c r="DW20" s="61">
        <v>254.762</v>
      </c>
      <c r="DX20" s="61">
        <v>101.35599999999999</v>
      </c>
      <c r="DY20" s="61">
        <v>11.756</v>
      </c>
      <c r="DZ20" s="61">
        <v>141.65100000000001</v>
      </c>
      <c r="EA20" s="61">
        <v>115.913</v>
      </c>
      <c r="EB20" s="61">
        <v>101.506</v>
      </c>
      <c r="EC20" s="61">
        <v>14.407999999999999</v>
      </c>
      <c r="ED20" s="61">
        <v>21.489000000000001</v>
      </c>
      <c r="EE20" s="61">
        <v>69.728999999999999</v>
      </c>
      <c r="EF20" s="61">
        <v>468.51400000000001</v>
      </c>
      <c r="EG20" s="61">
        <v>94.337000000000003</v>
      </c>
      <c r="EH20" s="61">
        <v>541.19100000000003</v>
      </c>
      <c r="EI20" s="61">
        <v>211.97</v>
      </c>
      <c r="EJ20" s="61">
        <v>115.25700000000001</v>
      </c>
      <c r="EK20" s="61">
        <v>95.463999999999999</v>
      </c>
      <c r="EL20" s="61">
        <v>49.152999999999999</v>
      </c>
      <c r="EM20" s="61">
        <v>19.379000000000001</v>
      </c>
      <c r="EN20" s="61">
        <v>29.774999999999999</v>
      </c>
      <c r="EO20" s="61">
        <v>13.146000000000001</v>
      </c>
      <c r="EP20" s="61">
        <v>32.841000000000001</v>
      </c>
      <c r="EQ20" s="61">
        <v>19.792999999999999</v>
      </c>
      <c r="ER20" s="61">
        <v>14.942</v>
      </c>
      <c r="ES20" s="61">
        <v>12.548999999999999</v>
      </c>
      <c r="ET20" s="61">
        <v>2.3929999999999998</v>
      </c>
      <c r="EU20" s="61">
        <v>1.1120000000000001</v>
      </c>
      <c r="EV20" s="61">
        <v>3.74</v>
      </c>
      <c r="EW20" s="61">
        <v>64.094999999999999</v>
      </c>
      <c r="EX20" s="61">
        <v>31.928000000000001</v>
      </c>
      <c r="EY20" s="61">
        <v>32.167000000000002</v>
      </c>
      <c r="EZ20" s="61">
        <v>14.257</v>
      </c>
      <c r="FA20" s="61">
        <v>36.581000000000003</v>
      </c>
      <c r="FB20" s="61">
        <v>30.812000000000001</v>
      </c>
      <c r="FC20" s="61">
        <v>146.06899999999999</v>
      </c>
      <c r="FD20" s="61">
        <v>65.900999999999996</v>
      </c>
      <c r="FE20" s="61">
        <v>21.033999999999999</v>
      </c>
      <c r="FF20" s="61">
        <v>239.93899999999999</v>
      </c>
      <c r="FG20" s="61">
        <v>514.04100000000005</v>
      </c>
      <c r="FH20" s="61">
        <v>823.00599999999997</v>
      </c>
      <c r="FI20" s="61">
        <v>1337.047</v>
      </c>
      <c r="FJ20" s="61">
        <v>399.315</v>
      </c>
      <c r="FK20" s="61">
        <v>134.423</v>
      </c>
      <c r="FL20" s="61">
        <v>84.381</v>
      </c>
      <c r="FM20" s="61">
        <v>27.646000000000001</v>
      </c>
      <c r="FN20" s="61">
        <v>3.2890000000000001</v>
      </c>
      <c r="FO20" s="61">
        <v>53.445999999999998</v>
      </c>
      <c r="FP20" s="61">
        <v>39.009</v>
      </c>
      <c r="FQ20" s="61">
        <v>33.835000000000001</v>
      </c>
      <c r="FR20" s="61">
        <v>5.1740000000000004</v>
      </c>
      <c r="FS20" s="61">
        <v>6.7489999999999997</v>
      </c>
      <c r="FT20" s="61">
        <v>30.766999999999999</v>
      </c>
      <c r="FU20" s="61">
        <v>165.19</v>
      </c>
      <c r="FV20" s="61">
        <v>34.887</v>
      </c>
      <c r="FW20" s="61">
        <v>199.239</v>
      </c>
      <c r="FX20" s="61">
        <v>68.28</v>
      </c>
      <c r="FY20" s="61">
        <v>36.131999999999998</v>
      </c>
      <c r="FZ20" s="61">
        <v>28.039000000000001</v>
      </c>
      <c r="GA20" s="61">
        <v>11.722</v>
      </c>
      <c r="GB20" s="61">
        <v>3.7679999999999998</v>
      </c>
      <c r="GC20" s="61">
        <v>7.9539999999999997</v>
      </c>
      <c r="GD20" s="61">
        <v>2.3460000000000001</v>
      </c>
      <c r="GE20" s="61">
        <v>13.73</v>
      </c>
      <c r="GF20" s="61">
        <v>8.093</v>
      </c>
      <c r="GG20" s="61">
        <v>5.3239999999999998</v>
      </c>
      <c r="GH20" s="61">
        <v>4.3090000000000002</v>
      </c>
      <c r="GI20" s="61">
        <v>1.0149999999999999</v>
      </c>
      <c r="GJ20" s="61">
        <v>0.88500000000000001</v>
      </c>
      <c r="GK20" s="61">
        <v>1.883</v>
      </c>
      <c r="GL20" s="61">
        <v>17.045999999999999</v>
      </c>
      <c r="GM20" s="61">
        <v>8.077</v>
      </c>
      <c r="GN20" s="61">
        <v>8.9700000000000006</v>
      </c>
      <c r="GO20" s="61">
        <v>3.2309999999999999</v>
      </c>
      <c r="GP20" s="61">
        <v>15.614000000000001</v>
      </c>
      <c r="GQ20" s="61">
        <v>10.260999999999999</v>
      </c>
      <c r="GR20" s="61">
        <v>46.393000000000001</v>
      </c>
      <c r="GS20" s="61">
        <v>21.887</v>
      </c>
      <c r="GT20" s="61">
        <v>7.47</v>
      </c>
      <c r="GU20" s="61">
        <v>78.34</v>
      </c>
      <c r="GV20" s="61">
        <v>170.554</v>
      </c>
      <c r="GW20" s="61">
        <v>304.51</v>
      </c>
      <c r="GX20" s="61">
        <v>475.06400000000002</v>
      </c>
      <c r="GY20" s="61">
        <v>592.73299999999995</v>
      </c>
      <c r="GZ20" s="61">
        <v>221.71799999999999</v>
      </c>
      <c r="HA20" s="61">
        <v>121.563</v>
      </c>
      <c r="HB20" s="61">
        <v>41.249000000000002</v>
      </c>
      <c r="HC20" s="61">
        <v>3.661</v>
      </c>
      <c r="HD20" s="61">
        <v>76.653000000000006</v>
      </c>
      <c r="HE20" s="61">
        <v>89.347999999999999</v>
      </c>
      <c r="HF20" s="61">
        <v>78.596000000000004</v>
      </c>
      <c r="HG20" s="61">
        <v>10.752000000000001</v>
      </c>
      <c r="HH20" s="61">
        <v>8.9179999999999993</v>
      </c>
      <c r="HI20" s="61">
        <v>44.518999999999998</v>
      </c>
      <c r="HJ20" s="61">
        <v>266.23700000000002</v>
      </c>
      <c r="HK20" s="61">
        <v>55.42</v>
      </c>
      <c r="HL20" s="61">
        <v>271.07600000000002</v>
      </c>
      <c r="HM20" s="61">
        <v>93.751000000000005</v>
      </c>
      <c r="HN20" s="61">
        <v>49.707000000000001</v>
      </c>
      <c r="HO20" s="61">
        <v>42.619</v>
      </c>
      <c r="HP20" s="61">
        <v>20.07</v>
      </c>
      <c r="HQ20" s="61">
        <v>8.5860000000000003</v>
      </c>
      <c r="HR20" s="61">
        <v>11.484999999999999</v>
      </c>
      <c r="HS20" s="61">
        <v>4.0510000000000002</v>
      </c>
      <c r="HT20" s="61">
        <v>18.155999999999999</v>
      </c>
      <c r="HU20" s="61">
        <v>7.0890000000000004</v>
      </c>
      <c r="HV20" s="61">
        <v>5.5650000000000004</v>
      </c>
      <c r="HW20" s="61">
        <v>3.5539999999999998</v>
      </c>
      <c r="HX20" s="61">
        <v>2.0110000000000001</v>
      </c>
      <c r="HY20" s="61">
        <v>0</v>
      </c>
      <c r="HZ20" s="61">
        <v>1.524</v>
      </c>
      <c r="IA20" s="61">
        <v>25.635000000000002</v>
      </c>
      <c r="IB20" s="61">
        <v>12.14</v>
      </c>
      <c r="IC20" s="61">
        <v>13.494999999999999</v>
      </c>
      <c r="ID20" s="61">
        <v>4.0510000000000002</v>
      </c>
      <c r="IE20" s="61">
        <v>19.68</v>
      </c>
      <c r="IF20" s="61">
        <v>11.589</v>
      </c>
      <c r="IG20" s="61">
        <v>61.295999999999999</v>
      </c>
      <c r="IH20" s="61">
        <v>32.454999999999998</v>
      </c>
      <c r="II20" s="61">
        <v>16.731000000000002</v>
      </c>
      <c r="IJ20" s="61">
        <v>133.36000000000001</v>
      </c>
      <c r="IK20" s="61">
        <v>271.42500000000001</v>
      </c>
      <c r="IL20" s="61">
        <v>431.79</v>
      </c>
      <c r="IM20" s="61">
        <v>703.21500000000003</v>
      </c>
      <c r="IN20" s="61">
        <v>122.89700000000001</v>
      </c>
      <c r="IO20" s="61">
        <v>39.066000000000003</v>
      </c>
      <c r="IP20" s="61">
        <v>26.181999999999999</v>
      </c>
      <c r="IQ20" s="61">
        <v>7.056</v>
      </c>
    </row>
    <row r="21" spans="1:251">
      <c r="A21" s="9">
        <v>42156</v>
      </c>
      <c r="B21" s="61">
        <v>5589.7139999999999</v>
      </c>
      <c r="C21" s="61">
        <v>2016.788</v>
      </c>
      <c r="D21" s="61">
        <v>1249.144</v>
      </c>
      <c r="E21" s="61">
        <v>481.37599999999998</v>
      </c>
      <c r="F21" s="61">
        <v>55.406999999999996</v>
      </c>
      <c r="G21" s="61">
        <v>712.36099999999999</v>
      </c>
      <c r="H21" s="61">
        <v>619.97199999999998</v>
      </c>
      <c r="I21" s="61">
        <v>533.101</v>
      </c>
      <c r="J21" s="61">
        <v>86.872</v>
      </c>
      <c r="K21" s="61">
        <v>104.279</v>
      </c>
      <c r="L21" s="61">
        <v>450.7</v>
      </c>
      <c r="M21" s="61">
        <v>2467.4879999999998</v>
      </c>
      <c r="N21" s="61">
        <v>540.33500000000004</v>
      </c>
      <c r="O21" s="61">
        <v>2581.8910000000001</v>
      </c>
      <c r="P21" s="61">
        <v>1017.212</v>
      </c>
      <c r="Q21" s="61">
        <v>509.197</v>
      </c>
      <c r="R21" s="61">
        <v>435.24299999999999</v>
      </c>
      <c r="S21" s="61">
        <v>229.005</v>
      </c>
      <c r="T21" s="61">
        <v>101.842</v>
      </c>
      <c r="U21" s="61">
        <v>127.163</v>
      </c>
      <c r="V21" s="61">
        <v>35.116999999999997</v>
      </c>
      <c r="W21" s="61">
        <v>166.92699999999999</v>
      </c>
      <c r="X21" s="61">
        <v>73.953999999999994</v>
      </c>
      <c r="Y21" s="61">
        <v>50.832999999999998</v>
      </c>
      <c r="Z21" s="61">
        <v>42.238</v>
      </c>
      <c r="AA21" s="61">
        <v>8.5950000000000006</v>
      </c>
      <c r="AB21" s="61">
        <v>6.0970000000000004</v>
      </c>
      <c r="AC21" s="61">
        <v>16.148</v>
      </c>
      <c r="AD21" s="61">
        <v>279.83800000000002</v>
      </c>
      <c r="AE21" s="61">
        <v>144.08000000000001</v>
      </c>
      <c r="AF21" s="61">
        <v>135.75800000000001</v>
      </c>
      <c r="AG21" s="61">
        <v>41.213999999999999</v>
      </c>
      <c r="AH21" s="61">
        <v>183.07499999999999</v>
      </c>
      <c r="AI21" s="61">
        <v>142.80699999999999</v>
      </c>
      <c r="AJ21" s="61">
        <v>652.005</v>
      </c>
      <c r="AK21" s="61">
        <v>365.20699999999999</v>
      </c>
      <c r="AL21" s="61">
        <v>95.994</v>
      </c>
      <c r="AM21" s="61">
        <v>1200.6780000000001</v>
      </c>
      <c r="AN21" s="61">
        <v>2525.9850000000001</v>
      </c>
      <c r="AO21" s="61">
        <v>4176.9340000000002</v>
      </c>
      <c r="AP21" s="61">
        <v>6702.9189999999999</v>
      </c>
      <c r="AQ21" s="61">
        <v>1774.57</v>
      </c>
      <c r="AR21" s="61">
        <v>639.35299999999995</v>
      </c>
      <c r="AS21" s="61">
        <v>393.09800000000001</v>
      </c>
      <c r="AT21" s="61">
        <v>160.69499999999999</v>
      </c>
      <c r="AU21" s="61">
        <v>13.929</v>
      </c>
      <c r="AV21" s="61">
        <v>218.47399999999999</v>
      </c>
      <c r="AW21" s="61">
        <v>196.11099999999999</v>
      </c>
      <c r="AX21" s="61">
        <v>166.88200000000001</v>
      </c>
      <c r="AY21" s="61">
        <v>29.228999999999999</v>
      </c>
      <c r="AZ21" s="61">
        <v>37.463000000000001</v>
      </c>
      <c r="BA21" s="61">
        <v>156.71899999999999</v>
      </c>
      <c r="BB21" s="61">
        <v>796.07100000000003</v>
      </c>
      <c r="BC21" s="61">
        <v>185.559</v>
      </c>
      <c r="BD21" s="61">
        <v>792.93899999999996</v>
      </c>
      <c r="BE21" s="61">
        <v>343.78699999999998</v>
      </c>
      <c r="BF21" s="61">
        <v>165.322</v>
      </c>
      <c r="BG21" s="61">
        <v>140.458</v>
      </c>
      <c r="BH21" s="61">
        <v>66.614999999999995</v>
      </c>
      <c r="BI21" s="61">
        <v>32.984000000000002</v>
      </c>
      <c r="BJ21" s="61">
        <v>33.631</v>
      </c>
      <c r="BK21" s="61">
        <v>9.8989999999999991</v>
      </c>
      <c r="BL21" s="61">
        <v>62.963999999999999</v>
      </c>
      <c r="BM21" s="61">
        <v>24.864000000000001</v>
      </c>
      <c r="BN21" s="61">
        <v>15.398</v>
      </c>
      <c r="BO21" s="61">
        <v>13.518000000000001</v>
      </c>
      <c r="BP21" s="61">
        <v>1.881</v>
      </c>
      <c r="BQ21" s="61">
        <v>2.6389999999999998</v>
      </c>
      <c r="BR21" s="61">
        <v>6.4660000000000002</v>
      </c>
      <c r="BS21" s="61">
        <v>82.013000000000005</v>
      </c>
      <c r="BT21" s="61">
        <v>46.502000000000002</v>
      </c>
      <c r="BU21" s="61">
        <v>35.511000000000003</v>
      </c>
      <c r="BV21" s="61">
        <v>12.538</v>
      </c>
      <c r="BW21" s="61">
        <v>69.430000000000007</v>
      </c>
      <c r="BX21" s="61">
        <v>48.436</v>
      </c>
      <c r="BY21" s="61">
        <v>213.75800000000001</v>
      </c>
      <c r="BZ21" s="61">
        <v>130.029</v>
      </c>
      <c r="CA21" s="61">
        <v>25.443000000000001</v>
      </c>
      <c r="CB21" s="61">
        <v>384.38299999999998</v>
      </c>
      <c r="CC21" s="61">
        <v>804.67499999999995</v>
      </c>
      <c r="CD21" s="61">
        <v>1339.125</v>
      </c>
      <c r="CE21" s="61">
        <v>2143.799</v>
      </c>
      <c r="CF21" s="61">
        <v>1401.5550000000001</v>
      </c>
      <c r="CG21" s="61">
        <v>509.863</v>
      </c>
      <c r="CH21" s="61">
        <v>308.71199999999999</v>
      </c>
      <c r="CI21" s="61">
        <v>99.174000000000007</v>
      </c>
      <c r="CJ21" s="61">
        <v>17.361999999999998</v>
      </c>
      <c r="CK21" s="61">
        <v>192.17599999999999</v>
      </c>
      <c r="CL21" s="61">
        <v>166.083</v>
      </c>
      <c r="CM21" s="61">
        <v>140.49700000000001</v>
      </c>
      <c r="CN21" s="61">
        <v>25.585999999999999</v>
      </c>
      <c r="CO21" s="61">
        <v>28.187999999999999</v>
      </c>
      <c r="CP21" s="61">
        <v>120.661</v>
      </c>
      <c r="CQ21" s="61">
        <v>630.524</v>
      </c>
      <c r="CR21" s="61">
        <v>143.614</v>
      </c>
      <c r="CS21" s="61">
        <v>627.41600000000005</v>
      </c>
      <c r="CT21" s="61">
        <v>244.245</v>
      </c>
      <c r="CU21" s="61">
        <v>117.111</v>
      </c>
      <c r="CV21" s="61">
        <v>102.593</v>
      </c>
      <c r="CW21" s="61">
        <v>53.314999999999998</v>
      </c>
      <c r="CX21" s="61">
        <v>22.26</v>
      </c>
      <c r="CY21" s="61">
        <v>31.055</v>
      </c>
      <c r="CZ21" s="61">
        <v>10.77</v>
      </c>
      <c r="DA21" s="61">
        <v>36.426000000000002</v>
      </c>
      <c r="DB21" s="61">
        <v>14.518000000000001</v>
      </c>
      <c r="DC21" s="61">
        <v>11.084</v>
      </c>
      <c r="DD21" s="61">
        <v>8.3179999999999996</v>
      </c>
      <c r="DE21" s="61">
        <v>2.766</v>
      </c>
      <c r="DF21" s="61">
        <v>1.4670000000000001</v>
      </c>
      <c r="DG21" s="61">
        <v>1.4510000000000001</v>
      </c>
      <c r="DH21" s="61">
        <v>64.399000000000001</v>
      </c>
      <c r="DI21" s="61">
        <v>30.577999999999999</v>
      </c>
      <c r="DJ21" s="61">
        <v>33.820999999999998</v>
      </c>
      <c r="DK21" s="61">
        <v>12.237</v>
      </c>
      <c r="DL21" s="61">
        <v>37.877000000000002</v>
      </c>
      <c r="DM21" s="61">
        <v>43.917000000000002</v>
      </c>
      <c r="DN21" s="61">
        <v>161.02799999999999</v>
      </c>
      <c r="DO21" s="61">
        <v>83.216999999999999</v>
      </c>
      <c r="DP21" s="61">
        <v>23.131</v>
      </c>
      <c r="DQ21" s="61">
        <v>302.5</v>
      </c>
      <c r="DR21" s="61">
        <v>626.97400000000005</v>
      </c>
      <c r="DS21" s="61">
        <v>1041.9580000000001</v>
      </c>
      <c r="DT21" s="61">
        <v>1668.931</v>
      </c>
      <c r="DU21" s="61">
        <v>1128.46</v>
      </c>
      <c r="DV21" s="61">
        <v>413.96100000000001</v>
      </c>
      <c r="DW21" s="61">
        <v>266.40899999999999</v>
      </c>
      <c r="DX21" s="61">
        <v>118.02800000000001</v>
      </c>
      <c r="DY21" s="61">
        <v>10.39</v>
      </c>
      <c r="DZ21" s="61">
        <v>137.99100000000001</v>
      </c>
      <c r="EA21" s="61">
        <v>117.369</v>
      </c>
      <c r="EB21" s="61">
        <v>104.682</v>
      </c>
      <c r="EC21" s="61">
        <v>12.686999999999999</v>
      </c>
      <c r="ED21" s="61">
        <v>16.965</v>
      </c>
      <c r="EE21" s="61">
        <v>76.677999999999997</v>
      </c>
      <c r="EF21" s="61">
        <v>490.63900000000001</v>
      </c>
      <c r="EG21" s="61">
        <v>97.338999999999999</v>
      </c>
      <c r="EH21" s="61">
        <v>540.48199999999997</v>
      </c>
      <c r="EI21" s="61">
        <v>208.917</v>
      </c>
      <c r="EJ21" s="61">
        <v>107.143</v>
      </c>
      <c r="EK21" s="61">
        <v>88.876999999999995</v>
      </c>
      <c r="EL21" s="61">
        <v>53.106000000000002</v>
      </c>
      <c r="EM21" s="61">
        <v>22.082000000000001</v>
      </c>
      <c r="EN21" s="61">
        <v>31.024999999999999</v>
      </c>
      <c r="EO21" s="61">
        <v>4.8570000000000002</v>
      </c>
      <c r="EP21" s="61">
        <v>30.263000000000002</v>
      </c>
      <c r="EQ21" s="61">
        <v>18.265999999999998</v>
      </c>
      <c r="ER21" s="61">
        <v>13.228</v>
      </c>
      <c r="ES21" s="61">
        <v>11.798999999999999</v>
      </c>
      <c r="ET21" s="61">
        <v>1.429</v>
      </c>
      <c r="EU21" s="61">
        <v>1.0149999999999999</v>
      </c>
      <c r="EV21" s="61">
        <v>4.024</v>
      </c>
      <c r="EW21" s="61">
        <v>66.334000000000003</v>
      </c>
      <c r="EX21" s="61">
        <v>33.880000000000003</v>
      </c>
      <c r="EY21" s="61">
        <v>32.454000000000001</v>
      </c>
      <c r="EZ21" s="61">
        <v>5.8719999999999999</v>
      </c>
      <c r="FA21" s="61">
        <v>34.286999999999999</v>
      </c>
      <c r="FB21" s="61">
        <v>20.538</v>
      </c>
      <c r="FC21" s="61">
        <v>127.681</v>
      </c>
      <c r="FD21" s="61">
        <v>81.236999999999995</v>
      </c>
      <c r="FE21" s="61">
        <v>23.120999999999999</v>
      </c>
      <c r="FF21" s="61">
        <v>242.39</v>
      </c>
      <c r="FG21" s="61">
        <v>521.10400000000004</v>
      </c>
      <c r="FH21" s="61">
        <v>839.39400000000001</v>
      </c>
      <c r="FI21" s="61">
        <v>1360.498</v>
      </c>
      <c r="FJ21" s="61">
        <v>401.50099999999998</v>
      </c>
      <c r="FK21" s="61">
        <v>131.78200000000001</v>
      </c>
      <c r="FL21" s="61">
        <v>82.108999999999995</v>
      </c>
      <c r="FM21" s="61">
        <v>25.405000000000001</v>
      </c>
      <c r="FN21" s="61">
        <v>4.6449999999999996</v>
      </c>
      <c r="FO21" s="61">
        <v>52.058999999999997</v>
      </c>
      <c r="FP21" s="61">
        <v>40.173999999999999</v>
      </c>
      <c r="FQ21" s="61">
        <v>33.590000000000003</v>
      </c>
      <c r="FR21" s="61">
        <v>6.5839999999999996</v>
      </c>
      <c r="FS21" s="61">
        <v>7.3159999999999998</v>
      </c>
      <c r="FT21" s="61">
        <v>30.937000000000001</v>
      </c>
      <c r="FU21" s="61">
        <v>162.71899999999999</v>
      </c>
      <c r="FV21" s="61">
        <v>37.494999999999997</v>
      </c>
      <c r="FW21" s="61">
        <v>201.28700000000001</v>
      </c>
      <c r="FX21" s="61">
        <v>76.090999999999994</v>
      </c>
      <c r="FY21" s="61">
        <v>39.869999999999997</v>
      </c>
      <c r="FZ21" s="61">
        <v>35.069000000000003</v>
      </c>
      <c r="GA21" s="61">
        <v>15.849</v>
      </c>
      <c r="GB21" s="61">
        <v>6.5519999999999996</v>
      </c>
      <c r="GC21" s="61">
        <v>9.2959999999999994</v>
      </c>
      <c r="GD21" s="61">
        <v>3.6880000000000002</v>
      </c>
      <c r="GE21" s="61">
        <v>15.532999999999999</v>
      </c>
      <c r="GF21" s="61">
        <v>4.8010000000000002</v>
      </c>
      <c r="GG21" s="61">
        <v>2.9769999999999999</v>
      </c>
      <c r="GH21" s="61">
        <v>2.5219999999999998</v>
      </c>
      <c r="GI21" s="61">
        <v>0.45500000000000002</v>
      </c>
      <c r="GJ21" s="61">
        <v>0.61</v>
      </c>
      <c r="GK21" s="61">
        <v>1.2150000000000001</v>
      </c>
      <c r="GL21" s="61">
        <v>18.826000000000001</v>
      </c>
      <c r="GM21" s="61">
        <v>9.0739999999999998</v>
      </c>
      <c r="GN21" s="61">
        <v>9.7520000000000007</v>
      </c>
      <c r="GO21" s="61">
        <v>4.2969999999999997</v>
      </c>
      <c r="GP21" s="61">
        <v>16.747</v>
      </c>
      <c r="GQ21" s="61">
        <v>10.81</v>
      </c>
      <c r="GR21" s="61">
        <v>50.68</v>
      </c>
      <c r="GS21" s="61">
        <v>25.411000000000001</v>
      </c>
      <c r="GT21" s="61">
        <v>6.4779999999999998</v>
      </c>
      <c r="GU21" s="61">
        <v>77.655000000000001</v>
      </c>
      <c r="GV21" s="61">
        <v>171.65299999999999</v>
      </c>
      <c r="GW21" s="61">
        <v>312.41800000000001</v>
      </c>
      <c r="GX21" s="61">
        <v>484.07</v>
      </c>
      <c r="GY21" s="61">
        <v>608.37800000000004</v>
      </c>
      <c r="GZ21" s="61">
        <v>224.78399999999999</v>
      </c>
      <c r="HA21" s="61">
        <v>134.351</v>
      </c>
      <c r="HB21" s="61">
        <v>48.825000000000003</v>
      </c>
      <c r="HC21" s="61">
        <v>6.4610000000000003</v>
      </c>
      <c r="HD21" s="61">
        <v>79.066000000000003</v>
      </c>
      <c r="HE21" s="61">
        <v>75.177000000000007</v>
      </c>
      <c r="HF21" s="61">
        <v>65.956000000000003</v>
      </c>
      <c r="HG21" s="61">
        <v>9.2210000000000001</v>
      </c>
      <c r="HH21" s="61">
        <v>10.138999999999999</v>
      </c>
      <c r="HI21" s="61">
        <v>48.866999999999997</v>
      </c>
      <c r="HJ21" s="61">
        <v>273.65199999999999</v>
      </c>
      <c r="HK21" s="61">
        <v>52.905000000000001</v>
      </c>
      <c r="HL21" s="61">
        <v>281.82100000000003</v>
      </c>
      <c r="HM21" s="61">
        <v>97.146000000000001</v>
      </c>
      <c r="HN21" s="61">
        <v>52.798000000000002</v>
      </c>
      <c r="HO21" s="61">
        <v>45.488</v>
      </c>
      <c r="HP21" s="61">
        <v>26.553999999999998</v>
      </c>
      <c r="HQ21" s="61">
        <v>11.013</v>
      </c>
      <c r="HR21" s="61">
        <v>15.541</v>
      </c>
      <c r="HS21" s="61">
        <v>3.9670000000000001</v>
      </c>
      <c r="HT21" s="61">
        <v>14.685</v>
      </c>
      <c r="HU21" s="61">
        <v>7.31</v>
      </c>
      <c r="HV21" s="61">
        <v>5.14</v>
      </c>
      <c r="HW21" s="61">
        <v>3.98</v>
      </c>
      <c r="HX21" s="61">
        <v>1.1599999999999999</v>
      </c>
      <c r="HY21" s="61">
        <v>0</v>
      </c>
      <c r="HZ21" s="61">
        <v>2.17</v>
      </c>
      <c r="IA21" s="61">
        <v>31.693999999999999</v>
      </c>
      <c r="IB21" s="61">
        <v>14.993</v>
      </c>
      <c r="IC21" s="61">
        <v>16.701000000000001</v>
      </c>
      <c r="ID21" s="61">
        <v>3.9670000000000001</v>
      </c>
      <c r="IE21" s="61">
        <v>16.855</v>
      </c>
      <c r="IF21" s="61">
        <v>13.433999999999999</v>
      </c>
      <c r="IG21" s="61">
        <v>66.231999999999999</v>
      </c>
      <c r="IH21" s="61">
        <v>30.914999999999999</v>
      </c>
      <c r="II21" s="61">
        <v>13.814</v>
      </c>
      <c r="IJ21" s="61">
        <v>135.577</v>
      </c>
      <c r="IK21" s="61">
        <v>277.58199999999999</v>
      </c>
      <c r="IL21" s="61">
        <v>441.75700000000001</v>
      </c>
      <c r="IM21" s="61">
        <v>719.33799999999997</v>
      </c>
      <c r="IN21" s="61">
        <v>125.027</v>
      </c>
      <c r="IO21" s="61">
        <v>39.524999999999999</v>
      </c>
      <c r="IP21" s="61">
        <v>25.713999999999999</v>
      </c>
      <c r="IQ21" s="61">
        <v>9.4870000000000001</v>
      </c>
    </row>
    <row r="22" spans="1:251">
      <c r="A22" s="9">
        <v>42522</v>
      </c>
      <c r="B22" s="61">
        <v>5685.7079999999996</v>
      </c>
      <c r="C22" s="61">
        <v>2050.75</v>
      </c>
      <c r="D22" s="61">
        <v>1297.836</v>
      </c>
      <c r="E22" s="61">
        <v>483.39600000000002</v>
      </c>
      <c r="F22" s="61">
        <v>56.981999999999999</v>
      </c>
      <c r="G22" s="61">
        <v>757.45799999999997</v>
      </c>
      <c r="H22" s="61">
        <v>609.46</v>
      </c>
      <c r="I22" s="61">
        <v>519.70100000000002</v>
      </c>
      <c r="J22" s="61">
        <v>89.759</v>
      </c>
      <c r="K22" s="61">
        <v>105.455</v>
      </c>
      <c r="L22" s="61">
        <v>451.75</v>
      </c>
      <c r="M22" s="61">
        <v>2502.5</v>
      </c>
      <c r="N22" s="61">
        <v>538.48099999999999</v>
      </c>
      <c r="O22" s="61">
        <v>2644.7269999999999</v>
      </c>
      <c r="P22" s="61">
        <v>999.40300000000002</v>
      </c>
      <c r="Q22" s="61">
        <v>511.47199999999998</v>
      </c>
      <c r="R22" s="61">
        <v>436.66899999999998</v>
      </c>
      <c r="S22" s="61">
        <v>230.58500000000001</v>
      </c>
      <c r="T22" s="61">
        <v>104.554</v>
      </c>
      <c r="U22" s="61">
        <v>126.03100000000001</v>
      </c>
      <c r="V22" s="61">
        <v>41.052</v>
      </c>
      <c r="W22" s="61">
        <v>159.72399999999999</v>
      </c>
      <c r="X22" s="61">
        <v>74.802000000000007</v>
      </c>
      <c r="Y22" s="61">
        <v>53.341000000000001</v>
      </c>
      <c r="Z22" s="61">
        <v>41.188000000000002</v>
      </c>
      <c r="AA22" s="61">
        <v>12.153</v>
      </c>
      <c r="AB22" s="61">
        <v>5.7309999999999999</v>
      </c>
      <c r="AC22" s="61">
        <v>13.646000000000001</v>
      </c>
      <c r="AD22" s="61">
        <v>283.92599999999999</v>
      </c>
      <c r="AE22" s="61">
        <v>145.74199999999999</v>
      </c>
      <c r="AF22" s="61">
        <v>138.184</v>
      </c>
      <c r="AG22" s="61">
        <v>46.783999999999999</v>
      </c>
      <c r="AH22" s="61">
        <v>173.37100000000001</v>
      </c>
      <c r="AI22" s="61">
        <v>144.94800000000001</v>
      </c>
      <c r="AJ22" s="61">
        <v>656.42</v>
      </c>
      <c r="AK22" s="61">
        <v>342.98399999999998</v>
      </c>
      <c r="AL22" s="61">
        <v>102.416</v>
      </c>
      <c r="AM22" s="61">
        <v>1199.068</v>
      </c>
      <c r="AN22" s="61">
        <v>2562.2220000000002</v>
      </c>
      <c r="AO22" s="61">
        <v>4225.3059999999996</v>
      </c>
      <c r="AP22" s="61">
        <v>6787.527</v>
      </c>
      <c r="AQ22" s="61">
        <v>1804.277</v>
      </c>
      <c r="AR22" s="61">
        <v>657.99199999999996</v>
      </c>
      <c r="AS22" s="61">
        <v>412.97899999999998</v>
      </c>
      <c r="AT22" s="61">
        <v>156.898</v>
      </c>
      <c r="AU22" s="61">
        <v>20.186</v>
      </c>
      <c r="AV22" s="61">
        <v>235.89500000000001</v>
      </c>
      <c r="AW22" s="61">
        <v>203.24600000000001</v>
      </c>
      <c r="AX22" s="61">
        <v>168.08600000000001</v>
      </c>
      <c r="AY22" s="61">
        <v>35.159999999999997</v>
      </c>
      <c r="AZ22" s="61">
        <v>28.988</v>
      </c>
      <c r="BA22" s="61">
        <v>155.874</v>
      </c>
      <c r="BB22" s="61">
        <v>813.86599999999999</v>
      </c>
      <c r="BC22" s="61">
        <v>178.59800000000001</v>
      </c>
      <c r="BD22" s="61">
        <v>811.81299999999999</v>
      </c>
      <c r="BE22" s="61">
        <v>325.39299999999997</v>
      </c>
      <c r="BF22" s="61">
        <v>158.55799999999999</v>
      </c>
      <c r="BG22" s="61">
        <v>138.4</v>
      </c>
      <c r="BH22" s="61">
        <v>74.305999999999997</v>
      </c>
      <c r="BI22" s="61">
        <v>36.817999999999998</v>
      </c>
      <c r="BJ22" s="61">
        <v>37.488</v>
      </c>
      <c r="BK22" s="61">
        <v>14.734</v>
      </c>
      <c r="BL22" s="61">
        <v>48.48</v>
      </c>
      <c r="BM22" s="61">
        <v>20.158000000000001</v>
      </c>
      <c r="BN22" s="61">
        <v>13.137</v>
      </c>
      <c r="BO22" s="61">
        <v>10.426</v>
      </c>
      <c r="BP22" s="61">
        <v>2.7120000000000002</v>
      </c>
      <c r="BQ22" s="61">
        <v>2.1339999999999999</v>
      </c>
      <c r="BR22" s="61">
        <v>3.8029999999999999</v>
      </c>
      <c r="BS22" s="61">
        <v>87.444000000000003</v>
      </c>
      <c r="BT22" s="61">
        <v>47.244</v>
      </c>
      <c r="BU22" s="61">
        <v>40.200000000000003</v>
      </c>
      <c r="BV22" s="61">
        <v>16.867999999999999</v>
      </c>
      <c r="BW22" s="61">
        <v>52.283999999999999</v>
      </c>
      <c r="BX22" s="61">
        <v>45.886000000000003</v>
      </c>
      <c r="BY22" s="61">
        <v>204.44399999999999</v>
      </c>
      <c r="BZ22" s="61">
        <v>120.95</v>
      </c>
      <c r="CA22" s="61">
        <v>30.382999999999999</v>
      </c>
      <c r="CB22" s="61">
        <v>384.80099999999999</v>
      </c>
      <c r="CC22" s="61">
        <v>816.55</v>
      </c>
      <c r="CD22" s="61">
        <v>1343.5029999999999</v>
      </c>
      <c r="CE22" s="61">
        <v>2160.0540000000001</v>
      </c>
      <c r="CF22" s="61">
        <v>1449.6179999999999</v>
      </c>
      <c r="CG22" s="61">
        <v>536.54999999999995</v>
      </c>
      <c r="CH22" s="61">
        <v>328.11700000000002</v>
      </c>
      <c r="CI22" s="61">
        <v>108.014</v>
      </c>
      <c r="CJ22" s="61">
        <v>16.797999999999998</v>
      </c>
      <c r="CK22" s="61">
        <v>203.30500000000001</v>
      </c>
      <c r="CL22" s="61">
        <v>172.185</v>
      </c>
      <c r="CM22" s="61">
        <v>154.184</v>
      </c>
      <c r="CN22" s="61">
        <v>18.001000000000001</v>
      </c>
      <c r="CO22" s="61">
        <v>30.146000000000001</v>
      </c>
      <c r="CP22" s="61">
        <v>125.069</v>
      </c>
      <c r="CQ22" s="61">
        <v>661.62</v>
      </c>
      <c r="CR22" s="61">
        <v>141.24</v>
      </c>
      <c r="CS22" s="61">
        <v>646.75900000000001</v>
      </c>
      <c r="CT22" s="61">
        <v>241.357</v>
      </c>
      <c r="CU22" s="61">
        <v>108.53100000000001</v>
      </c>
      <c r="CV22" s="61">
        <v>93.138999999999996</v>
      </c>
      <c r="CW22" s="61">
        <v>48.948999999999998</v>
      </c>
      <c r="CX22" s="61">
        <v>18.190000000000001</v>
      </c>
      <c r="CY22" s="61">
        <v>30.759</v>
      </c>
      <c r="CZ22" s="61">
        <v>5.9740000000000002</v>
      </c>
      <c r="DA22" s="61">
        <v>35.793999999999997</v>
      </c>
      <c r="DB22" s="61">
        <v>15.393000000000001</v>
      </c>
      <c r="DC22" s="61">
        <v>11.698</v>
      </c>
      <c r="DD22" s="61">
        <v>8.1129999999999995</v>
      </c>
      <c r="DE22" s="61">
        <v>3.585</v>
      </c>
      <c r="DF22" s="61">
        <v>0</v>
      </c>
      <c r="DG22" s="61">
        <v>3.6949999999999998</v>
      </c>
      <c r="DH22" s="61">
        <v>60.646999999999998</v>
      </c>
      <c r="DI22" s="61">
        <v>26.303000000000001</v>
      </c>
      <c r="DJ22" s="61">
        <v>34.344999999999999</v>
      </c>
      <c r="DK22" s="61">
        <v>5.9740000000000002</v>
      </c>
      <c r="DL22" s="61">
        <v>39.488</v>
      </c>
      <c r="DM22" s="61">
        <v>42.359000000000002</v>
      </c>
      <c r="DN22" s="61">
        <v>150.88999999999999</v>
      </c>
      <c r="DO22" s="61">
        <v>90.466999999999999</v>
      </c>
      <c r="DP22" s="61">
        <v>30.068999999999999</v>
      </c>
      <c r="DQ22" s="61">
        <v>304.51299999999998</v>
      </c>
      <c r="DR22" s="61">
        <v>645.08199999999999</v>
      </c>
      <c r="DS22" s="61">
        <v>1075.962</v>
      </c>
      <c r="DT22" s="61">
        <v>1721.0440000000001</v>
      </c>
      <c r="DU22" s="61">
        <v>1153.482</v>
      </c>
      <c r="DV22" s="61">
        <v>402.392</v>
      </c>
      <c r="DW22" s="61">
        <v>262.67</v>
      </c>
      <c r="DX22" s="61">
        <v>109.72</v>
      </c>
      <c r="DY22" s="61">
        <v>9.2409999999999997</v>
      </c>
      <c r="DZ22" s="61">
        <v>143.71</v>
      </c>
      <c r="EA22" s="61">
        <v>109.71899999999999</v>
      </c>
      <c r="EB22" s="61">
        <v>95.73</v>
      </c>
      <c r="EC22" s="61">
        <v>13.989000000000001</v>
      </c>
      <c r="ED22" s="61">
        <v>21.469000000000001</v>
      </c>
      <c r="EE22" s="61">
        <v>79.510999999999996</v>
      </c>
      <c r="EF22" s="61">
        <v>481.90300000000002</v>
      </c>
      <c r="EG22" s="61">
        <v>107.401</v>
      </c>
      <c r="EH22" s="61">
        <v>564.178</v>
      </c>
      <c r="EI22" s="61">
        <v>206.70500000000001</v>
      </c>
      <c r="EJ22" s="61">
        <v>120.49299999999999</v>
      </c>
      <c r="EK22" s="61">
        <v>102.58499999999999</v>
      </c>
      <c r="EL22" s="61">
        <v>52.201000000000001</v>
      </c>
      <c r="EM22" s="61">
        <v>22.402999999999999</v>
      </c>
      <c r="EN22" s="61">
        <v>29.797000000000001</v>
      </c>
      <c r="EO22" s="61">
        <v>12.265000000000001</v>
      </c>
      <c r="EP22" s="61">
        <v>37</v>
      </c>
      <c r="EQ22" s="61">
        <v>17.908000000000001</v>
      </c>
      <c r="ER22" s="61">
        <v>13.52</v>
      </c>
      <c r="ES22" s="61">
        <v>9.1</v>
      </c>
      <c r="ET22" s="61">
        <v>4.42</v>
      </c>
      <c r="EU22" s="61">
        <v>1.585</v>
      </c>
      <c r="EV22" s="61">
        <v>1.897</v>
      </c>
      <c r="EW22" s="61">
        <v>65.721000000000004</v>
      </c>
      <c r="EX22" s="61">
        <v>31.503</v>
      </c>
      <c r="EY22" s="61">
        <v>34.218000000000004</v>
      </c>
      <c r="EZ22" s="61">
        <v>13.85</v>
      </c>
      <c r="FA22" s="61">
        <v>38.898000000000003</v>
      </c>
      <c r="FB22" s="61">
        <v>23.141999999999999</v>
      </c>
      <c r="FC22" s="61">
        <v>143.63499999999999</v>
      </c>
      <c r="FD22" s="61">
        <v>63.07</v>
      </c>
      <c r="FE22" s="61">
        <v>19.190999999999999</v>
      </c>
      <c r="FF22" s="61">
        <v>241.363</v>
      </c>
      <c r="FG22" s="61">
        <v>522.88400000000001</v>
      </c>
      <c r="FH22" s="61">
        <v>856.49300000000005</v>
      </c>
      <c r="FI22" s="61">
        <v>1379.377</v>
      </c>
      <c r="FJ22" s="61">
        <v>402.68099999999998</v>
      </c>
      <c r="FK22" s="61">
        <v>135.13800000000001</v>
      </c>
      <c r="FL22" s="61">
        <v>92.92</v>
      </c>
      <c r="FM22" s="61">
        <v>34.595999999999997</v>
      </c>
      <c r="FN22" s="61">
        <v>4.4610000000000003</v>
      </c>
      <c r="FO22" s="61">
        <v>53.863</v>
      </c>
      <c r="FP22" s="61">
        <v>29.047999999999998</v>
      </c>
      <c r="FQ22" s="61">
        <v>21.343</v>
      </c>
      <c r="FR22" s="61">
        <v>7.7039999999999997</v>
      </c>
      <c r="FS22" s="61">
        <v>9.4949999999999992</v>
      </c>
      <c r="FT22" s="61">
        <v>31.227</v>
      </c>
      <c r="FU22" s="61">
        <v>166.36500000000001</v>
      </c>
      <c r="FV22" s="61">
        <v>36.835000000000001</v>
      </c>
      <c r="FW22" s="61">
        <v>199.482</v>
      </c>
      <c r="FX22" s="61">
        <v>77.238</v>
      </c>
      <c r="FY22" s="61">
        <v>37.875</v>
      </c>
      <c r="FZ22" s="61">
        <v>30.288</v>
      </c>
      <c r="GA22" s="61">
        <v>16.207000000000001</v>
      </c>
      <c r="GB22" s="61">
        <v>8.3539999999999992</v>
      </c>
      <c r="GC22" s="61">
        <v>7.8529999999999998</v>
      </c>
      <c r="GD22" s="61">
        <v>2.8220000000000001</v>
      </c>
      <c r="GE22" s="61">
        <v>11.26</v>
      </c>
      <c r="GF22" s="61">
        <v>7.5869999999999997</v>
      </c>
      <c r="GG22" s="61">
        <v>4.5629999999999997</v>
      </c>
      <c r="GH22" s="61">
        <v>3.9079999999999999</v>
      </c>
      <c r="GI22" s="61">
        <v>0.65500000000000003</v>
      </c>
      <c r="GJ22" s="61">
        <v>0.72599999999999998</v>
      </c>
      <c r="GK22" s="61">
        <v>2.298</v>
      </c>
      <c r="GL22" s="61">
        <v>20.77</v>
      </c>
      <c r="GM22" s="61">
        <v>12.262</v>
      </c>
      <c r="GN22" s="61">
        <v>8.5079999999999991</v>
      </c>
      <c r="GO22" s="61">
        <v>3.5470000000000002</v>
      </c>
      <c r="GP22" s="61">
        <v>13.558</v>
      </c>
      <c r="GQ22" s="61">
        <v>12.523</v>
      </c>
      <c r="GR22" s="61">
        <v>50.399000000000001</v>
      </c>
      <c r="GS22" s="61">
        <v>26.838999999999999</v>
      </c>
      <c r="GT22" s="61">
        <v>6.9349999999999996</v>
      </c>
      <c r="GU22" s="61">
        <v>79.100999999999999</v>
      </c>
      <c r="GV22" s="61">
        <v>173.01300000000001</v>
      </c>
      <c r="GW22" s="61">
        <v>313.84199999999998</v>
      </c>
      <c r="GX22" s="61">
        <v>486.85500000000002</v>
      </c>
      <c r="GY22" s="61">
        <v>605.62800000000004</v>
      </c>
      <c r="GZ22" s="61">
        <v>222.643</v>
      </c>
      <c r="HA22" s="61">
        <v>134.267</v>
      </c>
      <c r="HB22" s="61">
        <v>43.387999999999998</v>
      </c>
      <c r="HC22" s="61">
        <v>5.1150000000000002</v>
      </c>
      <c r="HD22" s="61">
        <v>85.763000000000005</v>
      </c>
      <c r="HE22" s="61">
        <v>73.194999999999993</v>
      </c>
      <c r="HF22" s="61">
        <v>61.404000000000003</v>
      </c>
      <c r="HG22" s="61">
        <v>11.791</v>
      </c>
      <c r="HH22" s="61">
        <v>11.885999999999999</v>
      </c>
      <c r="HI22" s="61">
        <v>43.142000000000003</v>
      </c>
      <c r="HJ22" s="61">
        <v>265.78500000000003</v>
      </c>
      <c r="HK22" s="61">
        <v>53.921999999999997</v>
      </c>
      <c r="HL22" s="61">
        <v>285.92</v>
      </c>
      <c r="HM22" s="61">
        <v>100.426</v>
      </c>
      <c r="HN22" s="61">
        <v>57.72</v>
      </c>
      <c r="HO22" s="61">
        <v>48.631999999999998</v>
      </c>
      <c r="HP22" s="61">
        <v>24.943000000000001</v>
      </c>
      <c r="HQ22" s="61">
        <v>12.076000000000001</v>
      </c>
      <c r="HR22" s="61">
        <v>12.867000000000001</v>
      </c>
      <c r="HS22" s="61">
        <v>3.972</v>
      </c>
      <c r="HT22" s="61">
        <v>19.276</v>
      </c>
      <c r="HU22" s="61">
        <v>9.0879999999999992</v>
      </c>
      <c r="HV22" s="61">
        <v>6.6909999999999998</v>
      </c>
      <c r="HW22" s="61">
        <v>6.3040000000000003</v>
      </c>
      <c r="HX22" s="61">
        <v>0.38700000000000001</v>
      </c>
      <c r="HY22" s="61">
        <v>0.96299999999999997</v>
      </c>
      <c r="HZ22" s="61">
        <v>1.4339999999999999</v>
      </c>
      <c r="IA22" s="61">
        <v>31.634</v>
      </c>
      <c r="IB22" s="61">
        <v>18.38</v>
      </c>
      <c r="IC22" s="61">
        <v>13.254</v>
      </c>
      <c r="ID22" s="61">
        <v>4.9349999999999996</v>
      </c>
      <c r="IE22" s="61">
        <v>20.71</v>
      </c>
      <c r="IF22" s="61">
        <v>14.423</v>
      </c>
      <c r="IG22" s="61">
        <v>72.141999999999996</v>
      </c>
      <c r="IH22" s="61">
        <v>28.283000000000001</v>
      </c>
      <c r="II22" s="61">
        <v>12.500999999999999</v>
      </c>
      <c r="IJ22" s="61">
        <v>131.029</v>
      </c>
      <c r="IK22" s="61">
        <v>280.363</v>
      </c>
      <c r="IL22" s="61">
        <v>438.19200000000001</v>
      </c>
      <c r="IM22" s="61">
        <v>718.55499999999995</v>
      </c>
      <c r="IN22" s="61">
        <v>123.173</v>
      </c>
      <c r="IO22" s="61">
        <v>37.368000000000002</v>
      </c>
      <c r="IP22" s="61">
        <v>25.221</v>
      </c>
      <c r="IQ22" s="61">
        <v>8.65</v>
      </c>
    </row>
    <row r="23" spans="1:251">
      <c r="A23" s="9">
        <v>42887</v>
      </c>
      <c r="B23" s="61">
        <v>5781.0469999999996</v>
      </c>
      <c r="C23" s="61">
        <v>2070.924</v>
      </c>
      <c r="D23" s="61">
        <v>1332.2919999999999</v>
      </c>
      <c r="E23" s="61">
        <v>520.73699999999997</v>
      </c>
      <c r="F23" s="61">
        <v>66.113</v>
      </c>
      <c r="G23" s="61">
        <v>745.44200000000001</v>
      </c>
      <c r="H23" s="61">
        <v>605.72400000000005</v>
      </c>
      <c r="I23" s="61">
        <v>525.01099999999997</v>
      </c>
      <c r="J23" s="61">
        <v>80.712000000000003</v>
      </c>
      <c r="K23" s="61">
        <v>95.8</v>
      </c>
      <c r="L23" s="61">
        <v>463.18</v>
      </c>
      <c r="M23" s="61">
        <v>2534.1039999999998</v>
      </c>
      <c r="N23" s="61">
        <v>538.80799999999999</v>
      </c>
      <c r="O23" s="61">
        <v>2708.1350000000002</v>
      </c>
      <c r="P23" s="61">
        <v>1039.077</v>
      </c>
      <c r="Q23" s="61">
        <v>525.27200000000005</v>
      </c>
      <c r="R23" s="61">
        <v>444.529</v>
      </c>
      <c r="S23" s="61">
        <v>232.911</v>
      </c>
      <c r="T23" s="61">
        <v>111.961</v>
      </c>
      <c r="U23" s="61">
        <v>120.949</v>
      </c>
      <c r="V23" s="61">
        <v>35.024999999999999</v>
      </c>
      <c r="W23" s="61">
        <v>172.69200000000001</v>
      </c>
      <c r="X23" s="61">
        <v>80.742999999999995</v>
      </c>
      <c r="Y23" s="61">
        <v>53.228999999999999</v>
      </c>
      <c r="Z23" s="61">
        <v>43.52</v>
      </c>
      <c r="AA23" s="61">
        <v>9.7100000000000009</v>
      </c>
      <c r="AB23" s="61">
        <v>7.0419999999999998</v>
      </c>
      <c r="AC23" s="61">
        <v>19.571999999999999</v>
      </c>
      <c r="AD23" s="61">
        <v>286.14</v>
      </c>
      <c r="AE23" s="61">
        <v>155.48099999999999</v>
      </c>
      <c r="AF23" s="61">
        <v>130.65899999999999</v>
      </c>
      <c r="AG23" s="61">
        <v>42.067</v>
      </c>
      <c r="AH23" s="61">
        <v>192.26400000000001</v>
      </c>
      <c r="AI23" s="61">
        <v>141.56100000000001</v>
      </c>
      <c r="AJ23" s="61">
        <v>666.83299999999997</v>
      </c>
      <c r="AK23" s="61">
        <v>372.24400000000003</v>
      </c>
      <c r="AL23" s="61">
        <v>108.386</v>
      </c>
      <c r="AM23" s="61">
        <v>1207.6199999999999</v>
      </c>
      <c r="AN23" s="61">
        <v>2596.1959999999999</v>
      </c>
      <c r="AO23" s="61">
        <v>4332.3140000000003</v>
      </c>
      <c r="AP23" s="61">
        <v>6928.51</v>
      </c>
      <c r="AQ23" s="61">
        <v>1827.1030000000001</v>
      </c>
      <c r="AR23" s="61">
        <v>662.17600000000004</v>
      </c>
      <c r="AS23" s="61">
        <v>429.476</v>
      </c>
      <c r="AT23" s="61">
        <v>176.50800000000001</v>
      </c>
      <c r="AU23" s="61">
        <v>18.478999999999999</v>
      </c>
      <c r="AV23" s="61">
        <v>234.489</v>
      </c>
      <c r="AW23" s="61">
        <v>190.95400000000001</v>
      </c>
      <c r="AX23" s="61">
        <v>165.821</v>
      </c>
      <c r="AY23" s="61">
        <v>25.132000000000001</v>
      </c>
      <c r="AZ23" s="61">
        <v>33.027000000000001</v>
      </c>
      <c r="BA23" s="61">
        <v>157.15600000000001</v>
      </c>
      <c r="BB23" s="61">
        <v>819.33299999999997</v>
      </c>
      <c r="BC23" s="61">
        <v>176.25700000000001</v>
      </c>
      <c r="BD23" s="61">
        <v>831.51300000000003</v>
      </c>
      <c r="BE23" s="61">
        <v>338.24099999999999</v>
      </c>
      <c r="BF23" s="61">
        <v>160.99799999999999</v>
      </c>
      <c r="BG23" s="61">
        <v>134.52799999999999</v>
      </c>
      <c r="BH23" s="61">
        <v>73.606999999999999</v>
      </c>
      <c r="BI23" s="61">
        <v>40.341999999999999</v>
      </c>
      <c r="BJ23" s="61">
        <v>33.265000000000001</v>
      </c>
      <c r="BK23" s="61">
        <v>10.000999999999999</v>
      </c>
      <c r="BL23" s="61">
        <v>49.953000000000003</v>
      </c>
      <c r="BM23" s="61">
        <v>26.471</v>
      </c>
      <c r="BN23" s="61">
        <v>16.760999999999999</v>
      </c>
      <c r="BO23" s="61">
        <v>13.814</v>
      </c>
      <c r="BP23" s="61">
        <v>2.948</v>
      </c>
      <c r="BQ23" s="61">
        <v>2.06</v>
      </c>
      <c r="BR23" s="61">
        <v>7.2619999999999996</v>
      </c>
      <c r="BS23" s="61">
        <v>90.369</v>
      </c>
      <c r="BT23" s="61">
        <v>54.155000000000001</v>
      </c>
      <c r="BU23" s="61">
        <v>36.213000000000001</v>
      </c>
      <c r="BV23" s="61">
        <v>12.061</v>
      </c>
      <c r="BW23" s="61">
        <v>57.215000000000003</v>
      </c>
      <c r="BX23" s="61">
        <v>51.253999999999998</v>
      </c>
      <c r="BY23" s="61">
        <v>212.25299999999999</v>
      </c>
      <c r="BZ23" s="61">
        <v>125.988</v>
      </c>
      <c r="CA23" s="61">
        <v>41.265000000000001</v>
      </c>
      <c r="CB23" s="61">
        <v>378.19799999999998</v>
      </c>
      <c r="CC23" s="61">
        <v>823.17499999999995</v>
      </c>
      <c r="CD23" s="61">
        <v>1383.434</v>
      </c>
      <c r="CE23" s="61">
        <v>2206.6089999999999</v>
      </c>
      <c r="CF23" s="61">
        <v>1485.009</v>
      </c>
      <c r="CG23" s="61">
        <v>536.23699999999997</v>
      </c>
      <c r="CH23" s="61">
        <v>333.01</v>
      </c>
      <c r="CI23" s="61">
        <v>120.97799999999999</v>
      </c>
      <c r="CJ23" s="61">
        <v>17.187000000000001</v>
      </c>
      <c r="CK23" s="61">
        <v>194.845</v>
      </c>
      <c r="CL23" s="61">
        <v>172.626</v>
      </c>
      <c r="CM23" s="61">
        <v>148.46</v>
      </c>
      <c r="CN23" s="61">
        <v>24.167000000000002</v>
      </c>
      <c r="CO23" s="61">
        <v>24.06</v>
      </c>
      <c r="CP23" s="61">
        <v>133.10300000000001</v>
      </c>
      <c r="CQ23" s="61">
        <v>669.34</v>
      </c>
      <c r="CR23" s="61">
        <v>155.142</v>
      </c>
      <c r="CS23" s="61">
        <v>660.52800000000002</v>
      </c>
      <c r="CT23" s="61">
        <v>255.565</v>
      </c>
      <c r="CU23" s="61">
        <v>124.691</v>
      </c>
      <c r="CV23" s="61">
        <v>105.32599999999999</v>
      </c>
      <c r="CW23" s="61">
        <v>55.527999999999999</v>
      </c>
      <c r="CX23" s="61">
        <v>22.245000000000001</v>
      </c>
      <c r="CY23" s="61">
        <v>33.283000000000001</v>
      </c>
      <c r="CZ23" s="61">
        <v>5.5670000000000002</v>
      </c>
      <c r="DA23" s="61">
        <v>42.414999999999999</v>
      </c>
      <c r="DB23" s="61">
        <v>19.364999999999998</v>
      </c>
      <c r="DC23" s="61">
        <v>12.782999999999999</v>
      </c>
      <c r="DD23" s="61">
        <v>9.6059999999999999</v>
      </c>
      <c r="DE23" s="61">
        <v>3.1779999999999999</v>
      </c>
      <c r="DF23" s="61">
        <v>1.542</v>
      </c>
      <c r="DG23" s="61">
        <v>5.0389999999999997</v>
      </c>
      <c r="DH23" s="61">
        <v>68.311000000000007</v>
      </c>
      <c r="DI23" s="61">
        <v>31.850999999999999</v>
      </c>
      <c r="DJ23" s="61">
        <v>36.46</v>
      </c>
      <c r="DK23" s="61">
        <v>7.109</v>
      </c>
      <c r="DL23" s="61">
        <v>47.454000000000001</v>
      </c>
      <c r="DM23" s="61">
        <v>34.052999999999997</v>
      </c>
      <c r="DN23" s="61">
        <v>158.744</v>
      </c>
      <c r="DO23" s="61">
        <v>96.820999999999998</v>
      </c>
      <c r="DP23" s="61">
        <v>29.494</v>
      </c>
      <c r="DQ23" s="61">
        <v>318.31200000000001</v>
      </c>
      <c r="DR23" s="61">
        <v>660.928</v>
      </c>
      <c r="DS23" s="61">
        <v>1109.1400000000001</v>
      </c>
      <c r="DT23" s="61">
        <v>1770.068</v>
      </c>
      <c r="DU23" s="61">
        <v>1170.5360000000001</v>
      </c>
      <c r="DV23" s="61">
        <v>411.35300000000001</v>
      </c>
      <c r="DW23" s="61">
        <v>267.41399999999999</v>
      </c>
      <c r="DX23" s="61">
        <v>111.767</v>
      </c>
      <c r="DY23" s="61">
        <v>12.88</v>
      </c>
      <c r="DZ23" s="61">
        <v>142.767</v>
      </c>
      <c r="EA23" s="61">
        <v>114.182</v>
      </c>
      <c r="EB23" s="61">
        <v>97.983000000000004</v>
      </c>
      <c r="EC23" s="61">
        <v>16.199000000000002</v>
      </c>
      <c r="ED23" s="61">
        <v>15.327</v>
      </c>
      <c r="EE23" s="61">
        <v>81.358999999999995</v>
      </c>
      <c r="EF23" s="61">
        <v>492.71199999999999</v>
      </c>
      <c r="EG23" s="61">
        <v>89.96</v>
      </c>
      <c r="EH23" s="61">
        <v>587.86500000000001</v>
      </c>
      <c r="EI23" s="61">
        <v>217.38900000000001</v>
      </c>
      <c r="EJ23" s="61">
        <v>118.657</v>
      </c>
      <c r="EK23" s="61">
        <v>102.84399999999999</v>
      </c>
      <c r="EL23" s="61">
        <v>51.307000000000002</v>
      </c>
      <c r="EM23" s="61">
        <v>27.373000000000001</v>
      </c>
      <c r="EN23" s="61">
        <v>23.934000000000001</v>
      </c>
      <c r="EO23" s="61">
        <v>9.4629999999999992</v>
      </c>
      <c r="EP23" s="61">
        <v>41.100999999999999</v>
      </c>
      <c r="EQ23" s="61">
        <v>15.814</v>
      </c>
      <c r="ER23" s="61">
        <v>9.3829999999999991</v>
      </c>
      <c r="ES23" s="61">
        <v>8.0129999999999999</v>
      </c>
      <c r="ET23" s="61">
        <v>1.369</v>
      </c>
      <c r="EU23" s="61">
        <v>2.42</v>
      </c>
      <c r="EV23" s="61">
        <v>3.4990000000000001</v>
      </c>
      <c r="EW23" s="61">
        <v>60.69</v>
      </c>
      <c r="EX23" s="61">
        <v>35.386000000000003</v>
      </c>
      <c r="EY23" s="61">
        <v>25.303999999999998</v>
      </c>
      <c r="EZ23" s="61">
        <v>11.882999999999999</v>
      </c>
      <c r="FA23" s="61">
        <v>44.598999999999997</v>
      </c>
      <c r="FB23" s="61">
        <v>25.402000000000001</v>
      </c>
      <c r="FC23" s="61">
        <v>144.059</v>
      </c>
      <c r="FD23" s="61">
        <v>73.328999999999994</v>
      </c>
      <c r="FE23" s="61">
        <v>17.966000000000001</v>
      </c>
      <c r="FF23" s="61">
        <v>236.80799999999999</v>
      </c>
      <c r="FG23" s="61">
        <v>530.01</v>
      </c>
      <c r="FH23" s="61">
        <v>875.88099999999997</v>
      </c>
      <c r="FI23" s="61">
        <v>1405.89</v>
      </c>
      <c r="FJ23" s="61">
        <v>403.01799999999997</v>
      </c>
      <c r="FK23" s="61">
        <v>131.30600000000001</v>
      </c>
      <c r="FL23" s="61">
        <v>85.525000000000006</v>
      </c>
      <c r="FM23" s="61">
        <v>27.170999999999999</v>
      </c>
      <c r="FN23" s="61">
        <v>5.8369999999999997</v>
      </c>
      <c r="FO23" s="61">
        <v>52.517000000000003</v>
      </c>
      <c r="FP23" s="61">
        <v>36.515000000000001</v>
      </c>
      <c r="FQ23" s="61">
        <v>31.684999999999999</v>
      </c>
      <c r="FR23" s="61">
        <v>4.8289999999999997</v>
      </c>
      <c r="FS23" s="61">
        <v>6.7149999999999999</v>
      </c>
      <c r="FT23" s="61">
        <v>28.425999999999998</v>
      </c>
      <c r="FU23" s="61">
        <v>159.733</v>
      </c>
      <c r="FV23" s="61">
        <v>40.689</v>
      </c>
      <c r="FW23" s="61">
        <v>202.596</v>
      </c>
      <c r="FX23" s="61">
        <v>81</v>
      </c>
      <c r="FY23" s="61">
        <v>43.366</v>
      </c>
      <c r="FZ23" s="61">
        <v>35.984000000000002</v>
      </c>
      <c r="GA23" s="61">
        <v>17.478999999999999</v>
      </c>
      <c r="GB23" s="61">
        <v>8.2609999999999992</v>
      </c>
      <c r="GC23" s="61">
        <v>9.218</v>
      </c>
      <c r="GD23" s="61">
        <v>4.7329999999999997</v>
      </c>
      <c r="GE23" s="61">
        <v>13.772</v>
      </c>
      <c r="GF23" s="61">
        <v>7.3819999999999997</v>
      </c>
      <c r="GG23" s="61">
        <v>4.5960000000000001</v>
      </c>
      <c r="GH23" s="61">
        <v>4.0510000000000002</v>
      </c>
      <c r="GI23" s="61">
        <v>0.54500000000000004</v>
      </c>
      <c r="GJ23" s="61">
        <v>0.67800000000000005</v>
      </c>
      <c r="GK23" s="61">
        <v>2.1080000000000001</v>
      </c>
      <c r="GL23" s="61">
        <v>22.076000000000001</v>
      </c>
      <c r="GM23" s="61">
        <v>12.313000000000001</v>
      </c>
      <c r="GN23" s="61">
        <v>9.7629999999999999</v>
      </c>
      <c r="GO23" s="61">
        <v>5.41</v>
      </c>
      <c r="GP23" s="61">
        <v>15.88</v>
      </c>
      <c r="GQ23" s="61">
        <v>11.462</v>
      </c>
      <c r="GR23" s="61">
        <v>54.828000000000003</v>
      </c>
      <c r="GS23" s="61">
        <v>26.172000000000001</v>
      </c>
      <c r="GT23" s="61">
        <v>5.4729999999999999</v>
      </c>
      <c r="GU23" s="61">
        <v>78.305999999999997</v>
      </c>
      <c r="GV23" s="61">
        <v>174.672</v>
      </c>
      <c r="GW23" s="61">
        <v>314.81900000000002</v>
      </c>
      <c r="GX23" s="61">
        <v>489.49099999999999</v>
      </c>
      <c r="GY23" s="61">
        <v>622.05100000000004</v>
      </c>
      <c r="GZ23" s="61">
        <v>230.82400000000001</v>
      </c>
      <c r="HA23" s="61">
        <v>147.12799999999999</v>
      </c>
      <c r="HB23" s="61">
        <v>52.704000000000001</v>
      </c>
      <c r="HC23" s="61">
        <v>9.1999999999999993</v>
      </c>
      <c r="HD23" s="61">
        <v>85.224999999999994</v>
      </c>
      <c r="HE23" s="61">
        <v>67.311999999999998</v>
      </c>
      <c r="HF23" s="61">
        <v>60.381</v>
      </c>
      <c r="HG23" s="61">
        <v>6.931</v>
      </c>
      <c r="HH23" s="61">
        <v>14.271000000000001</v>
      </c>
      <c r="HI23" s="61">
        <v>43.63</v>
      </c>
      <c r="HJ23" s="61">
        <v>274.45400000000001</v>
      </c>
      <c r="HK23" s="61">
        <v>54.378999999999998</v>
      </c>
      <c r="HL23" s="61">
        <v>293.21800000000002</v>
      </c>
      <c r="HM23" s="61">
        <v>99.527000000000001</v>
      </c>
      <c r="HN23" s="61">
        <v>52.488</v>
      </c>
      <c r="HO23" s="61">
        <v>45.548999999999999</v>
      </c>
      <c r="HP23" s="61">
        <v>22.867000000000001</v>
      </c>
      <c r="HQ23" s="61">
        <v>8.6069999999999993</v>
      </c>
      <c r="HR23" s="61">
        <v>14.259</v>
      </c>
      <c r="HS23" s="61">
        <v>4.2690000000000001</v>
      </c>
      <c r="HT23" s="61">
        <v>18.413</v>
      </c>
      <c r="HU23" s="61">
        <v>6.9390000000000001</v>
      </c>
      <c r="HV23" s="61">
        <v>6.625</v>
      </c>
      <c r="HW23" s="61">
        <v>5.2279999999999998</v>
      </c>
      <c r="HX23" s="61">
        <v>1.397</v>
      </c>
      <c r="HY23" s="61">
        <v>0</v>
      </c>
      <c r="HZ23" s="61">
        <v>0.315</v>
      </c>
      <c r="IA23" s="61">
        <v>29.491</v>
      </c>
      <c r="IB23" s="61">
        <v>13.835000000000001</v>
      </c>
      <c r="IC23" s="61">
        <v>15.656000000000001</v>
      </c>
      <c r="ID23" s="61">
        <v>4.2690000000000001</v>
      </c>
      <c r="IE23" s="61">
        <v>18.728000000000002</v>
      </c>
      <c r="IF23" s="61">
        <v>12.632999999999999</v>
      </c>
      <c r="IG23" s="61">
        <v>65.120999999999995</v>
      </c>
      <c r="IH23" s="61">
        <v>34.406999999999996</v>
      </c>
      <c r="II23" s="61">
        <v>11.195</v>
      </c>
      <c r="IJ23" s="61">
        <v>138.273</v>
      </c>
      <c r="IK23" s="61">
        <v>283.31200000000001</v>
      </c>
      <c r="IL23" s="61">
        <v>449.46100000000001</v>
      </c>
      <c r="IM23" s="61">
        <v>732.77300000000002</v>
      </c>
      <c r="IN23" s="61">
        <v>127.249</v>
      </c>
      <c r="IO23" s="61">
        <v>39.203000000000003</v>
      </c>
      <c r="IP23" s="61">
        <v>26.576000000000001</v>
      </c>
      <c r="IQ23" s="61">
        <v>7.6760000000000002</v>
      </c>
    </row>
    <row r="24" spans="1:251">
      <c r="A24" s="9">
        <v>43252</v>
      </c>
      <c r="B24" s="61">
        <v>5884.8419999999996</v>
      </c>
      <c r="C24" s="61">
        <v>2105.6930000000002</v>
      </c>
      <c r="D24" s="61">
        <v>1394.1690000000001</v>
      </c>
      <c r="E24" s="61">
        <v>563.39300000000003</v>
      </c>
      <c r="F24" s="61">
        <v>54.445</v>
      </c>
      <c r="G24" s="61">
        <v>776.33199999999999</v>
      </c>
      <c r="H24" s="61">
        <v>588.92499999999995</v>
      </c>
      <c r="I24" s="61">
        <v>506.84699999999998</v>
      </c>
      <c r="J24" s="61">
        <v>82.078000000000003</v>
      </c>
      <c r="K24" s="61">
        <v>86.356999999999999</v>
      </c>
      <c r="L24" s="61">
        <v>460.822</v>
      </c>
      <c r="M24" s="61">
        <v>2566.5149999999999</v>
      </c>
      <c r="N24" s="61">
        <v>546.15700000000004</v>
      </c>
      <c r="O24" s="61">
        <v>2772.17</v>
      </c>
      <c r="P24" s="61">
        <v>1064.056</v>
      </c>
      <c r="Q24" s="61">
        <v>523.68399999999997</v>
      </c>
      <c r="R24" s="61">
        <v>447.69299999999998</v>
      </c>
      <c r="S24" s="61">
        <v>244.75899999999999</v>
      </c>
      <c r="T24" s="61">
        <v>112.235</v>
      </c>
      <c r="U24" s="61">
        <v>132.524</v>
      </c>
      <c r="V24" s="61">
        <v>31.585999999999999</v>
      </c>
      <c r="W24" s="61">
        <v>165.13200000000001</v>
      </c>
      <c r="X24" s="61">
        <v>75.991</v>
      </c>
      <c r="Y24" s="61">
        <v>50.012</v>
      </c>
      <c r="Z24" s="61">
        <v>39.57</v>
      </c>
      <c r="AA24" s="61">
        <v>10.442</v>
      </c>
      <c r="AB24" s="61">
        <v>6.7370000000000001</v>
      </c>
      <c r="AC24" s="61">
        <v>18.882000000000001</v>
      </c>
      <c r="AD24" s="61">
        <v>294.77100000000002</v>
      </c>
      <c r="AE24" s="61">
        <v>151.80500000000001</v>
      </c>
      <c r="AF24" s="61">
        <v>142.96600000000001</v>
      </c>
      <c r="AG24" s="61">
        <v>38.323999999999998</v>
      </c>
      <c r="AH24" s="61">
        <v>184.01400000000001</v>
      </c>
      <c r="AI24" s="61">
        <v>148.155</v>
      </c>
      <c r="AJ24" s="61">
        <v>671.83900000000006</v>
      </c>
      <c r="AK24" s="61">
        <v>392.21699999999998</v>
      </c>
      <c r="AL24" s="61">
        <v>116.206</v>
      </c>
      <c r="AM24" s="61">
        <v>1221.3399999999999</v>
      </c>
      <c r="AN24" s="61">
        <v>2629.377</v>
      </c>
      <c r="AO24" s="61">
        <v>4435.7269999999999</v>
      </c>
      <c r="AP24" s="61">
        <v>7065.1030000000001</v>
      </c>
      <c r="AQ24" s="61">
        <v>1863.3440000000001</v>
      </c>
      <c r="AR24" s="61">
        <v>674.32899999999995</v>
      </c>
      <c r="AS24" s="61">
        <v>457.49900000000002</v>
      </c>
      <c r="AT24" s="61">
        <v>192.15199999999999</v>
      </c>
      <c r="AU24" s="61">
        <v>13.538</v>
      </c>
      <c r="AV24" s="61">
        <v>251.809</v>
      </c>
      <c r="AW24" s="61">
        <v>176.565</v>
      </c>
      <c r="AX24" s="61">
        <v>152.16</v>
      </c>
      <c r="AY24" s="61">
        <v>24.405000000000001</v>
      </c>
      <c r="AZ24" s="61">
        <v>27.408000000000001</v>
      </c>
      <c r="BA24" s="61">
        <v>154.34700000000001</v>
      </c>
      <c r="BB24" s="61">
        <v>828.67600000000004</v>
      </c>
      <c r="BC24" s="61">
        <v>195.69399999999999</v>
      </c>
      <c r="BD24" s="61">
        <v>838.97400000000005</v>
      </c>
      <c r="BE24" s="61">
        <v>345.14</v>
      </c>
      <c r="BF24" s="61">
        <v>157.55600000000001</v>
      </c>
      <c r="BG24" s="61">
        <v>137.17599999999999</v>
      </c>
      <c r="BH24" s="61">
        <v>71.135999999999996</v>
      </c>
      <c r="BI24" s="61">
        <v>30.36</v>
      </c>
      <c r="BJ24" s="61">
        <v>40.776000000000003</v>
      </c>
      <c r="BK24" s="61">
        <v>8.23</v>
      </c>
      <c r="BL24" s="61">
        <v>55.536000000000001</v>
      </c>
      <c r="BM24" s="61">
        <v>20.381</v>
      </c>
      <c r="BN24" s="61">
        <v>13.59</v>
      </c>
      <c r="BO24" s="61">
        <v>10.103999999999999</v>
      </c>
      <c r="BP24" s="61">
        <v>3.4860000000000002</v>
      </c>
      <c r="BQ24" s="61">
        <v>1.5249999999999999</v>
      </c>
      <c r="BR24" s="61">
        <v>5.266</v>
      </c>
      <c r="BS24" s="61">
        <v>84.725999999999999</v>
      </c>
      <c r="BT24" s="61">
        <v>40.463999999999999</v>
      </c>
      <c r="BU24" s="61">
        <v>44.262</v>
      </c>
      <c r="BV24" s="61">
        <v>9.7550000000000008</v>
      </c>
      <c r="BW24" s="61">
        <v>60.802</v>
      </c>
      <c r="BX24" s="61">
        <v>42.923000000000002</v>
      </c>
      <c r="BY24" s="61">
        <v>200.47900000000001</v>
      </c>
      <c r="BZ24" s="61">
        <v>144.66</v>
      </c>
      <c r="CA24" s="61">
        <v>37.006</v>
      </c>
      <c r="CB24" s="61">
        <v>384.99299999999999</v>
      </c>
      <c r="CC24" s="61">
        <v>831.88499999999999</v>
      </c>
      <c r="CD24" s="61">
        <v>1413.605</v>
      </c>
      <c r="CE24" s="61">
        <v>2245.4899999999998</v>
      </c>
      <c r="CF24" s="61">
        <v>1521.0630000000001</v>
      </c>
      <c r="CG24" s="61">
        <v>544.17600000000004</v>
      </c>
      <c r="CH24" s="61">
        <v>350.81700000000001</v>
      </c>
      <c r="CI24" s="61">
        <v>132.738</v>
      </c>
      <c r="CJ24" s="61">
        <v>17.366</v>
      </c>
      <c r="CK24" s="61">
        <v>200.71199999999999</v>
      </c>
      <c r="CL24" s="61">
        <v>164.512</v>
      </c>
      <c r="CM24" s="61">
        <v>143.535</v>
      </c>
      <c r="CN24" s="61">
        <v>20.977</v>
      </c>
      <c r="CO24" s="61">
        <v>20.65</v>
      </c>
      <c r="CP24" s="61">
        <v>137.738</v>
      </c>
      <c r="CQ24" s="61">
        <v>681.91399999999999</v>
      </c>
      <c r="CR24" s="61">
        <v>143.60400000000001</v>
      </c>
      <c r="CS24" s="61">
        <v>695.54499999999996</v>
      </c>
      <c r="CT24" s="61">
        <v>259.80799999999999</v>
      </c>
      <c r="CU24" s="61">
        <v>127.14100000000001</v>
      </c>
      <c r="CV24" s="61">
        <v>105.996</v>
      </c>
      <c r="CW24" s="61">
        <v>60.988</v>
      </c>
      <c r="CX24" s="61">
        <v>27.753</v>
      </c>
      <c r="CY24" s="61">
        <v>33.234999999999999</v>
      </c>
      <c r="CZ24" s="61">
        <v>7.93</v>
      </c>
      <c r="DA24" s="61">
        <v>34.365000000000002</v>
      </c>
      <c r="DB24" s="61">
        <v>21.145</v>
      </c>
      <c r="DC24" s="61">
        <v>12.026999999999999</v>
      </c>
      <c r="DD24" s="61">
        <v>10.724</v>
      </c>
      <c r="DE24" s="61">
        <v>1.3029999999999999</v>
      </c>
      <c r="DF24" s="61">
        <v>1.65</v>
      </c>
      <c r="DG24" s="61">
        <v>7.468</v>
      </c>
      <c r="DH24" s="61">
        <v>73.015000000000001</v>
      </c>
      <c r="DI24" s="61">
        <v>38.476999999999997</v>
      </c>
      <c r="DJ24" s="61">
        <v>34.537999999999997</v>
      </c>
      <c r="DK24" s="61">
        <v>9.58</v>
      </c>
      <c r="DL24" s="61">
        <v>41.832999999999998</v>
      </c>
      <c r="DM24" s="61">
        <v>44.326000000000001</v>
      </c>
      <c r="DN24" s="61">
        <v>171.46700000000001</v>
      </c>
      <c r="DO24" s="61">
        <v>88.340999999999994</v>
      </c>
      <c r="DP24" s="61">
        <v>30.567</v>
      </c>
      <c r="DQ24" s="61">
        <v>316.55200000000002</v>
      </c>
      <c r="DR24" s="61">
        <v>671.31700000000001</v>
      </c>
      <c r="DS24" s="61">
        <v>1140.1210000000001</v>
      </c>
      <c r="DT24" s="61">
        <v>1811.4380000000001</v>
      </c>
      <c r="DU24" s="61">
        <v>1182.8510000000001</v>
      </c>
      <c r="DV24" s="61">
        <v>420.745</v>
      </c>
      <c r="DW24" s="61">
        <v>273.83100000000002</v>
      </c>
      <c r="DX24" s="61">
        <v>120.53400000000001</v>
      </c>
      <c r="DY24" s="61">
        <v>11.006</v>
      </c>
      <c r="DZ24" s="61">
        <v>142.291</v>
      </c>
      <c r="EA24" s="61">
        <v>121.113</v>
      </c>
      <c r="EB24" s="61">
        <v>101.13200000000001</v>
      </c>
      <c r="EC24" s="61">
        <v>19.98</v>
      </c>
      <c r="ED24" s="61">
        <v>20.048999999999999</v>
      </c>
      <c r="EE24" s="61">
        <v>76.298000000000002</v>
      </c>
      <c r="EF24" s="61">
        <v>497.04199999999997</v>
      </c>
      <c r="EG24" s="61">
        <v>95.668000000000006</v>
      </c>
      <c r="EH24" s="61">
        <v>590.14099999999996</v>
      </c>
      <c r="EI24" s="61">
        <v>225.029</v>
      </c>
      <c r="EJ24" s="61">
        <v>117.681</v>
      </c>
      <c r="EK24" s="61">
        <v>99.332999999999998</v>
      </c>
      <c r="EL24" s="61">
        <v>52.985999999999997</v>
      </c>
      <c r="EM24" s="61">
        <v>26.582000000000001</v>
      </c>
      <c r="EN24" s="61">
        <v>26.402999999999999</v>
      </c>
      <c r="EO24" s="61">
        <v>8.2219999999999995</v>
      </c>
      <c r="EP24" s="61">
        <v>36.969000000000001</v>
      </c>
      <c r="EQ24" s="61">
        <v>18.347999999999999</v>
      </c>
      <c r="ER24" s="61">
        <v>12.862</v>
      </c>
      <c r="ES24" s="61">
        <v>8.5869999999999997</v>
      </c>
      <c r="ET24" s="61">
        <v>4.2750000000000004</v>
      </c>
      <c r="EU24" s="61">
        <v>2.2160000000000002</v>
      </c>
      <c r="EV24" s="61">
        <v>2.956</v>
      </c>
      <c r="EW24" s="61">
        <v>65.847999999999999</v>
      </c>
      <c r="EX24" s="61">
        <v>35.168999999999997</v>
      </c>
      <c r="EY24" s="61">
        <v>30.678999999999998</v>
      </c>
      <c r="EZ24" s="61">
        <v>10.438000000000001</v>
      </c>
      <c r="FA24" s="61">
        <v>39.924999999999997</v>
      </c>
      <c r="FB24" s="61">
        <v>28.294</v>
      </c>
      <c r="FC24" s="61">
        <v>145.97499999999999</v>
      </c>
      <c r="FD24" s="61">
        <v>79.054000000000002</v>
      </c>
      <c r="FE24" s="61">
        <v>24.562000000000001</v>
      </c>
      <c r="FF24" s="61">
        <v>244.696</v>
      </c>
      <c r="FG24" s="61">
        <v>538.42600000000004</v>
      </c>
      <c r="FH24" s="61">
        <v>894.01599999999996</v>
      </c>
      <c r="FI24" s="61">
        <v>1432.442</v>
      </c>
      <c r="FJ24" s="61">
        <v>409.45299999999997</v>
      </c>
      <c r="FK24" s="61">
        <v>137.238</v>
      </c>
      <c r="FL24" s="61">
        <v>92.975999999999999</v>
      </c>
      <c r="FM24" s="61">
        <v>31.911999999999999</v>
      </c>
      <c r="FN24" s="61">
        <v>3.1280000000000001</v>
      </c>
      <c r="FO24" s="61">
        <v>57.936</v>
      </c>
      <c r="FP24" s="61">
        <v>35.247999999999998</v>
      </c>
      <c r="FQ24" s="61">
        <v>29.95</v>
      </c>
      <c r="FR24" s="61">
        <v>5.298</v>
      </c>
      <c r="FS24" s="61">
        <v>6.7430000000000003</v>
      </c>
      <c r="FT24" s="61">
        <v>31.57</v>
      </c>
      <c r="FU24" s="61">
        <v>168.80699999999999</v>
      </c>
      <c r="FV24" s="61">
        <v>32.962000000000003</v>
      </c>
      <c r="FW24" s="61">
        <v>207.684</v>
      </c>
      <c r="FX24" s="61">
        <v>74.573999999999998</v>
      </c>
      <c r="FY24" s="61">
        <v>36.856000000000002</v>
      </c>
      <c r="FZ24" s="61">
        <v>32.895000000000003</v>
      </c>
      <c r="GA24" s="61">
        <v>19.122</v>
      </c>
      <c r="GB24" s="61">
        <v>7.8090000000000002</v>
      </c>
      <c r="GC24" s="61">
        <v>11.313000000000001</v>
      </c>
      <c r="GD24" s="61">
        <v>1.454</v>
      </c>
      <c r="GE24" s="61">
        <v>12.32</v>
      </c>
      <c r="GF24" s="61">
        <v>3.9609999999999999</v>
      </c>
      <c r="GG24" s="61">
        <v>2.3380000000000001</v>
      </c>
      <c r="GH24" s="61">
        <v>1.5820000000000001</v>
      </c>
      <c r="GI24" s="61">
        <v>0.75700000000000001</v>
      </c>
      <c r="GJ24" s="61">
        <v>0.33</v>
      </c>
      <c r="GK24" s="61">
        <v>1.2929999999999999</v>
      </c>
      <c r="GL24" s="61">
        <v>21.46</v>
      </c>
      <c r="GM24" s="61">
        <v>9.39</v>
      </c>
      <c r="GN24" s="61">
        <v>12.07</v>
      </c>
      <c r="GO24" s="61">
        <v>1.784</v>
      </c>
      <c r="GP24" s="61">
        <v>13.612</v>
      </c>
      <c r="GQ24" s="61">
        <v>10.77</v>
      </c>
      <c r="GR24" s="61">
        <v>47.625999999999998</v>
      </c>
      <c r="GS24" s="61">
        <v>26.949000000000002</v>
      </c>
      <c r="GT24" s="61">
        <v>8.0039999999999996</v>
      </c>
      <c r="GU24" s="61">
        <v>76.45</v>
      </c>
      <c r="GV24" s="61">
        <v>174.09399999999999</v>
      </c>
      <c r="GW24" s="61">
        <v>317.93799999999999</v>
      </c>
      <c r="GX24" s="61">
        <v>492.03199999999998</v>
      </c>
      <c r="GY24" s="61">
        <v>627.36199999999997</v>
      </c>
      <c r="GZ24" s="61">
        <v>229.08</v>
      </c>
      <c r="HA24" s="61">
        <v>146.78200000000001</v>
      </c>
      <c r="HB24" s="61">
        <v>53.15</v>
      </c>
      <c r="HC24" s="61">
        <v>6.7709999999999999</v>
      </c>
      <c r="HD24" s="61">
        <v>86.861000000000004</v>
      </c>
      <c r="HE24" s="61">
        <v>71.066000000000003</v>
      </c>
      <c r="HF24" s="61">
        <v>61.976999999999997</v>
      </c>
      <c r="HG24" s="61">
        <v>9.0890000000000004</v>
      </c>
      <c r="HH24" s="61">
        <v>7.5940000000000003</v>
      </c>
      <c r="HI24" s="61">
        <v>43.219000000000001</v>
      </c>
      <c r="HJ24" s="61">
        <v>272.29899999999998</v>
      </c>
      <c r="HK24" s="61">
        <v>55.77</v>
      </c>
      <c r="HL24" s="61">
        <v>299.29399999999998</v>
      </c>
      <c r="HM24" s="61">
        <v>110.056</v>
      </c>
      <c r="HN24" s="61">
        <v>57.512</v>
      </c>
      <c r="HO24" s="61">
        <v>49.29</v>
      </c>
      <c r="HP24" s="61">
        <v>27.678999999999998</v>
      </c>
      <c r="HQ24" s="61">
        <v>14.205</v>
      </c>
      <c r="HR24" s="61">
        <v>13.475</v>
      </c>
      <c r="HS24" s="61">
        <v>4.4459999999999997</v>
      </c>
      <c r="HT24" s="61">
        <v>17.164000000000001</v>
      </c>
      <c r="HU24" s="61">
        <v>8.2210000000000001</v>
      </c>
      <c r="HV24" s="61">
        <v>6.4379999999999997</v>
      </c>
      <c r="HW24" s="61">
        <v>5.9</v>
      </c>
      <c r="HX24" s="61">
        <v>0.53800000000000003</v>
      </c>
      <c r="HY24" s="61">
        <v>0.64300000000000002</v>
      </c>
      <c r="HZ24" s="61">
        <v>1.141</v>
      </c>
      <c r="IA24" s="61">
        <v>34.116999999999997</v>
      </c>
      <c r="IB24" s="61">
        <v>20.105</v>
      </c>
      <c r="IC24" s="61">
        <v>14.013</v>
      </c>
      <c r="ID24" s="61">
        <v>5.0890000000000004</v>
      </c>
      <c r="IE24" s="61">
        <v>18.305</v>
      </c>
      <c r="IF24" s="61">
        <v>14.568</v>
      </c>
      <c r="IG24" s="61">
        <v>72.078999999999994</v>
      </c>
      <c r="IH24" s="61">
        <v>37.975999999999999</v>
      </c>
      <c r="II24" s="61">
        <v>11.997</v>
      </c>
      <c r="IJ24" s="61">
        <v>138.93199999999999</v>
      </c>
      <c r="IK24" s="61">
        <v>286.59100000000001</v>
      </c>
      <c r="IL24" s="61">
        <v>462.82400000000001</v>
      </c>
      <c r="IM24" s="61">
        <v>749.41499999999996</v>
      </c>
      <c r="IN24" s="61">
        <v>126.855</v>
      </c>
      <c r="IO24" s="61">
        <v>39.161000000000001</v>
      </c>
      <c r="IP24" s="61">
        <v>27.103000000000002</v>
      </c>
      <c r="IQ24" s="61">
        <v>7.9870000000000001</v>
      </c>
    </row>
    <row r="25" spans="1:251">
      <c r="A25" s="9">
        <v>43525</v>
      </c>
      <c r="B25" s="61">
        <v>5965.83</v>
      </c>
      <c r="C25" s="61">
        <v>2128.8969999999999</v>
      </c>
      <c r="D25" s="61">
        <v>1416.6120000000001</v>
      </c>
      <c r="E25" s="61">
        <v>580.33000000000004</v>
      </c>
      <c r="F25" s="61">
        <v>59.180999999999997</v>
      </c>
      <c r="G25" s="61">
        <v>777.1</v>
      </c>
      <c r="H25" s="61">
        <v>575.09500000000003</v>
      </c>
      <c r="I25" s="61">
        <v>490.83699999999999</v>
      </c>
      <c r="J25" s="61">
        <v>84.257999999999996</v>
      </c>
      <c r="K25" s="61">
        <v>90.066999999999993</v>
      </c>
      <c r="L25" s="61">
        <v>453.55</v>
      </c>
      <c r="M25" s="61">
        <v>2582.4470000000001</v>
      </c>
      <c r="N25" s="61">
        <v>566.375</v>
      </c>
      <c r="O25" s="61">
        <v>2817.0079999999998</v>
      </c>
      <c r="P25" s="61">
        <v>1025.1590000000001</v>
      </c>
      <c r="Q25" s="61">
        <v>522.39499999999998</v>
      </c>
      <c r="R25" s="61">
        <v>444.09899999999999</v>
      </c>
      <c r="S25" s="61">
        <v>248.30500000000001</v>
      </c>
      <c r="T25" s="61">
        <v>126.604</v>
      </c>
      <c r="U25" s="61">
        <v>121.70099999999999</v>
      </c>
      <c r="V25" s="61">
        <v>29.06</v>
      </c>
      <c r="W25" s="61">
        <v>163.238</v>
      </c>
      <c r="X25" s="61">
        <v>78.296000000000006</v>
      </c>
      <c r="Y25" s="61">
        <v>55.97</v>
      </c>
      <c r="Z25" s="61">
        <v>45.633000000000003</v>
      </c>
      <c r="AA25" s="61">
        <v>10.337999999999999</v>
      </c>
      <c r="AB25" s="61">
        <v>5.8780000000000001</v>
      </c>
      <c r="AC25" s="61">
        <v>15.53</v>
      </c>
      <c r="AD25" s="61">
        <v>304.27600000000001</v>
      </c>
      <c r="AE25" s="61">
        <v>172.23699999999999</v>
      </c>
      <c r="AF25" s="61">
        <v>132.03899999999999</v>
      </c>
      <c r="AG25" s="61">
        <v>34.938000000000002</v>
      </c>
      <c r="AH25" s="61">
        <v>178.76900000000001</v>
      </c>
      <c r="AI25" s="61">
        <v>143.149</v>
      </c>
      <c r="AJ25" s="61">
        <v>665.54399999999998</v>
      </c>
      <c r="AK25" s="61">
        <v>359.61599999999999</v>
      </c>
      <c r="AL25" s="61">
        <v>126.532</v>
      </c>
      <c r="AM25" s="61">
        <v>1218.3699999999999</v>
      </c>
      <c r="AN25" s="61">
        <v>2651.817</v>
      </c>
      <c r="AO25" s="61">
        <v>4465.7039999999997</v>
      </c>
      <c r="AP25" s="61">
        <v>7117.5209999999997</v>
      </c>
      <c r="AQ25" s="61">
        <v>1900.3320000000001</v>
      </c>
      <c r="AR25" s="61">
        <v>678.05200000000002</v>
      </c>
      <c r="AS25" s="61">
        <v>453.55399999999997</v>
      </c>
      <c r="AT25" s="61">
        <v>197.58500000000001</v>
      </c>
      <c r="AU25" s="61">
        <v>17.196000000000002</v>
      </c>
      <c r="AV25" s="61">
        <v>238.773</v>
      </c>
      <c r="AW25" s="61">
        <v>176.61</v>
      </c>
      <c r="AX25" s="61">
        <v>155.292</v>
      </c>
      <c r="AY25" s="61">
        <v>21.318000000000001</v>
      </c>
      <c r="AZ25" s="61">
        <v>32.780999999999999</v>
      </c>
      <c r="BA25" s="61">
        <v>146.99600000000001</v>
      </c>
      <c r="BB25" s="61">
        <v>825.048</v>
      </c>
      <c r="BC25" s="61">
        <v>188.922</v>
      </c>
      <c r="BD25" s="61">
        <v>886.36199999999997</v>
      </c>
      <c r="BE25" s="61">
        <v>319.27199999999999</v>
      </c>
      <c r="BF25" s="61">
        <v>161.197</v>
      </c>
      <c r="BG25" s="61">
        <v>141.63399999999999</v>
      </c>
      <c r="BH25" s="61">
        <v>71.929000000000002</v>
      </c>
      <c r="BI25" s="61">
        <v>38.279000000000003</v>
      </c>
      <c r="BJ25" s="61">
        <v>33.65</v>
      </c>
      <c r="BK25" s="61">
        <v>6.9829999999999997</v>
      </c>
      <c r="BL25" s="61">
        <v>60.585000000000001</v>
      </c>
      <c r="BM25" s="61">
        <v>19.562999999999999</v>
      </c>
      <c r="BN25" s="61">
        <v>13.211</v>
      </c>
      <c r="BO25" s="61">
        <v>9.8770000000000007</v>
      </c>
      <c r="BP25" s="61">
        <v>3.3340000000000001</v>
      </c>
      <c r="BQ25" s="61">
        <v>1.5760000000000001</v>
      </c>
      <c r="BR25" s="61">
        <v>4.2119999999999997</v>
      </c>
      <c r="BS25" s="61">
        <v>85.14</v>
      </c>
      <c r="BT25" s="61">
        <v>48.155999999999999</v>
      </c>
      <c r="BU25" s="61">
        <v>36.984000000000002</v>
      </c>
      <c r="BV25" s="61">
        <v>8.5589999999999993</v>
      </c>
      <c r="BW25" s="61">
        <v>64.796000000000006</v>
      </c>
      <c r="BX25" s="61">
        <v>47.826000000000001</v>
      </c>
      <c r="BY25" s="61">
        <v>209.023</v>
      </c>
      <c r="BZ25" s="61">
        <v>110.248</v>
      </c>
      <c r="CA25" s="61">
        <v>45.536000000000001</v>
      </c>
      <c r="CB25" s="61">
        <v>391.99799999999999</v>
      </c>
      <c r="CC25" s="61">
        <v>839.24800000000005</v>
      </c>
      <c r="CD25" s="61">
        <v>1425.8910000000001</v>
      </c>
      <c r="CE25" s="61">
        <v>2265.1390000000001</v>
      </c>
      <c r="CF25" s="61">
        <v>1555.3710000000001</v>
      </c>
      <c r="CG25" s="61">
        <v>565.12599999999998</v>
      </c>
      <c r="CH25" s="61">
        <v>363.75700000000001</v>
      </c>
      <c r="CI25" s="61">
        <v>141.393</v>
      </c>
      <c r="CJ25" s="61">
        <v>14.782</v>
      </c>
      <c r="CK25" s="61">
        <v>207.58199999999999</v>
      </c>
      <c r="CL25" s="61">
        <v>173.04300000000001</v>
      </c>
      <c r="CM25" s="61">
        <v>143.66800000000001</v>
      </c>
      <c r="CN25" s="61">
        <v>29.373999999999999</v>
      </c>
      <c r="CO25" s="61">
        <v>22.405999999999999</v>
      </c>
      <c r="CP25" s="61">
        <v>130.28100000000001</v>
      </c>
      <c r="CQ25" s="61">
        <v>695.40700000000004</v>
      </c>
      <c r="CR25" s="61">
        <v>154.72</v>
      </c>
      <c r="CS25" s="61">
        <v>705.245</v>
      </c>
      <c r="CT25" s="61">
        <v>245.37899999999999</v>
      </c>
      <c r="CU25" s="61">
        <v>114.735</v>
      </c>
      <c r="CV25" s="61">
        <v>100.468</v>
      </c>
      <c r="CW25" s="61">
        <v>63.27</v>
      </c>
      <c r="CX25" s="61">
        <v>34.033000000000001</v>
      </c>
      <c r="CY25" s="61">
        <v>29.236999999999998</v>
      </c>
      <c r="CZ25" s="61">
        <v>4.0919999999999996</v>
      </c>
      <c r="DA25" s="61">
        <v>32.362000000000002</v>
      </c>
      <c r="DB25" s="61">
        <v>14.266999999999999</v>
      </c>
      <c r="DC25" s="61">
        <v>10.747</v>
      </c>
      <c r="DD25" s="61">
        <v>10.747</v>
      </c>
      <c r="DE25" s="61">
        <v>0</v>
      </c>
      <c r="DF25" s="61">
        <v>0.88400000000000001</v>
      </c>
      <c r="DG25" s="61">
        <v>2.6360000000000001</v>
      </c>
      <c r="DH25" s="61">
        <v>74.016999999999996</v>
      </c>
      <c r="DI25" s="61">
        <v>44.78</v>
      </c>
      <c r="DJ25" s="61">
        <v>29.236999999999998</v>
      </c>
      <c r="DK25" s="61">
        <v>4.976</v>
      </c>
      <c r="DL25" s="61">
        <v>34.997999999999998</v>
      </c>
      <c r="DM25" s="61">
        <v>40.064</v>
      </c>
      <c r="DN25" s="61">
        <v>154.79900000000001</v>
      </c>
      <c r="DO25" s="61">
        <v>90.58</v>
      </c>
      <c r="DP25" s="61">
        <v>34.24</v>
      </c>
      <c r="DQ25" s="61">
        <v>316.52699999999999</v>
      </c>
      <c r="DR25" s="61">
        <v>679.86099999999999</v>
      </c>
      <c r="DS25" s="61">
        <v>1155.1289999999999</v>
      </c>
      <c r="DT25" s="61">
        <v>1834.99</v>
      </c>
      <c r="DU25" s="61">
        <v>1198.4079999999999</v>
      </c>
      <c r="DV25" s="61">
        <v>422.38900000000001</v>
      </c>
      <c r="DW25" s="61">
        <v>284.10599999999999</v>
      </c>
      <c r="DX25" s="61">
        <v>125.179</v>
      </c>
      <c r="DY25" s="61">
        <v>10.728999999999999</v>
      </c>
      <c r="DZ25" s="61">
        <v>148.19800000000001</v>
      </c>
      <c r="EA25" s="61">
        <v>102.3</v>
      </c>
      <c r="EB25" s="61">
        <v>87.652000000000001</v>
      </c>
      <c r="EC25" s="61">
        <v>14.648</v>
      </c>
      <c r="ED25" s="61">
        <v>17.521000000000001</v>
      </c>
      <c r="EE25" s="61">
        <v>80.605999999999995</v>
      </c>
      <c r="EF25" s="61">
        <v>502.995</v>
      </c>
      <c r="EG25" s="61">
        <v>106.904</v>
      </c>
      <c r="EH25" s="61">
        <v>588.50900000000001</v>
      </c>
      <c r="EI25" s="61">
        <v>218.71700000000001</v>
      </c>
      <c r="EJ25" s="61">
        <v>119.577</v>
      </c>
      <c r="EK25" s="61">
        <v>95.953000000000003</v>
      </c>
      <c r="EL25" s="61">
        <v>51.587000000000003</v>
      </c>
      <c r="EM25" s="61">
        <v>26.890999999999998</v>
      </c>
      <c r="EN25" s="61">
        <v>24.696000000000002</v>
      </c>
      <c r="EO25" s="61">
        <v>9.4710000000000001</v>
      </c>
      <c r="EP25" s="61">
        <v>34.895000000000003</v>
      </c>
      <c r="EQ25" s="61">
        <v>23.623000000000001</v>
      </c>
      <c r="ER25" s="61">
        <v>19.527000000000001</v>
      </c>
      <c r="ES25" s="61">
        <v>15.057</v>
      </c>
      <c r="ET25" s="61">
        <v>4.4690000000000003</v>
      </c>
      <c r="EU25" s="61">
        <v>1.468</v>
      </c>
      <c r="EV25" s="61">
        <v>2.6280000000000001</v>
      </c>
      <c r="EW25" s="61">
        <v>71.114000000000004</v>
      </c>
      <c r="EX25" s="61">
        <v>41.948999999999998</v>
      </c>
      <c r="EY25" s="61">
        <v>29.164999999999999</v>
      </c>
      <c r="EZ25" s="61">
        <v>10.94</v>
      </c>
      <c r="FA25" s="61">
        <v>37.524000000000001</v>
      </c>
      <c r="FB25" s="61">
        <v>23.67</v>
      </c>
      <c r="FC25" s="61">
        <v>143.24700000000001</v>
      </c>
      <c r="FD25" s="61">
        <v>75.47</v>
      </c>
      <c r="FE25" s="61">
        <v>25.263000000000002</v>
      </c>
      <c r="FF25" s="61">
        <v>239.24</v>
      </c>
      <c r="FG25" s="61">
        <v>542.49</v>
      </c>
      <c r="FH25" s="61">
        <v>899.89800000000002</v>
      </c>
      <c r="FI25" s="61">
        <v>1442.3879999999999</v>
      </c>
      <c r="FJ25" s="61">
        <v>408.74400000000003</v>
      </c>
      <c r="FK25" s="61">
        <v>131.875</v>
      </c>
      <c r="FL25" s="61">
        <v>91.941999999999993</v>
      </c>
      <c r="FM25" s="61">
        <v>32.17</v>
      </c>
      <c r="FN25" s="61">
        <v>4.4880000000000004</v>
      </c>
      <c r="FO25" s="61">
        <v>55.283999999999999</v>
      </c>
      <c r="FP25" s="61">
        <v>34.090000000000003</v>
      </c>
      <c r="FQ25" s="61">
        <v>29.992999999999999</v>
      </c>
      <c r="FR25" s="61">
        <v>4.0970000000000004</v>
      </c>
      <c r="FS25" s="61">
        <v>4.726</v>
      </c>
      <c r="FT25" s="61">
        <v>31.919</v>
      </c>
      <c r="FU25" s="61">
        <v>163.79400000000001</v>
      </c>
      <c r="FV25" s="61">
        <v>38.545000000000002</v>
      </c>
      <c r="FW25" s="61">
        <v>206.405</v>
      </c>
      <c r="FX25" s="61">
        <v>83.665999999999997</v>
      </c>
      <c r="FY25" s="61">
        <v>43.427</v>
      </c>
      <c r="FZ25" s="61">
        <v>38.234999999999999</v>
      </c>
      <c r="GA25" s="61">
        <v>20.472000000000001</v>
      </c>
      <c r="GB25" s="61">
        <v>9.4740000000000002</v>
      </c>
      <c r="GC25" s="61">
        <v>10.997999999999999</v>
      </c>
      <c r="GD25" s="61">
        <v>2.569</v>
      </c>
      <c r="GE25" s="61">
        <v>15.195</v>
      </c>
      <c r="GF25" s="61">
        <v>5.1909999999999998</v>
      </c>
      <c r="GG25" s="61">
        <v>2.89</v>
      </c>
      <c r="GH25" s="61">
        <v>2.4140000000000001</v>
      </c>
      <c r="GI25" s="61">
        <v>0.47599999999999998</v>
      </c>
      <c r="GJ25" s="61">
        <v>0.48899999999999999</v>
      </c>
      <c r="GK25" s="61">
        <v>1.57</v>
      </c>
      <c r="GL25" s="61">
        <v>23.361999999999998</v>
      </c>
      <c r="GM25" s="61">
        <v>11.888</v>
      </c>
      <c r="GN25" s="61">
        <v>11.474</v>
      </c>
      <c r="GO25" s="61">
        <v>3.0569999999999999</v>
      </c>
      <c r="GP25" s="61">
        <v>16.763999999999999</v>
      </c>
      <c r="GQ25" s="61">
        <v>11.185</v>
      </c>
      <c r="GR25" s="61">
        <v>54.610999999999997</v>
      </c>
      <c r="GS25" s="61">
        <v>29.055</v>
      </c>
      <c r="GT25" s="61">
        <v>5.181</v>
      </c>
      <c r="GU25" s="61">
        <v>77.367999999999995</v>
      </c>
      <c r="GV25" s="61">
        <v>175.30199999999999</v>
      </c>
      <c r="GW25" s="61">
        <v>322.28899999999999</v>
      </c>
      <c r="GX25" s="61">
        <v>497.59100000000001</v>
      </c>
      <c r="GY25" s="61">
        <v>627.34299999999996</v>
      </c>
      <c r="GZ25" s="61">
        <v>235.14699999999999</v>
      </c>
      <c r="HA25" s="61">
        <v>153.41</v>
      </c>
      <c r="HB25" s="61">
        <v>51.857999999999997</v>
      </c>
      <c r="HC25" s="61">
        <v>7.992</v>
      </c>
      <c r="HD25" s="61">
        <v>93.56</v>
      </c>
      <c r="HE25" s="61">
        <v>69.912999999999997</v>
      </c>
      <c r="HF25" s="61">
        <v>57.933</v>
      </c>
      <c r="HG25" s="61">
        <v>11.98</v>
      </c>
      <c r="HH25" s="61">
        <v>8.968</v>
      </c>
      <c r="HI25" s="61">
        <v>48.487000000000002</v>
      </c>
      <c r="HJ25" s="61">
        <v>283.63400000000001</v>
      </c>
      <c r="HK25" s="61">
        <v>54.277000000000001</v>
      </c>
      <c r="HL25" s="61">
        <v>289.43200000000002</v>
      </c>
      <c r="HM25" s="61">
        <v>105.125</v>
      </c>
      <c r="HN25" s="61">
        <v>53.451999999999998</v>
      </c>
      <c r="HO25" s="61">
        <v>43.722999999999999</v>
      </c>
      <c r="HP25" s="61">
        <v>25.597999999999999</v>
      </c>
      <c r="HQ25" s="61">
        <v>10.823</v>
      </c>
      <c r="HR25" s="61">
        <v>14.775</v>
      </c>
      <c r="HS25" s="61">
        <v>4.7220000000000004</v>
      </c>
      <c r="HT25" s="61">
        <v>13.132999999999999</v>
      </c>
      <c r="HU25" s="61">
        <v>9.7289999999999992</v>
      </c>
      <c r="HV25" s="61">
        <v>5.6219999999999999</v>
      </c>
      <c r="HW25" s="61">
        <v>4.2629999999999999</v>
      </c>
      <c r="HX25" s="61">
        <v>1.359</v>
      </c>
      <c r="HY25" s="61">
        <v>1.2210000000000001</v>
      </c>
      <c r="HZ25" s="61">
        <v>2.8860000000000001</v>
      </c>
      <c r="IA25" s="61">
        <v>31.22</v>
      </c>
      <c r="IB25" s="61">
        <v>15.086</v>
      </c>
      <c r="IC25" s="61">
        <v>16.134</v>
      </c>
      <c r="ID25" s="61">
        <v>5.9429999999999996</v>
      </c>
      <c r="IE25" s="61">
        <v>16.018999999999998</v>
      </c>
      <c r="IF25" s="61">
        <v>13.456</v>
      </c>
      <c r="IG25" s="61">
        <v>66.909000000000006</v>
      </c>
      <c r="IH25" s="61">
        <v>38.216999999999999</v>
      </c>
      <c r="II25" s="61">
        <v>11.824</v>
      </c>
      <c r="IJ25" s="61">
        <v>134.41200000000001</v>
      </c>
      <c r="IK25" s="61">
        <v>288.59899999999999</v>
      </c>
      <c r="IL25" s="61">
        <v>455.69299999999998</v>
      </c>
      <c r="IM25" s="61">
        <v>744.29300000000001</v>
      </c>
      <c r="IN25" s="61">
        <v>125.137</v>
      </c>
      <c r="IO25" s="61">
        <v>38.301000000000002</v>
      </c>
      <c r="IP25" s="61">
        <v>26.193999999999999</v>
      </c>
      <c r="IQ25" s="61">
        <v>7.5389999999999997</v>
      </c>
    </row>
    <row r="26" spans="1:251">
      <c r="A26" s="9">
        <v>43617</v>
      </c>
      <c r="B26" s="61">
        <v>5948.8280000000004</v>
      </c>
      <c r="C26" s="61">
        <v>2147.893</v>
      </c>
      <c r="D26" s="61">
        <v>1418.9929999999999</v>
      </c>
      <c r="E26" s="61">
        <v>586.50900000000001</v>
      </c>
      <c r="F26" s="61">
        <v>56.182000000000002</v>
      </c>
      <c r="G26" s="61">
        <v>776.30200000000002</v>
      </c>
      <c r="H26" s="61">
        <v>596.01599999999996</v>
      </c>
      <c r="I26" s="61">
        <v>511.61399999999998</v>
      </c>
      <c r="J26" s="61">
        <v>84.400999999999996</v>
      </c>
      <c r="K26" s="61">
        <v>88.840999999999994</v>
      </c>
      <c r="L26" s="61">
        <v>449.02499999999998</v>
      </c>
      <c r="M26" s="61">
        <v>2596.9180000000001</v>
      </c>
      <c r="N26" s="61">
        <v>559.65800000000002</v>
      </c>
      <c r="O26" s="61">
        <v>2792.2510000000002</v>
      </c>
      <c r="P26" s="61">
        <v>1042.06</v>
      </c>
      <c r="Q26" s="61">
        <v>517.495</v>
      </c>
      <c r="R26" s="61">
        <v>446.60899999999998</v>
      </c>
      <c r="S26" s="61">
        <v>251.51900000000001</v>
      </c>
      <c r="T26" s="61">
        <v>128.375</v>
      </c>
      <c r="U26" s="61">
        <v>123.14400000000001</v>
      </c>
      <c r="V26" s="61">
        <v>30.337</v>
      </c>
      <c r="W26" s="61">
        <v>164.00200000000001</v>
      </c>
      <c r="X26" s="61">
        <v>70.885999999999996</v>
      </c>
      <c r="Y26" s="61">
        <v>49.395000000000003</v>
      </c>
      <c r="Z26" s="61">
        <v>43.17</v>
      </c>
      <c r="AA26" s="61">
        <v>6.2249999999999996</v>
      </c>
      <c r="AB26" s="61">
        <v>7.3159999999999998</v>
      </c>
      <c r="AC26" s="61">
        <v>12.227</v>
      </c>
      <c r="AD26" s="61">
        <v>300.91399999999999</v>
      </c>
      <c r="AE26" s="61">
        <v>171.54499999999999</v>
      </c>
      <c r="AF26" s="61">
        <v>129.369</v>
      </c>
      <c r="AG26" s="61">
        <v>37.652999999999999</v>
      </c>
      <c r="AH26" s="61">
        <v>176.23</v>
      </c>
      <c r="AI26" s="61">
        <v>142.68700000000001</v>
      </c>
      <c r="AJ26" s="61">
        <v>660.18100000000004</v>
      </c>
      <c r="AK26" s="61">
        <v>381.87900000000002</v>
      </c>
      <c r="AL26" s="61">
        <v>130.77000000000001</v>
      </c>
      <c r="AM26" s="61">
        <v>1222.413</v>
      </c>
      <c r="AN26" s="61">
        <v>2665.991</v>
      </c>
      <c r="AO26" s="61">
        <v>4455.6670000000004</v>
      </c>
      <c r="AP26" s="61">
        <v>7121.6570000000002</v>
      </c>
      <c r="AQ26" s="61">
        <v>1897.2190000000001</v>
      </c>
      <c r="AR26" s="61">
        <v>679.42</v>
      </c>
      <c r="AS26" s="61">
        <v>444.71199999999999</v>
      </c>
      <c r="AT26" s="61">
        <v>202.721</v>
      </c>
      <c r="AU26" s="61">
        <v>16.689</v>
      </c>
      <c r="AV26" s="61">
        <v>225.30199999999999</v>
      </c>
      <c r="AW26" s="61">
        <v>189.79400000000001</v>
      </c>
      <c r="AX26" s="61">
        <v>164.39</v>
      </c>
      <c r="AY26" s="61">
        <v>25.404</v>
      </c>
      <c r="AZ26" s="61">
        <v>27.06</v>
      </c>
      <c r="BA26" s="61">
        <v>146.494</v>
      </c>
      <c r="BB26" s="61">
        <v>825.91399999999999</v>
      </c>
      <c r="BC26" s="61">
        <v>194.929</v>
      </c>
      <c r="BD26" s="61">
        <v>876.37599999999998</v>
      </c>
      <c r="BE26" s="61">
        <v>324.44799999999998</v>
      </c>
      <c r="BF26" s="61">
        <v>163.71299999999999</v>
      </c>
      <c r="BG26" s="61">
        <v>143.80500000000001</v>
      </c>
      <c r="BH26" s="61">
        <v>81.007000000000005</v>
      </c>
      <c r="BI26" s="61">
        <v>45.331000000000003</v>
      </c>
      <c r="BJ26" s="61">
        <v>35.676000000000002</v>
      </c>
      <c r="BK26" s="61">
        <v>8.6120000000000001</v>
      </c>
      <c r="BL26" s="61">
        <v>54.185000000000002</v>
      </c>
      <c r="BM26" s="61">
        <v>19.908000000000001</v>
      </c>
      <c r="BN26" s="61">
        <v>14.051</v>
      </c>
      <c r="BO26" s="61">
        <v>12.351000000000001</v>
      </c>
      <c r="BP26" s="61">
        <v>1.7</v>
      </c>
      <c r="BQ26" s="61">
        <v>3.0019999999999998</v>
      </c>
      <c r="BR26" s="61">
        <v>2.1890000000000001</v>
      </c>
      <c r="BS26" s="61">
        <v>95.058000000000007</v>
      </c>
      <c r="BT26" s="61">
        <v>57.682000000000002</v>
      </c>
      <c r="BU26" s="61">
        <v>37.375999999999998</v>
      </c>
      <c r="BV26" s="61">
        <v>11.615</v>
      </c>
      <c r="BW26" s="61">
        <v>56.375</v>
      </c>
      <c r="BX26" s="61">
        <v>39.978999999999999</v>
      </c>
      <c r="BY26" s="61">
        <v>203.69200000000001</v>
      </c>
      <c r="BZ26" s="61">
        <v>120.756</v>
      </c>
      <c r="CA26" s="61">
        <v>44.872</v>
      </c>
      <c r="CB26" s="61">
        <v>387.62400000000002</v>
      </c>
      <c r="CC26" s="61">
        <v>843.73599999999999</v>
      </c>
      <c r="CD26" s="61">
        <v>1422.8030000000001</v>
      </c>
      <c r="CE26" s="61">
        <v>2266.5390000000002</v>
      </c>
      <c r="CF26" s="61">
        <v>1543.9659999999999</v>
      </c>
      <c r="CG26" s="61">
        <v>568.24</v>
      </c>
      <c r="CH26" s="61">
        <v>370.12599999999998</v>
      </c>
      <c r="CI26" s="61">
        <v>143.99600000000001</v>
      </c>
      <c r="CJ26" s="61">
        <v>13.593</v>
      </c>
      <c r="CK26" s="61">
        <v>212.53700000000001</v>
      </c>
      <c r="CL26" s="61">
        <v>165.01900000000001</v>
      </c>
      <c r="CM26" s="61">
        <v>141.48099999999999</v>
      </c>
      <c r="CN26" s="61">
        <v>23.538</v>
      </c>
      <c r="CO26" s="61">
        <v>25.553999999999998</v>
      </c>
      <c r="CP26" s="61">
        <v>124.56100000000001</v>
      </c>
      <c r="CQ26" s="61">
        <v>692.8</v>
      </c>
      <c r="CR26" s="61">
        <v>150.89099999999999</v>
      </c>
      <c r="CS26" s="61">
        <v>700.274</v>
      </c>
      <c r="CT26" s="61">
        <v>256.70499999999998</v>
      </c>
      <c r="CU26" s="61">
        <v>115.723</v>
      </c>
      <c r="CV26" s="61">
        <v>103.366</v>
      </c>
      <c r="CW26" s="61">
        <v>62.441000000000003</v>
      </c>
      <c r="CX26" s="61">
        <v>31.702000000000002</v>
      </c>
      <c r="CY26" s="61">
        <v>30.739000000000001</v>
      </c>
      <c r="CZ26" s="61">
        <v>8.3149999999999995</v>
      </c>
      <c r="DA26" s="61">
        <v>32.61</v>
      </c>
      <c r="DB26" s="61">
        <v>12.356999999999999</v>
      </c>
      <c r="DC26" s="61">
        <v>7.6139999999999999</v>
      </c>
      <c r="DD26" s="61">
        <v>6.52</v>
      </c>
      <c r="DE26" s="61">
        <v>1.0940000000000001</v>
      </c>
      <c r="DF26" s="61">
        <v>0.997</v>
      </c>
      <c r="DG26" s="61">
        <v>2.8690000000000002</v>
      </c>
      <c r="DH26" s="61">
        <v>70.055000000000007</v>
      </c>
      <c r="DI26" s="61">
        <v>38.220999999999997</v>
      </c>
      <c r="DJ26" s="61">
        <v>31.834</v>
      </c>
      <c r="DK26" s="61">
        <v>9.3119999999999994</v>
      </c>
      <c r="DL26" s="61">
        <v>35.478999999999999</v>
      </c>
      <c r="DM26" s="61">
        <v>42.713000000000001</v>
      </c>
      <c r="DN26" s="61">
        <v>158.43600000000001</v>
      </c>
      <c r="DO26" s="61">
        <v>98.27</v>
      </c>
      <c r="DP26" s="61">
        <v>30.263999999999999</v>
      </c>
      <c r="DQ26" s="61">
        <v>320.61200000000002</v>
      </c>
      <c r="DR26" s="61">
        <v>683.96199999999999</v>
      </c>
      <c r="DS26" s="61">
        <v>1146.973</v>
      </c>
      <c r="DT26" s="61">
        <v>1830.9359999999999</v>
      </c>
      <c r="DU26" s="61">
        <v>1189.2139999999999</v>
      </c>
      <c r="DV26" s="61">
        <v>426.24200000000002</v>
      </c>
      <c r="DW26" s="61">
        <v>282.50799999999998</v>
      </c>
      <c r="DX26" s="61">
        <v>128.523</v>
      </c>
      <c r="DY26" s="61">
        <v>10.487</v>
      </c>
      <c r="DZ26" s="61">
        <v>143.499</v>
      </c>
      <c r="EA26" s="61">
        <v>119.32</v>
      </c>
      <c r="EB26" s="61">
        <v>99.807000000000002</v>
      </c>
      <c r="EC26" s="61">
        <v>19.513999999999999</v>
      </c>
      <c r="ED26" s="61">
        <v>15.725</v>
      </c>
      <c r="EE26" s="61">
        <v>82.278000000000006</v>
      </c>
      <c r="EF26" s="61">
        <v>508.52</v>
      </c>
      <c r="EG26" s="61">
        <v>103.05</v>
      </c>
      <c r="EH26" s="61">
        <v>577.64300000000003</v>
      </c>
      <c r="EI26" s="61">
        <v>225.42</v>
      </c>
      <c r="EJ26" s="61">
        <v>119.27500000000001</v>
      </c>
      <c r="EK26" s="61">
        <v>99.031999999999996</v>
      </c>
      <c r="EL26" s="61">
        <v>50.456000000000003</v>
      </c>
      <c r="EM26" s="61">
        <v>25.817</v>
      </c>
      <c r="EN26" s="61">
        <v>24.638999999999999</v>
      </c>
      <c r="EO26" s="61">
        <v>8.8330000000000002</v>
      </c>
      <c r="EP26" s="61">
        <v>39.322000000000003</v>
      </c>
      <c r="EQ26" s="61">
        <v>20.244</v>
      </c>
      <c r="ER26" s="61">
        <v>15.811</v>
      </c>
      <c r="ES26" s="61">
        <v>14.455</v>
      </c>
      <c r="ET26" s="61">
        <v>1.3560000000000001</v>
      </c>
      <c r="EU26" s="61">
        <v>1.5249999999999999</v>
      </c>
      <c r="EV26" s="61">
        <v>2.907</v>
      </c>
      <c r="EW26" s="61">
        <v>66.268000000000001</v>
      </c>
      <c r="EX26" s="61">
        <v>40.271999999999998</v>
      </c>
      <c r="EY26" s="61">
        <v>25.995000000000001</v>
      </c>
      <c r="EZ26" s="61">
        <v>10.358000000000001</v>
      </c>
      <c r="FA26" s="61">
        <v>42.228999999999999</v>
      </c>
      <c r="FB26" s="61">
        <v>24.92</v>
      </c>
      <c r="FC26" s="61">
        <v>144.19499999999999</v>
      </c>
      <c r="FD26" s="61">
        <v>81.224999999999994</v>
      </c>
      <c r="FE26" s="61">
        <v>30.382000000000001</v>
      </c>
      <c r="FF26" s="61">
        <v>245.75</v>
      </c>
      <c r="FG26" s="61">
        <v>545.51700000000005</v>
      </c>
      <c r="FH26" s="61">
        <v>899.49900000000002</v>
      </c>
      <c r="FI26" s="61">
        <v>1445.0160000000001</v>
      </c>
      <c r="FJ26" s="61">
        <v>411.238</v>
      </c>
      <c r="FK26" s="61">
        <v>137.31</v>
      </c>
      <c r="FL26" s="61">
        <v>92.86</v>
      </c>
      <c r="FM26" s="61">
        <v>28.725999999999999</v>
      </c>
      <c r="FN26" s="61">
        <v>3.4580000000000002</v>
      </c>
      <c r="FO26" s="61">
        <v>60.677</v>
      </c>
      <c r="FP26" s="61">
        <v>33.866</v>
      </c>
      <c r="FQ26" s="61">
        <v>29.446000000000002</v>
      </c>
      <c r="FR26" s="61">
        <v>4.42</v>
      </c>
      <c r="FS26" s="61">
        <v>8.0329999999999995</v>
      </c>
      <c r="FT26" s="61">
        <v>33.662999999999997</v>
      </c>
      <c r="FU26" s="61">
        <v>170.97300000000001</v>
      </c>
      <c r="FV26" s="61">
        <v>37.530999999999999</v>
      </c>
      <c r="FW26" s="61">
        <v>202.73400000000001</v>
      </c>
      <c r="FX26" s="61">
        <v>78.364999999999995</v>
      </c>
      <c r="FY26" s="61">
        <v>38.463000000000001</v>
      </c>
      <c r="FZ26" s="61">
        <v>33.404000000000003</v>
      </c>
      <c r="GA26" s="61">
        <v>17.792000000000002</v>
      </c>
      <c r="GB26" s="61">
        <v>8.0359999999999996</v>
      </c>
      <c r="GC26" s="61">
        <v>9.7550000000000008</v>
      </c>
      <c r="GD26" s="61">
        <v>1.645</v>
      </c>
      <c r="GE26" s="61">
        <v>13.702</v>
      </c>
      <c r="GF26" s="61">
        <v>5.0590000000000002</v>
      </c>
      <c r="GG26" s="61">
        <v>2.75</v>
      </c>
      <c r="GH26" s="61">
        <v>2.1800000000000002</v>
      </c>
      <c r="GI26" s="61">
        <v>0.56999999999999995</v>
      </c>
      <c r="GJ26" s="61">
        <v>0.61299999999999999</v>
      </c>
      <c r="GK26" s="61">
        <v>1.4359999999999999</v>
      </c>
      <c r="GL26" s="61">
        <v>20.542000000000002</v>
      </c>
      <c r="GM26" s="61">
        <v>10.215999999999999</v>
      </c>
      <c r="GN26" s="61">
        <v>10.326000000000001</v>
      </c>
      <c r="GO26" s="61">
        <v>2.258</v>
      </c>
      <c r="GP26" s="61">
        <v>15.138</v>
      </c>
      <c r="GQ26" s="61">
        <v>11.625999999999999</v>
      </c>
      <c r="GR26" s="61">
        <v>50.088999999999999</v>
      </c>
      <c r="GS26" s="61">
        <v>28.277000000000001</v>
      </c>
      <c r="GT26" s="61">
        <v>9.0950000000000006</v>
      </c>
      <c r="GU26" s="61">
        <v>76.855000000000004</v>
      </c>
      <c r="GV26" s="61">
        <v>175.773</v>
      </c>
      <c r="GW26" s="61">
        <v>322.92500000000001</v>
      </c>
      <c r="GX26" s="61">
        <v>498.69799999999998</v>
      </c>
      <c r="GY26" s="61">
        <v>629.505</v>
      </c>
      <c r="GZ26" s="61">
        <v>237.398</v>
      </c>
      <c r="HA26" s="61">
        <v>158.14599999999999</v>
      </c>
      <c r="HB26" s="61">
        <v>50.148000000000003</v>
      </c>
      <c r="HC26" s="61">
        <v>8.33</v>
      </c>
      <c r="HD26" s="61">
        <v>99.667000000000002</v>
      </c>
      <c r="HE26" s="61">
        <v>68.040999999999997</v>
      </c>
      <c r="HF26" s="61">
        <v>60.365000000000002</v>
      </c>
      <c r="HG26" s="61">
        <v>7.6769999999999996</v>
      </c>
      <c r="HH26" s="61">
        <v>7.9850000000000003</v>
      </c>
      <c r="HI26" s="61">
        <v>47.697000000000003</v>
      </c>
      <c r="HJ26" s="61">
        <v>285.09500000000003</v>
      </c>
      <c r="HK26" s="61">
        <v>50.954999999999998</v>
      </c>
      <c r="HL26" s="61">
        <v>293.45499999999998</v>
      </c>
      <c r="HM26" s="61">
        <v>108.65900000000001</v>
      </c>
      <c r="HN26" s="61">
        <v>53.286000000000001</v>
      </c>
      <c r="HO26" s="61">
        <v>45.454999999999998</v>
      </c>
      <c r="HP26" s="61">
        <v>25.925000000000001</v>
      </c>
      <c r="HQ26" s="61">
        <v>11.367000000000001</v>
      </c>
      <c r="HR26" s="61">
        <v>14.558</v>
      </c>
      <c r="HS26" s="61">
        <v>1.5369999999999999</v>
      </c>
      <c r="HT26" s="61">
        <v>17.992999999999999</v>
      </c>
      <c r="HU26" s="61">
        <v>7.8310000000000004</v>
      </c>
      <c r="HV26" s="61">
        <v>5.0309999999999997</v>
      </c>
      <c r="HW26" s="61">
        <v>4.0780000000000003</v>
      </c>
      <c r="HX26" s="61">
        <v>0.95299999999999996</v>
      </c>
      <c r="HY26" s="61">
        <v>0.66100000000000003</v>
      </c>
      <c r="HZ26" s="61">
        <v>2.1389999999999998</v>
      </c>
      <c r="IA26" s="61">
        <v>30.956</v>
      </c>
      <c r="IB26" s="61">
        <v>15.445</v>
      </c>
      <c r="IC26" s="61">
        <v>15.510999999999999</v>
      </c>
      <c r="ID26" s="61">
        <v>2.198</v>
      </c>
      <c r="IE26" s="61">
        <v>20.132000000000001</v>
      </c>
      <c r="IF26" s="61">
        <v>16.818000000000001</v>
      </c>
      <c r="IG26" s="61">
        <v>70.103999999999999</v>
      </c>
      <c r="IH26" s="61">
        <v>38.555</v>
      </c>
      <c r="II26" s="61">
        <v>11.897</v>
      </c>
      <c r="IJ26" s="61">
        <v>132.893</v>
      </c>
      <c r="IK26" s="61">
        <v>290.68400000000003</v>
      </c>
      <c r="IL26" s="61">
        <v>459.37700000000001</v>
      </c>
      <c r="IM26" s="61">
        <v>750.06100000000004</v>
      </c>
      <c r="IN26" s="61">
        <v>124.129</v>
      </c>
      <c r="IO26" s="61">
        <v>39.67</v>
      </c>
      <c r="IP26" s="61">
        <v>27.375</v>
      </c>
      <c r="IQ26" s="61">
        <v>8.2620000000000005</v>
      </c>
    </row>
    <row r="27" spans="1:251">
      <c r="A27" s="9">
        <v>43709</v>
      </c>
      <c r="B27" s="61">
        <v>5982.2669999999998</v>
      </c>
      <c r="C27" s="61">
        <v>2143.6329999999998</v>
      </c>
      <c r="D27" s="61">
        <v>1439.48</v>
      </c>
      <c r="E27" s="61">
        <v>608.13099999999997</v>
      </c>
      <c r="F27" s="61">
        <v>55.517000000000003</v>
      </c>
      <c r="G27" s="61">
        <v>775.83100000000002</v>
      </c>
      <c r="H27" s="61">
        <v>561.46299999999997</v>
      </c>
      <c r="I27" s="61">
        <v>490.06200000000001</v>
      </c>
      <c r="J27" s="61">
        <v>71.400999999999996</v>
      </c>
      <c r="K27" s="61">
        <v>100.24299999999999</v>
      </c>
      <c r="L27" s="61">
        <v>451.25099999999998</v>
      </c>
      <c r="M27" s="61">
        <v>2594.884</v>
      </c>
      <c r="N27" s="61">
        <v>563.44399999999996</v>
      </c>
      <c r="O27" s="61">
        <v>2823.9389999999999</v>
      </c>
      <c r="P27" s="61">
        <v>1061.7070000000001</v>
      </c>
      <c r="Q27" s="61">
        <v>525.54700000000003</v>
      </c>
      <c r="R27" s="61">
        <v>452.22</v>
      </c>
      <c r="S27" s="61">
        <v>275.51</v>
      </c>
      <c r="T27" s="61">
        <v>139.03</v>
      </c>
      <c r="U27" s="61">
        <v>136.47999999999999</v>
      </c>
      <c r="V27" s="61">
        <v>28.273</v>
      </c>
      <c r="W27" s="61">
        <v>147.429</v>
      </c>
      <c r="X27" s="61">
        <v>73.326999999999998</v>
      </c>
      <c r="Y27" s="61">
        <v>52.893999999999998</v>
      </c>
      <c r="Z27" s="61">
        <v>41.726999999999997</v>
      </c>
      <c r="AA27" s="61">
        <v>11.167999999999999</v>
      </c>
      <c r="AB27" s="61">
        <v>4.8010000000000002</v>
      </c>
      <c r="AC27" s="61">
        <v>13.721</v>
      </c>
      <c r="AD27" s="61">
        <v>328.404</v>
      </c>
      <c r="AE27" s="61">
        <v>180.756</v>
      </c>
      <c r="AF27" s="61">
        <v>147.648</v>
      </c>
      <c r="AG27" s="61">
        <v>33.073999999999998</v>
      </c>
      <c r="AH27" s="61">
        <v>161.15</v>
      </c>
      <c r="AI27" s="61">
        <v>141.80199999999999</v>
      </c>
      <c r="AJ27" s="61">
        <v>667.34900000000005</v>
      </c>
      <c r="AK27" s="61">
        <v>394.358</v>
      </c>
      <c r="AL27" s="61">
        <v>121.259</v>
      </c>
      <c r="AM27" s="61">
        <v>1234.588</v>
      </c>
      <c r="AN27" s="61">
        <v>2669.181</v>
      </c>
      <c r="AO27" s="61">
        <v>4496.0529999999999</v>
      </c>
      <c r="AP27" s="61">
        <v>7165.2330000000002</v>
      </c>
      <c r="AQ27" s="61">
        <v>1898.652</v>
      </c>
      <c r="AR27" s="61">
        <v>678.02800000000002</v>
      </c>
      <c r="AS27" s="61">
        <v>460.34399999999999</v>
      </c>
      <c r="AT27" s="61">
        <v>219.79</v>
      </c>
      <c r="AU27" s="61">
        <v>12.503</v>
      </c>
      <c r="AV27" s="61">
        <v>228.05199999999999</v>
      </c>
      <c r="AW27" s="61">
        <v>168.24600000000001</v>
      </c>
      <c r="AX27" s="61">
        <v>148.643</v>
      </c>
      <c r="AY27" s="61">
        <v>19.603000000000002</v>
      </c>
      <c r="AZ27" s="61">
        <v>35.237000000000002</v>
      </c>
      <c r="BA27" s="61">
        <v>142.809</v>
      </c>
      <c r="BB27" s="61">
        <v>820.83699999999999</v>
      </c>
      <c r="BC27" s="61">
        <v>198.321</v>
      </c>
      <c r="BD27" s="61">
        <v>879.49400000000003</v>
      </c>
      <c r="BE27" s="61">
        <v>337.34699999999998</v>
      </c>
      <c r="BF27" s="61">
        <v>168.006</v>
      </c>
      <c r="BG27" s="61">
        <v>145.054</v>
      </c>
      <c r="BH27" s="61">
        <v>91.201999999999998</v>
      </c>
      <c r="BI27" s="61">
        <v>48.994</v>
      </c>
      <c r="BJ27" s="61">
        <v>42.209000000000003</v>
      </c>
      <c r="BK27" s="61">
        <v>8.1579999999999995</v>
      </c>
      <c r="BL27" s="61">
        <v>44.944000000000003</v>
      </c>
      <c r="BM27" s="61">
        <v>22.952999999999999</v>
      </c>
      <c r="BN27" s="61">
        <v>17.713999999999999</v>
      </c>
      <c r="BO27" s="61">
        <v>14.004</v>
      </c>
      <c r="BP27" s="61">
        <v>3.71</v>
      </c>
      <c r="BQ27" s="61">
        <v>0.70599999999999996</v>
      </c>
      <c r="BR27" s="61">
        <v>4.5330000000000004</v>
      </c>
      <c r="BS27" s="61">
        <v>108.916</v>
      </c>
      <c r="BT27" s="61">
        <v>62.997</v>
      </c>
      <c r="BU27" s="61">
        <v>45.918999999999997</v>
      </c>
      <c r="BV27" s="61">
        <v>8.8629999999999995</v>
      </c>
      <c r="BW27" s="61">
        <v>49.475999999999999</v>
      </c>
      <c r="BX27" s="61">
        <v>45.322000000000003</v>
      </c>
      <c r="BY27" s="61">
        <v>213.328</v>
      </c>
      <c r="BZ27" s="61">
        <v>124.01900000000001</v>
      </c>
      <c r="CA27" s="61">
        <v>40.633000000000003</v>
      </c>
      <c r="CB27" s="61">
        <v>395.05</v>
      </c>
      <c r="CC27" s="61">
        <v>846.03399999999999</v>
      </c>
      <c r="CD27" s="61">
        <v>1430.597</v>
      </c>
      <c r="CE27" s="61">
        <v>2276.6309999999999</v>
      </c>
      <c r="CF27" s="61">
        <v>1562.6980000000001</v>
      </c>
      <c r="CG27" s="61">
        <v>570.47199999999998</v>
      </c>
      <c r="CH27" s="61">
        <v>374.54599999999999</v>
      </c>
      <c r="CI27" s="61">
        <v>150.91999999999999</v>
      </c>
      <c r="CJ27" s="61">
        <v>17.248000000000001</v>
      </c>
      <c r="CK27" s="61">
        <v>206.37799999999999</v>
      </c>
      <c r="CL27" s="61">
        <v>165.23699999999999</v>
      </c>
      <c r="CM27" s="61">
        <v>145.52500000000001</v>
      </c>
      <c r="CN27" s="61">
        <v>19.713000000000001</v>
      </c>
      <c r="CO27" s="61">
        <v>23.998999999999999</v>
      </c>
      <c r="CP27" s="61">
        <v>135.84</v>
      </c>
      <c r="CQ27" s="61">
        <v>706.31200000000001</v>
      </c>
      <c r="CR27" s="61">
        <v>148.59899999999999</v>
      </c>
      <c r="CS27" s="61">
        <v>707.78599999999994</v>
      </c>
      <c r="CT27" s="61">
        <v>261.649</v>
      </c>
      <c r="CU27" s="61">
        <v>115.41200000000001</v>
      </c>
      <c r="CV27" s="61">
        <v>99.617999999999995</v>
      </c>
      <c r="CW27" s="61">
        <v>64.956999999999994</v>
      </c>
      <c r="CX27" s="61">
        <v>29.974</v>
      </c>
      <c r="CY27" s="61">
        <v>34.981999999999999</v>
      </c>
      <c r="CZ27" s="61">
        <v>4.8440000000000003</v>
      </c>
      <c r="DA27" s="61">
        <v>29.817</v>
      </c>
      <c r="DB27" s="61">
        <v>15.795</v>
      </c>
      <c r="DC27" s="61">
        <v>12.932</v>
      </c>
      <c r="DD27" s="61">
        <v>9.0280000000000005</v>
      </c>
      <c r="DE27" s="61">
        <v>3.9039999999999999</v>
      </c>
      <c r="DF27" s="61">
        <v>0.57199999999999995</v>
      </c>
      <c r="DG27" s="61">
        <v>1.7789999999999999</v>
      </c>
      <c r="DH27" s="61">
        <v>77.888999999999996</v>
      </c>
      <c r="DI27" s="61">
        <v>39.002000000000002</v>
      </c>
      <c r="DJ27" s="61">
        <v>38.887</v>
      </c>
      <c r="DK27" s="61">
        <v>5.4160000000000004</v>
      </c>
      <c r="DL27" s="61">
        <v>31.596</v>
      </c>
      <c r="DM27" s="61">
        <v>44.878</v>
      </c>
      <c r="DN27" s="61">
        <v>160.291</v>
      </c>
      <c r="DO27" s="61">
        <v>101.35899999999999</v>
      </c>
      <c r="DP27" s="61">
        <v>34.308</v>
      </c>
      <c r="DQ27" s="61">
        <v>327.15199999999999</v>
      </c>
      <c r="DR27" s="61">
        <v>685.88499999999999</v>
      </c>
      <c r="DS27" s="61">
        <v>1172.77</v>
      </c>
      <c r="DT27" s="61">
        <v>1858.655</v>
      </c>
      <c r="DU27" s="61">
        <v>1195.1130000000001</v>
      </c>
      <c r="DV27" s="61">
        <v>423.37799999999999</v>
      </c>
      <c r="DW27" s="61">
        <v>288.44200000000001</v>
      </c>
      <c r="DX27" s="61">
        <v>122.744</v>
      </c>
      <c r="DY27" s="61">
        <v>13.146000000000001</v>
      </c>
      <c r="DZ27" s="61">
        <v>152.55199999999999</v>
      </c>
      <c r="EA27" s="61">
        <v>106.047</v>
      </c>
      <c r="EB27" s="61">
        <v>88.212000000000003</v>
      </c>
      <c r="EC27" s="61">
        <v>17.835000000000001</v>
      </c>
      <c r="ED27" s="61">
        <v>17.863</v>
      </c>
      <c r="EE27" s="61">
        <v>82.54</v>
      </c>
      <c r="EF27" s="61">
        <v>505.91800000000001</v>
      </c>
      <c r="EG27" s="61">
        <v>102.471</v>
      </c>
      <c r="EH27" s="61">
        <v>586.72299999999996</v>
      </c>
      <c r="EI27" s="61">
        <v>226.83699999999999</v>
      </c>
      <c r="EJ27" s="61">
        <v>121.48</v>
      </c>
      <c r="EK27" s="61">
        <v>104.407</v>
      </c>
      <c r="EL27" s="61">
        <v>60.203000000000003</v>
      </c>
      <c r="EM27" s="61">
        <v>28.82</v>
      </c>
      <c r="EN27" s="61">
        <v>31.382999999999999</v>
      </c>
      <c r="EO27" s="61">
        <v>6.5780000000000003</v>
      </c>
      <c r="EP27" s="61">
        <v>37.625</v>
      </c>
      <c r="EQ27" s="61">
        <v>17.073</v>
      </c>
      <c r="ER27" s="61">
        <v>9.7940000000000005</v>
      </c>
      <c r="ES27" s="61">
        <v>7.968</v>
      </c>
      <c r="ET27" s="61">
        <v>1.8260000000000001</v>
      </c>
      <c r="EU27" s="61">
        <v>2.887</v>
      </c>
      <c r="EV27" s="61">
        <v>3.1480000000000001</v>
      </c>
      <c r="EW27" s="61">
        <v>69.997</v>
      </c>
      <c r="EX27" s="61">
        <v>36.787999999999997</v>
      </c>
      <c r="EY27" s="61">
        <v>33.209000000000003</v>
      </c>
      <c r="EZ27" s="61">
        <v>9.4649999999999999</v>
      </c>
      <c r="FA27" s="61">
        <v>40.774000000000001</v>
      </c>
      <c r="FB27" s="61">
        <v>20.786000000000001</v>
      </c>
      <c r="FC27" s="61">
        <v>142.26599999999999</v>
      </c>
      <c r="FD27" s="61">
        <v>84.570999999999998</v>
      </c>
      <c r="FE27" s="61">
        <v>24.053000000000001</v>
      </c>
      <c r="FF27" s="61">
        <v>244.86799999999999</v>
      </c>
      <c r="FG27" s="61">
        <v>544.85799999999995</v>
      </c>
      <c r="FH27" s="61">
        <v>901.14400000000001</v>
      </c>
      <c r="FI27" s="61">
        <v>1446.002</v>
      </c>
      <c r="FJ27" s="61">
        <v>410.72300000000001</v>
      </c>
      <c r="FK27" s="61">
        <v>137.52799999999999</v>
      </c>
      <c r="FL27" s="61">
        <v>94.242999999999995</v>
      </c>
      <c r="FM27" s="61">
        <v>32.677999999999997</v>
      </c>
      <c r="FN27" s="61">
        <v>3.8929999999999998</v>
      </c>
      <c r="FO27" s="61">
        <v>57.671999999999997</v>
      </c>
      <c r="FP27" s="61">
        <v>32.826999999999998</v>
      </c>
      <c r="FQ27" s="61">
        <v>27.582999999999998</v>
      </c>
      <c r="FR27" s="61">
        <v>5.2439999999999998</v>
      </c>
      <c r="FS27" s="61">
        <v>8.5839999999999996</v>
      </c>
      <c r="FT27" s="61">
        <v>31.565000000000001</v>
      </c>
      <c r="FU27" s="61">
        <v>169.09200000000001</v>
      </c>
      <c r="FV27" s="61">
        <v>38.014000000000003</v>
      </c>
      <c r="FW27" s="61">
        <v>203.61699999999999</v>
      </c>
      <c r="FX27" s="61">
        <v>80.757000000000005</v>
      </c>
      <c r="FY27" s="61">
        <v>38.299999999999997</v>
      </c>
      <c r="FZ27" s="61">
        <v>32.749000000000002</v>
      </c>
      <c r="GA27" s="61">
        <v>18.454000000000001</v>
      </c>
      <c r="GB27" s="61">
        <v>8.8320000000000007</v>
      </c>
      <c r="GC27" s="61">
        <v>9.6219999999999999</v>
      </c>
      <c r="GD27" s="61">
        <v>3.7490000000000001</v>
      </c>
      <c r="GE27" s="61">
        <v>10.316000000000001</v>
      </c>
      <c r="GF27" s="61">
        <v>5.5510000000000002</v>
      </c>
      <c r="GG27" s="61">
        <v>3.4</v>
      </c>
      <c r="GH27" s="61">
        <v>2.7669999999999999</v>
      </c>
      <c r="GI27" s="61">
        <v>0.63300000000000001</v>
      </c>
      <c r="GJ27" s="61">
        <v>0.20200000000000001</v>
      </c>
      <c r="GK27" s="61">
        <v>1.794</v>
      </c>
      <c r="GL27" s="61">
        <v>21.853999999999999</v>
      </c>
      <c r="GM27" s="61">
        <v>11.599</v>
      </c>
      <c r="GN27" s="61">
        <v>10.255000000000001</v>
      </c>
      <c r="GO27" s="61">
        <v>3.95</v>
      </c>
      <c r="GP27" s="61">
        <v>12.109</v>
      </c>
      <c r="GQ27" s="61">
        <v>11.451000000000001</v>
      </c>
      <c r="GR27" s="61">
        <v>49.750999999999998</v>
      </c>
      <c r="GS27" s="61">
        <v>31.006</v>
      </c>
      <c r="GT27" s="61">
        <v>7.6559999999999997</v>
      </c>
      <c r="GU27" s="61">
        <v>78.221000000000004</v>
      </c>
      <c r="GV27" s="61">
        <v>175.828</v>
      </c>
      <c r="GW27" s="61">
        <v>323.30799999999999</v>
      </c>
      <c r="GX27" s="61">
        <v>499.13600000000002</v>
      </c>
      <c r="GY27" s="61">
        <v>639.28899999999999</v>
      </c>
      <c r="GZ27" s="61">
        <v>236.697</v>
      </c>
      <c r="HA27" s="61">
        <v>155.77799999999999</v>
      </c>
      <c r="HB27" s="61">
        <v>53.014000000000003</v>
      </c>
      <c r="HC27" s="61">
        <v>5.8360000000000003</v>
      </c>
      <c r="HD27" s="61">
        <v>96.929000000000002</v>
      </c>
      <c r="HE27" s="61">
        <v>67.888999999999996</v>
      </c>
      <c r="HF27" s="61">
        <v>62.9</v>
      </c>
      <c r="HG27" s="61">
        <v>4.9889999999999999</v>
      </c>
      <c r="HH27" s="61">
        <v>9.6370000000000005</v>
      </c>
      <c r="HI27" s="61">
        <v>42.738</v>
      </c>
      <c r="HJ27" s="61">
        <v>279.435</v>
      </c>
      <c r="HK27" s="61">
        <v>52.566000000000003</v>
      </c>
      <c r="HL27" s="61">
        <v>307.28800000000001</v>
      </c>
      <c r="HM27" s="61">
        <v>103.92700000000001</v>
      </c>
      <c r="HN27" s="61">
        <v>53.662999999999997</v>
      </c>
      <c r="HO27" s="61">
        <v>46.645000000000003</v>
      </c>
      <c r="HP27" s="61">
        <v>24.22</v>
      </c>
      <c r="HQ27" s="61">
        <v>14.02</v>
      </c>
      <c r="HR27" s="61">
        <v>10.199999999999999</v>
      </c>
      <c r="HS27" s="61">
        <v>3.8919999999999999</v>
      </c>
      <c r="HT27" s="61">
        <v>18.532</v>
      </c>
      <c r="HU27" s="61">
        <v>7.0179999999999998</v>
      </c>
      <c r="HV27" s="61">
        <v>5.2359999999999998</v>
      </c>
      <c r="HW27" s="61">
        <v>4.5179999999999998</v>
      </c>
      <c r="HX27" s="61">
        <v>0.71799999999999997</v>
      </c>
      <c r="HY27" s="61">
        <v>0</v>
      </c>
      <c r="HZ27" s="61">
        <v>1.7829999999999999</v>
      </c>
      <c r="IA27" s="61">
        <v>29.456</v>
      </c>
      <c r="IB27" s="61">
        <v>18.538</v>
      </c>
      <c r="IC27" s="61">
        <v>10.917999999999999</v>
      </c>
      <c r="ID27" s="61">
        <v>3.8919999999999999</v>
      </c>
      <c r="IE27" s="61">
        <v>20.315000000000001</v>
      </c>
      <c r="IF27" s="61">
        <v>12.859</v>
      </c>
      <c r="IG27" s="61">
        <v>66.522000000000006</v>
      </c>
      <c r="IH27" s="61">
        <v>37.405000000000001</v>
      </c>
      <c r="II27" s="61">
        <v>10.63</v>
      </c>
      <c r="IJ27" s="61">
        <v>131.488</v>
      </c>
      <c r="IK27" s="61">
        <v>290.36</v>
      </c>
      <c r="IL27" s="61">
        <v>463.48599999999999</v>
      </c>
      <c r="IM27" s="61">
        <v>753.846</v>
      </c>
      <c r="IN27" s="61">
        <v>125.852</v>
      </c>
      <c r="IO27" s="61">
        <v>39.231000000000002</v>
      </c>
      <c r="IP27" s="61">
        <v>26.821999999999999</v>
      </c>
      <c r="IQ27" s="61">
        <v>8.2479999999999993</v>
      </c>
    </row>
    <row r="28" spans="1:251">
      <c r="A28" s="9">
        <v>43800</v>
      </c>
      <c r="B28" s="61">
        <v>6013.4650000000001</v>
      </c>
      <c r="C28" s="61">
        <v>2134.9569999999999</v>
      </c>
      <c r="D28" s="61">
        <v>1428.471</v>
      </c>
      <c r="E28" s="61">
        <v>593.38599999999997</v>
      </c>
      <c r="F28" s="61">
        <v>59.201999999999998</v>
      </c>
      <c r="G28" s="61">
        <v>775.88300000000004</v>
      </c>
      <c r="H28" s="61">
        <v>572.47</v>
      </c>
      <c r="I28" s="61">
        <v>483.464</v>
      </c>
      <c r="J28" s="61">
        <v>89.006</v>
      </c>
      <c r="K28" s="61">
        <v>94.221000000000004</v>
      </c>
      <c r="L28" s="61">
        <v>440.935</v>
      </c>
      <c r="M28" s="61">
        <v>2575.8919999999998</v>
      </c>
      <c r="N28" s="61">
        <v>603.16700000000003</v>
      </c>
      <c r="O28" s="61">
        <v>2834.4070000000002</v>
      </c>
      <c r="P28" s="61">
        <v>1074.999</v>
      </c>
      <c r="Q28" s="61">
        <v>538.04899999999998</v>
      </c>
      <c r="R28" s="61">
        <v>457.25599999999997</v>
      </c>
      <c r="S28" s="61">
        <v>275.73599999999999</v>
      </c>
      <c r="T28" s="61">
        <v>140.06200000000001</v>
      </c>
      <c r="U28" s="61">
        <v>135.67400000000001</v>
      </c>
      <c r="V28" s="61">
        <v>24.428000000000001</v>
      </c>
      <c r="W28" s="61">
        <v>152.76300000000001</v>
      </c>
      <c r="X28" s="61">
        <v>80.793000000000006</v>
      </c>
      <c r="Y28" s="61">
        <v>58.209000000000003</v>
      </c>
      <c r="Z28" s="61">
        <v>42.651000000000003</v>
      </c>
      <c r="AA28" s="61">
        <v>15.558</v>
      </c>
      <c r="AB28" s="61">
        <v>3.2770000000000001</v>
      </c>
      <c r="AC28" s="61">
        <v>17.504000000000001</v>
      </c>
      <c r="AD28" s="61">
        <v>333.94400000000002</v>
      </c>
      <c r="AE28" s="61">
        <v>182.71299999999999</v>
      </c>
      <c r="AF28" s="61">
        <v>151.232</v>
      </c>
      <c r="AG28" s="61">
        <v>27.704000000000001</v>
      </c>
      <c r="AH28" s="61">
        <v>170.267</v>
      </c>
      <c r="AI28" s="61">
        <v>143.19900000000001</v>
      </c>
      <c r="AJ28" s="61">
        <v>681.24800000000005</v>
      </c>
      <c r="AK28" s="61">
        <v>393.75</v>
      </c>
      <c r="AL28" s="61">
        <v>97.052999999999997</v>
      </c>
      <c r="AM28" s="61">
        <v>1224.5429999999999</v>
      </c>
      <c r="AN28" s="61">
        <v>2673.0059999999999</v>
      </c>
      <c r="AO28" s="61">
        <v>4512.5110000000004</v>
      </c>
      <c r="AP28" s="61">
        <v>7185.5169999999998</v>
      </c>
      <c r="AQ28" s="61">
        <v>1898.962</v>
      </c>
      <c r="AR28" s="61">
        <v>674.68700000000001</v>
      </c>
      <c r="AS28" s="61">
        <v>456.86200000000002</v>
      </c>
      <c r="AT28" s="61">
        <v>205.88300000000001</v>
      </c>
      <c r="AU28" s="61">
        <v>16.542999999999999</v>
      </c>
      <c r="AV28" s="61">
        <v>234.43600000000001</v>
      </c>
      <c r="AW28" s="61">
        <v>168.494</v>
      </c>
      <c r="AX28" s="61">
        <v>143.905</v>
      </c>
      <c r="AY28" s="61">
        <v>24.588000000000001</v>
      </c>
      <c r="AZ28" s="61">
        <v>35.773000000000003</v>
      </c>
      <c r="BA28" s="61">
        <v>135.089</v>
      </c>
      <c r="BB28" s="61">
        <v>809.77599999999995</v>
      </c>
      <c r="BC28" s="61">
        <v>215.78800000000001</v>
      </c>
      <c r="BD28" s="61">
        <v>873.39800000000002</v>
      </c>
      <c r="BE28" s="61">
        <v>352.88799999999998</v>
      </c>
      <c r="BF28" s="61">
        <v>169.322</v>
      </c>
      <c r="BG28" s="61">
        <v>146.84200000000001</v>
      </c>
      <c r="BH28" s="61">
        <v>87.525999999999996</v>
      </c>
      <c r="BI28" s="61">
        <v>49.509</v>
      </c>
      <c r="BJ28" s="61">
        <v>38.017000000000003</v>
      </c>
      <c r="BK28" s="61">
        <v>7.67</v>
      </c>
      <c r="BL28" s="61">
        <v>49.555999999999997</v>
      </c>
      <c r="BM28" s="61">
        <v>22.478999999999999</v>
      </c>
      <c r="BN28" s="61">
        <v>15.743</v>
      </c>
      <c r="BO28" s="61">
        <v>12.295999999999999</v>
      </c>
      <c r="BP28" s="61">
        <v>3.4470000000000001</v>
      </c>
      <c r="BQ28" s="61">
        <v>1.53</v>
      </c>
      <c r="BR28" s="61">
        <v>4.7190000000000003</v>
      </c>
      <c r="BS28" s="61">
        <v>103.26900000000001</v>
      </c>
      <c r="BT28" s="61">
        <v>61.805</v>
      </c>
      <c r="BU28" s="61">
        <v>41.463999999999999</v>
      </c>
      <c r="BV28" s="61">
        <v>9.1999999999999993</v>
      </c>
      <c r="BW28" s="61">
        <v>54.274999999999999</v>
      </c>
      <c r="BX28" s="61">
        <v>49.734000000000002</v>
      </c>
      <c r="BY28" s="61">
        <v>219.05600000000001</v>
      </c>
      <c r="BZ28" s="61">
        <v>133.83199999999999</v>
      </c>
      <c r="CA28" s="61">
        <v>33.143999999999998</v>
      </c>
      <c r="CB28" s="61">
        <v>393.21</v>
      </c>
      <c r="CC28" s="61">
        <v>844.00900000000001</v>
      </c>
      <c r="CD28" s="61">
        <v>1440.9860000000001</v>
      </c>
      <c r="CE28" s="61">
        <v>2284.9949999999999</v>
      </c>
      <c r="CF28" s="61">
        <v>1565.5</v>
      </c>
      <c r="CG28" s="61">
        <v>565.48599999999999</v>
      </c>
      <c r="CH28" s="61">
        <v>374.67599999999999</v>
      </c>
      <c r="CI28" s="61">
        <v>148.06899999999999</v>
      </c>
      <c r="CJ28" s="61">
        <v>16.547999999999998</v>
      </c>
      <c r="CK28" s="61">
        <v>210.059</v>
      </c>
      <c r="CL28" s="61">
        <v>161.21299999999999</v>
      </c>
      <c r="CM28" s="61">
        <v>131.57499999999999</v>
      </c>
      <c r="CN28" s="61">
        <v>29.637</v>
      </c>
      <c r="CO28" s="61">
        <v>21.43</v>
      </c>
      <c r="CP28" s="61">
        <v>129.09800000000001</v>
      </c>
      <c r="CQ28" s="61">
        <v>694.58500000000004</v>
      </c>
      <c r="CR28" s="61">
        <v>161.34299999999999</v>
      </c>
      <c r="CS28" s="61">
        <v>709.572</v>
      </c>
      <c r="CT28" s="61">
        <v>262.67500000000001</v>
      </c>
      <c r="CU28" s="61">
        <v>122.048</v>
      </c>
      <c r="CV28" s="61">
        <v>106.178</v>
      </c>
      <c r="CW28" s="61">
        <v>71.772000000000006</v>
      </c>
      <c r="CX28" s="61">
        <v>30.173999999999999</v>
      </c>
      <c r="CY28" s="61">
        <v>41.597999999999999</v>
      </c>
      <c r="CZ28" s="61">
        <v>3.802</v>
      </c>
      <c r="DA28" s="61">
        <v>30.106000000000002</v>
      </c>
      <c r="DB28" s="61">
        <v>15.87</v>
      </c>
      <c r="DC28" s="61">
        <v>12.856</v>
      </c>
      <c r="DD28" s="61">
        <v>6.8780000000000001</v>
      </c>
      <c r="DE28" s="61">
        <v>5.9770000000000003</v>
      </c>
      <c r="DF28" s="61">
        <v>0</v>
      </c>
      <c r="DG28" s="61">
        <v>2.16</v>
      </c>
      <c r="DH28" s="61">
        <v>84.628</v>
      </c>
      <c r="DI28" s="61">
        <v>37.052</v>
      </c>
      <c r="DJ28" s="61">
        <v>47.575000000000003</v>
      </c>
      <c r="DK28" s="61">
        <v>3.802</v>
      </c>
      <c r="DL28" s="61">
        <v>32.265999999999998</v>
      </c>
      <c r="DM28" s="61">
        <v>42.843000000000004</v>
      </c>
      <c r="DN28" s="61">
        <v>164.892</v>
      </c>
      <c r="DO28" s="61">
        <v>97.783000000000001</v>
      </c>
      <c r="DP28" s="61">
        <v>25.78</v>
      </c>
      <c r="DQ28" s="61">
        <v>315.75200000000001</v>
      </c>
      <c r="DR28" s="61">
        <v>687.53499999999997</v>
      </c>
      <c r="DS28" s="61">
        <v>1166.42</v>
      </c>
      <c r="DT28" s="61">
        <v>1853.9549999999999</v>
      </c>
      <c r="DU28" s="61">
        <v>1213.779</v>
      </c>
      <c r="DV28" s="61">
        <v>418.60700000000003</v>
      </c>
      <c r="DW28" s="61">
        <v>280.358</v>
      </c>
      <c r="DX28" s="61">
        <v>122.492</v>
      </c>
      <c r="DY28" s="61">
        <v>9.6440000000000001</v>
      </c>
      <c r="DZ28" s="61">
        <v>148.22200000000001</v>
      </c>
      <c r="EA28" s="61">
        <v>112.28700000000001</v>
      </c>
      <c r="EB28" s="61">
        <v>94.790999999999997</v>
      </c>
      <c r="EC28" s="61">
        <v>17.495000000000001</v>
      </c>
      <c r="ED28" s="61">
        <v>18.364000000000001</v>
      </c>
      <c r="EE28" s="61">
        <v>80.825999999999993</v>
      </c>
      <c r="EF28" s="61">
        <v>499.43299999999999</v>
      </c>
      <c r="EG28" s="61">
        <v>108.253</v>
      </c>
      <c r="EH28" s="61">
        <v>606.09400000000005</v>
      </c>
      <c r="EI28" s="61">
        <v>231.06399999999999</v>
      </c>
      <c r="EJ28" s="61">
        <v>127.461</v>
      </c>
      <c r="EK28" s="61">
        <v>104.342</v>
      </c>
      <c r="EL28" s="61">
        <v>59.988</v>
      </c>
      <c r="EM28" s="61">
        <v>31.940999999999999</v>
      </c>
      <c r="EN28" s="61">
        <v>28.047000000000001</v>
      </c>
      <c r="EO28" s="61">
        <v>4.3769999999999998</v>
      </c>
      <c r="EP28" s="61">
        <v>38.951999999999998</v>
      </c>
      <c r="EQ28" s="61">
        <v>23.119</v>
      </c>
      <c r="ER28" s="61">
        <v>15.754</v>
      </c>
      <c r="ES28" s="61">
        <v>12.678000000000001</v>
      </c>
      <c r="ET28" s="61">
        <v>3.0760000000000001</v>
      </c>
      <c r="EU28" s="61">
        <v>1.143</v>
      </c>
      <c r="EV28" s="61">
        <v>5.7619999999999996</v>
      </c>
      <c r="EW28" s="61">
        <v>75.742000000000004</v>
      </c>
      <c r="EX28" s="61">
        <v>44.618000000000002</v>
      </c>
      <c r="EY28" s="61">
        <v>31.123000000000001</v>
      </c>
      <c r="EZ28" s="61">
        <v>5.52</v>
      </c>
      <c r="FA28" s="61">
        <v>44.713000000000001</v>
      </c>
      <c r="FB28" s="61">
        <v>25.282</v>
      </c>
      <c r="FC28" s="61">
        <v>152.74199999999999</v>
      </c>
      <c r="FD28" s="61">
        <v>78.322000000000003</v>
      </c>
      <c r="FE28" s="61">
        <v>17.542999999999999</v>
      </c>
      <c r="FF28" s="61">
        <v>245.36699999999999</v>
      </c>
      <c r="FG28" s="61">
        <v>546.06799999999998</v>
      </c>
      <c r="FH28" s="61">
        <v>916.31899999999996</v>
      </c>
      <c r="FI28" s="61">
        <v>1462.386</v>
      </c>
      <c r="FJ28" s="61">
        <v>414.32400000000001</v>
      </c>
      <c r="FK28" s="61">
        <v>137.11699999999999</v>
      </c>
      <c r="FL28" s="61">
        <v>97.338999999999999</v>
      </c>
      <c r="FM28" s="61">
        <v>32.942</v>
      </c>
      <c r="FN28" s="61">
        <v>4.9749999999999996</v>
      </c>
      <c r="FO28" s="61">
        <v>59.421999999999997</v>
      </c>
      <c r="FP28" s="61">
        <v>30.29</v>
      </c>
      <c r="FQ28" s="61">
        <v>26.343</v>
      </c>
      <c r="FR28" s="61">
        <v>3.9470000000000001</v>
      </c>
      <c r="FS28" s="61">
        <v>7.9749999999999996</v>
      </c>
      <c r="FT28" s="61">
        <v>31.972000000000001</v>
      </c>
      <c r="FU28" s="61">
        <v>169.089</v>
      </c>
      <c r="FV28" s="61">
        <v>39.378999999999998</v>
      </c>
      <c r="FW28" s="61">
        <v>205.85599999999999</v>
      </c>
      <c r="FX28" s="61">
        <v>79.070999999999998</v>
      </c>
      <c r="FY28" s="61">
        <v>39.125999999999998</v>
      </c>
      <c r="FZ28" s="61">
        <v>32.741</v>
      </c>
      <c r="GA28" s="61">
        <v>18.036999999999999</v>
      </c>
      <c r="GB28" s="61">
        <v>7.8460000000000001</v>
      </c>
      <c r="GC28" s="61">
        <v>10.191000000000001</v>
      </c>
      <c r="GD28" s="61">
        <v>3.125</v>
      </c>
      <c r="GE28" s="61">
        <v>11.353</v>
      </c>
      <c r="GF28" s="61">
        <v>6.3849999999999998</v>
      </c>
      <c r="GG28" s="61">
        <v>3.9580000000000002</v>
      </c>
      <c r="GH28" s="61">
        <v>3.556</v>
      </c>
      <c r="GI28" s="61">
        <v>0.40200000000000002</v>
      </c>
      <c r="GJ28" s="61">
        <v>0.41499999999999998</v>
      </c>
      <c r="GK28" s="61">
        <v>2.012</v>
      </c>
      <c r="GL28" s="61">
        <v>21.995999999999999</v>
      </c>
      <c r="GM28" s="61">
        <v>11.401999999999999</v>
      </c>
      <c r="GN28" s="61">
        <v>10.593</v>
      </c>
      <c r="GO28" s="61">
        <v>3.54</v>
      </c>
      <c r="GP28" s="61">
        <v>13.364000000000001</v>
      </c>
      <c r="GQ28" s="61">
        <v>9.6590000000000007</v>
      </c>
      <c r="GR28" s="61">
        <v>48.784999999999997</v>
      </c>
      <c r="GS28" s="61">
        <v>30.286000000000001</v>
      </c>
      <c r="GT28" s="61">
        <v>6.827</v>
      </c>
      <c r="GU28" s="61">
        <v>78.98</v>
      </c>
      <c r="GV28" s="61">
        <v>176.24299999999999</v>
      </c>
      <c r="GW28" s="61">
        <v>323.97899999999998</v>
      </c>
      <c r="GX28" s="61">
        <v>500.22199999999998</v>
      </c>
      <c r="GY28" s="61">
        <v>642.47799999999995</v>
      </c>
      <c r="GZ28" s="61">
        <v>239.52199999999999</v>
      </c>
      <c r="HA28" s="61">
        <v>150.43899999999999</v>
      </c>
      <c r="HB28" s="61">
        <v>51.317</v>
      </c>
      <c r="HC28" s="61">
        <v>7.9329999999999998</v>
      </c>
      <c r="HD28" s="61">
        <v>91.19</v>
      </c>
      <c r="HE28" s="61">
        <v>77.727999999999994</v>
      </c>
      <c r="HF28" s="61">
        <v>68.340999999999994</v>
      </c>
      <c r="HG28" s="61">
        <v>9.3879999999999999</v>
      </c>
      <c r="HH28" s="61">
        <v>7.2709999999999999</v>
      </c>
      <c r="HI28" s="61">
        <v>45.499000000000002</v>
      </c>
      <c r="HJ28" s="61">
        <v>285.02</v>
      </c>
      <c r="HK28" s="61">
        <v>54.293999999999997</v>
      </c>
      <c r="HL28" s="61">
        <v>303.16399999999999</v>
      </c>
      <c r="HM28" s="61">
        <v>99.167000000000002</v>
      </c>
      <c r="HN28" s="61">
        <v>52.484999999999999</v>
      </c>
      <c r="HO28" s="61">
        <v>44.756999999999998</v>
      </c>
      <c r="HP28" s="61">
        <v>24.376999999999999</v>
      </c>
      <c r="HQ28" s="61">
        <v>13.106</v>
      </c>
      <c r="HR28" s="61">
        <v>11.271000000000001</v>
      </c>
      <c r="HS28" s="61">
        <v>4.0780000000000003</v>
      </c>
      <c r="HT28" s="61">
        <v>15.897</v>
      </c>
      <c r="HU28" s="61">
        <v>7.7270000000000003</v>
      </c>
      <c r="HV28" s="61">
        <v>5.8079999999999998</v>
      </c>
      <c r="HW28" s="61">
        <v>3.99</v>
      </c>
      <c r="HX28" s="61">
        <v>1.8180000000000001</v>
      </c>
      <c r="HY28" s="61">
        <v>0</v>
      </c>
      <c r="HZ28" s="61">
        <v>1.919</v>
      </c>
      <c r="IA28" s="61">
        <v>30.184999999999999</v>
      </c>
      <c r="IB28" s="61">
        <v>17.096</v>
      </c>
      <c r="IC28" s="61">
        <v>13.089</v>
      </c>
      <c r="ID28" s="61">
        <v>4.0780000000000003</v>
      </c>
      <c r="IE28" s="61">
        <v>17.817</v>
      </c>
      <c r="IF28" s="61">
        <v>9.0429999999999993</v>
      </c>
      <c r="IG28" s="61">
        <v>61.527999999999999</v>
      </c>
      <c r="IH28" s="61">
        <v>37.639000000000003</v>
      </c>
      <c r="II28" s="61">
        <v>10.298</v>
      </c>
      <c r="IJ28" s="61">
        <v>134.24199999999999</v>
      </c>
      <c r="IK28" s="61">
        <v>292.00700000000001</v>
      </c>
      <c r="IL28" s="61">
        <v>459.93700000000001</v>
      </c>
      <c r="IM28" s="61">
        <v>751.94299999999998</v>
      </c>
      <c r="IN28" s="61">
        <v>127.035</v>
      </c>
      <c r="IO28" s="61">
        <v>39.183</v>
      </c>
      <c r="IP28" s="61">
        <v>26.693999999999999</v>
      </c>
      <c r="IQ28" s="61">
        <v>9.1319999999999997</v>
      </c>
    </row>
    <row r="29" spans="1:251">
      <c r="A29" s="9">
        <v>43891</v>
      </c>
      <c r="B29" s="61">
        <v>6092.5379999999996</v>
      </c>
      <c r="C29" s="61">
        <v>2157.1619999999998</v>
      </c>
      <c r="D29" s="61">
        <v>1460.9259999999999</v>
      </c>
      <c r="E29" s="61">
        <v>611.19299999999998</v>
      </c>
      <c r="F29" s="61">
        <v>53.006</v>
      </c>
      <c r="G29" s="61">
        <v>796.72799999999995</v>
      </c>
      <c r="H29" s="61">
        <v>562.57299999999998</v>
      </c>
      <c r="I29" s="61">
        <v>476.92500000000001</v>
      </c>
      <c r="J29" s="61">
        <v>85.647000000000006</v>
      </c>
      <c r="K29" s="61">
        <v>94.888999999999996</v>
      </c>
      <c r="L29" s="61">
        <v>457.11200000000002</v>
      </c>
      <c r="M29" s="61">
        <v>2614.2739999999999</v>
      </c>
      <c r="N29" s="61">
        <v>608.01300000000003</v>
      </c>
      <c r="O29" s="61">
        <v>2870.252</v>
      </c>
      <c r="P29" s="61">
        <v>1020.245</v>
      </c>
      <c r="Q29" s="61">
        <v>525.47500000000002</v>
      </c>
      <c r="R29" s="61">
        <v>446.07600000000002</v>
      </c>
      <c r="S29" s="61">
        <v>259.21699999999998</v>
      </c>
      <c r="T29" s="61">
        <v>128.64599999999999</v>
      </c>
      <c r="U29" s="61">
        <v>130.571</v>
      </c>
      <c r="V29" s="61">
        <v>28.497</v>
      </c>
      <c r="W29" s="61">
        <v>155.99299999999999</v>
      </c>
      <c r="X29" s="61">
        <v>79.399000000000001</v>
      </c>
      <c r="Y29" s="61">
        <v>57.012</v>
      </c>
      <c r="Z29" s="61">
        <v>45.966000000000001</v>
      </c>
      <c r="AA29" s="61">
        <v>11.045999999999999</v>
      </c>
      <c r="AB29" s="61">
        <v>7.0570000000000004</v>
      </c>
      <c r="AC29" s="61">
        <v>13.747</v>
      </c>
      <c r="AD29" s="61">
        <v>316.22899999999998</v>
      </c>
      <c r="AE29" s="61">
        <v>174.61199999999999</v>
      </c>
      <c r="AF29" s="61">
        <v>141.61699999999999</v>
      </c>
      <c r="AG29" s="61">
        <v>35.554000000000002</v>
      </c>
      <c r="AH29" s="61">
        <v>169.74</v>
      </c>
      <c r="AI29" s="61">
        <v>132.363</v>
      </c>
      <c r="AJ29" s="61">
        <v>657.83799999999997</v>
      </c>
      <c r="AK29" s="61">
        <v>362.40800000000002</v>
      </c>
      <c r="AL29" s="61">
        <v>106.25700000000001</v>
      </c>
      <c r="AM29" s="61">
        <v>1227.461</v>
      </c>
      <c r="AN29" s="61">
        <v>2682.6370000000002</v>
      </c>
      <c r="AO29" s="61">
        <v>4536.4030000000002</v>
      </c>
      <c r="AP29" s="61">
        <v>7219.04</v>
      </c>
      <c r="AQ29" s="61">
        <v>1928.9690000000001</v>
      </c>
      <c r="AR29" s="61">
        <v>681.19600000000003</v>
      </c>
      <c r="AS29" s="61">
        <v>463.39400000000001</v>
      </c>
      <c r="AT29" s="61">
        <v>218.17</v>
      </c>
      <c r="AU29" s="61">
        <v>10.385</v>
      </c>
      <c r="AV29" s="61">
        <v>234.839</v>
      </c>
      <c r="AW29" s="61">
        <v>170.03899999999999</v>
      </c>
      <c r="AX29" s="61">
        <v>142.44399999999999</v>
      </c>
      <c r="AY29" s="61">
        <v>27.594999999999999</v>
      </c>
      <c r="AZ29" s="61">
        <v>33.42</v>
      </c>
      <c r="BA29" s="61">
        <v>141.73099999999999</v>
      </c>
      <c r="BB29" s="61">
        <v>822.92700000000002</v>
      </c>
      <c r="BC29" s="61">
        <v>217.517</v>
      </c>
      <c r="BD29" s="61">
        <v>888.52599999999995</v>
      </c>
      <c r="BE29" s="61">
        <v>330.36700000000002</v>
      </c>
      <c r="BF29" s="61">
        <v>167.483</v>
      </c>
      <c r="BG29" s="61">
        <v>149.636</v>
      </c>
      <c r="BH29" s="61">
        <v>86.599000000000004</v>
      </c>
      <c r="BI29" s="61">
        <v>44.923000000000002</v>
      </c>
      <c r="BJ29" s="61">
        <v>41.676000000000002</v>
      </c>
      <c r="BK29" s="61">
        <v>8.3740000000000006</v>
      </c>
      <c r="BL29" s="61">
        <v>53.651000000000003</v>
      </c>
      <c r="BM29" s="61">
        <v>17.847999999999999</v>
      </c>
      <c r="BN29" s="61">
        <v>12.013</v>
      </c>
      <c r="BO29" s="61">
        <v>11.641</v>
      </c>
      <c r="BP29" s="61">
        <v>0.372</v>
      </c>
      <c r="BQ29" s="61">
        <v>1.851</v>
      </c>
      <c r="BR29" s="61">
        <v>3.984</v>
      </c>
      <c r="BS29" s="61">
        <v>98.611999999999995</v>
      </c>
      <c r="BT29" s="61">
        <v>56.563000000000002</v>
      </c>
      <c r="BU29" s="61">
        <v>42.048000000000002</v>
      </c>
      <c r="BV29" s="61">
        <v>10.224</v>
      </c>
      <c r="BW29" s="61">
        <v>57.636000000000003</v>
      </c>
      <c r="BX29" s="61">
        <v>43.901000000000003</v>
      </c>
      <c r="BY29" s="61">
        <v>211.38399999999999</v>
      </c>
      <c r="BZ29" s="61">
        <v>118.983</v>
      </c>
      <c r="CA29" s="61">
        <v>34.027000000000001</v>
      </c>
      <c r="CB29" s="61">
        <v>394.661</v>
      </c>
      <c r="CC29" s="61">
        <v>848.67899999999997</v>
      </c>
      <c r="CD29" s="61">
        <v>1444.684</v>
      </c>
      <c r="CE29" s="61">
        <v>2293.3629999999998</v>
      </c>
      <c r="CF29" s="61">
        <v>1582.509</v>
      </c>
      <c r="CG29" s="61">
        <v>571.39</v>
      </c>
      <c r="CH29" s="61">
        <v>380.28800000000001</v>
      </c>
      <c r="CI29" s="61">
        <v>145.66999999999999</v>
      </c>
      <c r="CJ29" s="61">
        <v>17.486000000000001</v>
      </c>
      <c r="CK29" s="61">
        <v>217.13200000000001</v>
      </c>
      <c r="CL29" s="61">
        <v>161.15700000000001</v>
      </c>
      <c r="CM29" s="61">
        <v>135.61000000000001</v>
      </c>
      <c r="CN29" s="61">
        <v>25.547000000000001</v>
      </c>
      <c r="CO29" s="61">
        <v>22.603000000000002</v>
      </c>
      <c r="CP29" s="61">
        <v>139.87700000000001</v>
      </c>
      <c r="CQ29" s="61">
        <v>711.26700000000005</v>
      </c>
      <c r="CR29" s="61">
        <v>159.499</v>
      </c>
      <c r="CS29" s="61">
        <v>711.74199999999996</v>
      </c>
      <c r="CT29" s="61">
        <v>247.54</v>
      </c>
      <c r="CU29" s="61">
        <v>118.669</v>
      </c>
      <c r="CV29" s="61">
        <v>100.572</v>
      </c>
      <c r="CW29" s="61">
        <v>63.008000000000003</v>
      </c>
      <c r="CX29" s="61">
        <v>29.155000000000001</v>
      </c>
      <c r="CY29" s="61">
        <v>33.853000000000002</v>
      </c>
      <c r="CZ29" s="61">
        <v>3.4950000000000001</v>
      </c>
      <c r="DA29" s="61">
        <v>33.505000000000003</v>
      </c>
      <c r="DB29" s="61">
        <v>18.097000000000001</v>
      </c>
      <c r="DC29" s="61">
        <v>14.724</v>
      </c>
      <c r="DD29" s="61">
        <v>11.058</v>
      </c>
      <c r="DE29" s="61">
        <v>3.6669999999999998</v>
      </c>
      <c r="DF29" s="61">
        <v>0.45800000000000002</v>
      </c>
      <c r="DG29" s="61">
        <v>2.5830000000000002</v>
      </c>
      <c r="DH29" s="61">
        <v>77.731999999999999</v>
      </c>
      <c r="DI29" s="61">
        <v>40.213000000000001</v>
      </c>
      <c r="DJ29" s="61">
        <v>37.520000000000003</v>
      </c>
      <c r="DK29" s="61">
        <v>3.9529999999999998</v>
      </c>
      <c r="DL29" s="61">
        <v>36.088000000000001</v>
      </c>
      <c r="DM29" s="61">
        <v>34.067</v>
      </c>
      <c r="DN29" s="61">
        <v>152.73500000000001</v>
      </c>
      <c r="DO29" s="61">
        <v>94.805000000000007</v>
      </c>
      <c r="DP29" s="61">
        <v>28.969000000000001</v>
      </c>
      <c r="DQ29" s="61">
        <v>316.024</v>
      </c>
      <c r="DR29" s="61">
        <v>690.05899999999997</v>
      </c>
      <c r="DS29" s="61">
        <v>1168.96</v>
      </c>
      <c r="DT29" s="61">
        <v>1859.019</v>
      </c>
      <c r="DU29" s="61">
        <v>1233.3979999999999</v>
      </c>
      <c r="DV29" s="61">
        <v>430.81700000000001</v>
      </c>
      <c r="DW29" s="61">
        <v>287.70400000000001</v>
      </c>
      <c r="DX29" s="61">
        <v>125.32899999999999</v>
      </c>
      <c r="DY29" s="61">
        <v>10.754</v>
      </c>
      <c r="DZ29" s="61">
        <v>151.62</v>
      </c>
      <c r="EA29" s="61">
        <v>114.01900000000001</v>
      </c>
      <c r="EB29" s="61">
        <v>96.805000000000007</v>
      </c>
      <c r="EC29" s="61">
        <v>17.213999999999999</v>
      </c>
      <c r="ED29" s="61">
        <v>19.065000000000001</v>
      </c>
      <c r="EE29" s="61">
        <v>81.617999999999995</v>
      </c>
      <c r="EF29" s="61">
        <v>512.43499999999995</v>
      </c>
      <c r="EG29" s="61">
        <v>112.721</v>
      </c>
      <c r="EH29" s="61">
        <v>608.24199999999996</v>
      </c>
      <c r="EI29" s="61">
        <v>209.65700000000001</v>
      </c>
      <c r="EJ29" s="61">
        <v>116.339</v>
      </c>
      <c r="EK29" s="61">
        <v>93.091999999999999</v>
      </c>
      <c r="EL29" s="61">
        <v>50.353999999999999</v>
      </c>
      <c r="EM29" s="61">
        <v>25.408000000000001</v>
      </c>
      <c r="EN29" s="61">
        <v>24.946000000000002</v>
      </c>
      <c r="EO29" s="61">
        <v>8.1519999999999992</v>
      </c>
      <c r="EP29" s="61">
        <v>34.188000000000002</v>
      </c>
      <c r="EQ29" s="61">
        <v>23.248000000000001</v>
      </c>
      <c r="ER29" s="61">
        <v>16.257000000000001</v>
      </c>
      <c r="ES29" s="61">
        <v>12.291</v>
      </c>
      <c r="ET29" s="61">
        <v>3.9660000000000002</v>
      </c>
      <c r="EU29" s="61">
        <v>2.9460000000000002</v>
      </c>
      <c r="EV29" s="61">
        <v>3.081</v>
      </c>
      <c r="EW29" s="61">
        <v>66.61</v>
      </c>
      <c r="EX29" s="61">
        <v>37.698999999999998</v>
      </c>
      <c r="EY29" s="61">
        <v>28.911999999999999</v>
      </c>
      <c r="EZ29" s="61">
        <v>11.098000000000001</v>
      </c>
      <c r="FA29" s="61">
        <v>37.268999999999998</v>
      </c>
      <c r="FB29" s="61">
        <v>24.838000000000001</v>
      </c>
      <c r="FC29" s="61">
        <v>141.17699999999999</v>
      </c>
      <c r="FD29" s="61">
        <v>68.48</v>
      </c>
      <c r="FE29" s="61">
        <v>21.504000000000001</v>
      </c>
      <c r="FF29" s="61">
        <v>247.869</v>
      </c>
      <c r="FG29" s="61">
        <v>547.15700000000004</v>
      </c>
      <c r="FH29" s="61">
        <v>917.40300000000002</v>
      </c>
      <c r="FI29" s="61">
        <v>1464.56</v>
      </c>
      <c r="FJ29" s="61">
        <v>418.42500000000001</v>
      </c>
      <c r="FK29" s="61">
        <v>134.874</v>
      </c>
      <c r="FL29" s="61">
        <v>98.977999999999994</v>
      </c>
      <c r="FM29" s="61">
        <v>35.856000000000002</v>
      </c>
      <c r="FN29" s="61">
        <v>3.5579999999999998</v>
      </c>
      <c r="FO29" s="61">
        <v>59.564</v>
      </c>
      <c r="FP29" s="61">
        <v>29.285</v>
      </c>
      <c r="FQ29" s="61">
        <v>23.212</v>
      </c>
      <c r="FR29" s="61">
        <v>6.0730000000000004</v>
      </c>
      <c r="FS29" s="61">
        <v>5.6369999999999996</v>
      </c>
      <c r="FT29" s="61">
        <v>26.992000000000001</v>
      </c>
      <c r="FU29" s="61">
        <v>161.86600000000001</v>
      </c>
      <c r="FV29" s="61">
        <v>42.219000000000001</v>
      </c>
      <c r="FW29" s="61">
        <v>214.34</v>
      </c>
      <c r="FX29" s="61">
        <v>80.677999999999997</v>
      </c>
      <c r="FY29" s="61">
        <v>41.152000000000001</v>
      </c>
      <c r="FZ29" s="61">
        <v>32.738</v>
      </c>
      <c r="GA29" s="61">
        <v>17.244</v>
      </c>
      <c r="GB29" s="61">
        <v>6.5359999999999996</v>
      </c>
      <c r="GC29" s="61">
        <v>10.709</v>
      </c>
      <c r="GD29" s="61">
        <v>3.67</v>
      </c>
      <c r="GE29" s="61">
        <v>11.606</v>
      </c>
      <c r="GF29" s="61">
        <v>8.4139999999999997</v>
      </c>
      <c r="GG29" s="61">
        <v>6.242</v>
      </c>
      <c r="GH29" s="61">
        <v>5.266</v>
      </c>
      <c r="GI29" s="61">
        <v>0.97599999999999998</v>
      </c>
      <c r="GJ29" s="61">
        <v>0.874</v>
      </c>
      <c r="GK29" s="61">
        <v>1.0649999999999999</v>
      </c>
      <c r="GL29" s="61">
        <v>23.486999999999998</v>
      </c>
      <c r="GM29" s="61">
        <v>11.802</v>
      </c>
      <c r="GN29" s="61">
        <v>11.685</v>
      </c>
      <c r="GO29" s="61">
        <v>4.5439999999999996</v>
      </c>
      <c r="GP29" s="61">
        <v>12.670999999999999</v>
      </c>
      <c r="GQ29" s="61">
        <v>11.25</v>
      </c>
      <c r="GR29" s="61">
        <v>52.402999999999999</v>
      </c>
      <c r="GS29" s="61">
        <v>28.274999999999999</v>
      </c>
      <c r="GT29" s="61">
        <v>6.0609999999999999</v>
      </c>
      <c r="GU29" s="61">
        <v>76.846999999999994</v>
      </c>
      <c r="GV29" s="61">
        <v>176.02600000000001</v>
      </c>
      <c r="GW29" s="61">
        <v>329.13799999999998</v>
      </c>
      <c r="GX29" s="61">
        <v>505.16399999999999</v>
      </c>
      <c r="GY29" s="61">
        <v>654.24800000000005</v>
      </c>
      <c r="GZ29" s="61">
        <v>240.27199999999999</v>
      </c>
      <c r="HA29" s="61">
        <v>158.649</v>
      </c>
      <c r="HB29" s="61">
        <v>54.771000000000001</v>
      </c>
      <c r="HC29" s="61">
        <v>7.0780000000000003</v>
      </c>
      <c r="HD29" s="61">
        <v>96.8</v>
      </c>
      <c r="HE29" s="61">
        <v>67.463999999999999</v>
      </c>
      <c r="HF29" s="61">
        <v>61.017000000000003</v>
      </c>
      <c r="HG29" s="61">
        <v>6.4470000000000001</v>
      </c>
      <c r="HH29" s="61">
        <v>11.401999999999999</v>
      </c>
      <c r="HI29" s="61">
        <v>47.375</v>
      </c>
      <c r="HJ29" s="61">
        <v>287.64699999999999</v>
      </c>
      <c r="HK29" s="61">
        <v>54.38</v>
      </c>
      <c r="HL29" s="61">
        <v>312.221</v>
      </c>
      <c r="HM29" s="61">
        <v>97.375</v>
      </c>
      <c r="HN29" s="61">
        <v>52.466000000000001</v>
      </c>
      <c r="HO29" s="61">
        <v>45.353000000000002</v>
      </c>
      <c r="HP29" s="61">
        <v>25.515000000000001</v>
      </c>
      <c r="HQ29" s="61">
        <v>13.24</v>
      </c>
      <c r="HR29" s="61">
        <v>12.275</v>
      </c>
      <c r="HS29" s="61">
        <v>3.5169999999999999</v>
      </c>
      <c r="HT29" s="61">
        <v>16.32</v>
      </c>
      <c r="HU29" s="61">
        <v>7.1130000000000004</v>
      </c>
      <c r="HV29" s="61">
        <v>4.5819999999999999</v>
      </c>
      <c r="HW29" s="61">
        <v>3.4710000000000001</v>
      </c>
      <c r="HX29" s="61">
        <v>1.111</v>
      </c>
      <c r="HY29" s="61">
        <v>0.40799999999999997</v>
      </c>
      <c r="HZ29" s="61">
        <v>2.1219999999999999</v>
      </c>
      <c r="IA29" s="61">
        <v>30.097999999999999</v>
      </c>
      <c r="IB29" s="61">
        <v>16.710999999999999</v>
      </c>
      <c r="IC29" s="61">
        <v>13.385999999999999</v>
      </c>
      <c r="ID29" s="61">
        <v>3.9260000000000002</v>
      </c>
      <c r="IE29" s="61">
        <v>18.443000000000001</v>
      </c>
      <c r="IF29" s="61">
        <v>10.768000000000001</v>
      </c>
      <c r="IG29" s="61">
        <v>63.234000000000002</v>
      </c>
      <c r="IH29" s="61">
        <v>34.140999999999998</v>
      </c>
      <c r="II29" s="61">
        <v>10.298999999999999</v>
      </c>
      <c r="IJ29" s="61">
        <v>133.25899999999999</v>
      </c>
      <c r="IK29" s="61">
        <v>292.73899999999998</v>
      </c>
      <c r="IL29" s="61">
        <v>469.18400000000003</v>
      </c>
      <c r="IM29" s="61">
        <v>761.92200000000003</v>
      </c>
      <c r="IN29" s="61">
        <v>126.32899999999999</v>
      </c>
      <c r="IO29" s="61">
        <v>38.825000000000003</v>
      </c>
      <c r="IP29" s="61">
        <v>26.841999999999999</v>
      </c>
      <c r="IQ29" s="61">
        <v>8.4819999999999993</v>
      </c>
    </row>
    <row r="30" spans="1:251">
      <c r="A30" s="9">
        <v>43983</v>
      </c>
      <c r="B30" s="61">
        <v>6118.7430000000004</v>
      </c>
      <c r="C30" s="61">
        <v>2163.7979999999998</v>
      </c>
      <c r="D30" s="61">
        <v>1435.913</v>
      </c>
      <c r="E30" s="61">
        <v>585.86300000000006</v>
      </c>
      <c r="F30" s="61">
        <v>73.600999999999999</v>
      </c>
      <c r="G30" s="61">
        <v>776.45</v>
      </c>
      <c r="H30" s="61">
        <v>568.65200000000004</v>
      </c>
      <c r="I30" s="61">
        <v>482.40899999999999</v>
      </c>
      <c r="J30" s="61">
        <v>86.242999999999995</v>
      </c>
      <c r="K30" s="61">
        <v>124.729</v>
      </c>
      <c r="L30" s="61">
        <v>477.78399999999999</v>
      </c>
      <c r="M30" s="61">
        <v>2641.5819999999999</v>
      </c>
      <c r="N30" s="61">
        <v>593.322</v>
      </c>
      <c r="O30" s="61">
        <v>2883.8389999999999</v>
      </c>
      <c r="P30" s="61">
        <v>1013.532</v>
      </c>
      <c r="Q30" s="61">
        <v>510.68200000000002</v>
      </c>
      <c r="R30" s="61">
        <v>422.68900000000002</v>
      </c>
      <c r="S30" s="61">
        <v>231.88800000000001</v>
      </c>
      <c r="T30" s="61">
        <v>120.90600000000001</v>
      </c>
      <c r="U30" s="61">
        <v>110.982</v>
      </c>
      <c r="V30" s="61">
        <v>28.998000000000001</v>
      </c>
      <c r="W30" s="61">
        <v>160.49100000000001</v>
      </c>
      <c r="X30" s="61">
        <v>87.992999999999995</v>
      </c>
      <c r="Y30" s="61">
        <v>67.683000000000007</v>
      </c>
      <c r="Z30" s="61">
        <v>53.668999999999997</v>
      </c>
      <c r="AA30" s="61">
        <v>14.013999999999999</v>
      </c>
      <c r="AB30" s="61">
        <v>5.673</v>
      </c>
      <c r="AC30" s="61">
        <v>14.195</v>
      </c>
      <c r="AD30" s="61">
        <v>299.57100000000003</v>
      </c>
      <c r="AE30" s="61">
        <v>174.57499999999999</v>
      </c>
      <c r="AF30" s="61">
        <v>124.996</v>
      </c>
      <c r="AG30" s="61">
        <v>34.67</v>
      </c>
      <c r="AH30" s="61">
        <v>174.685</v>
      </c>
      <c r="AI30" s="61">
        <v>144.84399999999999</v>
      </c>
      <c r="AJ30" s="61">
        <v>655.52599999999995</v>
      </c>
      <c r="AK30" s="61">
        <v>358.00599999999997</v>
      </c>
      <c r="AL30" s="61">
        <v>108.848</v>
      </c>
      <c r="AM30" s="61">
        <v>1205.3309999999999</v>
      </c>
      <c r="AN30" s="61">
        <v>2674.4789999999998</v>
      </c>
      <c r="AO30" s="61">
        <v>4566.6440000000002</v>
      </c>
      <c r="AP30" s="61">
        <v>7241.1239999999998</v>
      </c>
      <c r="AQ30" s="61">
        <v>1941.0440000000001</v>
      </c>
      <c r="AR30" s="61">
        <v>692.01400000000001</v>
      </c>
      <c r="AS30" s="61">
        <v>454.971</v>
      </c>
      <c r="AT30" s="61">
        <v>196.60900000000001</v>
      </c>
      <c r="AU30" s="61">
        <v>22.577999999999999</v>
      </c>
      <c r="AV30" s="61">
        <v>235.78399999999999</v>
      </c>
      <c r="AW30" s="61">
        <v>185.58199999999999</v>
      </c>
      <c r="AX30" s="61">
        <v>153.53800000000001</v>
      </c>
      <c r="AY30" s="61">
        <v>32.043999999999997</v>
      </c>
      <c r="AZ30" s="61">
        <v>37.331000000000003</v>
      </c>
      <c r="BA30" s="61">
        <v>155.738</v>
      </c>
      <c r="BB30" s="61">
        <v>847.75199999999995</v>
      </c>
      <c r="BC30" s="61">
        <v>208.22</v>
      </c>
      <c r="BD30" s="61">
        <v>885.072</v>
      </c>
      <c r="BE30" s="61">
        <v>325.15699999999998</v>
      </c>
      <c r="BF30" s="61">
        <v>156.96</v>
      </c>
      <c r="BG30" s="61">
        <v>132.05600000000001</v>
      </c>
      <c r="BH30" s="61">
        <v>73.828999999999994</v>
      </c>
      <c r="BI30" s="61">
        <v>42.581000000000003</v>
      </c>
      <c r="BJ30" s="61">
        <v>31.248000000000001</v>
      </c>
      <c r="BK30" s="61">
        <v>11.663</v>
      </c>
      <c r="BL30" s="61">
        <v>46.564</v>
      </c>
      <c r="BM30" s="61">
        <v>24.904</v>
      </c>
      <c r="BN30" s="61">
        <v>20.449000000000002</v>
      </c>
      <c r="BO30" s="61">
        <v>15.231999999999999</v>
      </c>
      <c r="BP30" s="61">
        <v>5.2169999999999996</v>
      </c>
      <c r="BQ30" s="61">
        <v>0.58799999999999997</v>
      </c>
      <c r="BR30" s="61">
        <v>3.867</v>
      </c>
      <c r="BS30" s="61">
        <v>94.278000000000006</v>
      </c>
      <c r="BT30" s="61">
        <v>57.811999999999998</v>
      </c>
      <c r="BU30" s="61">
        <v>36.465000000000003</v>
      </c>
      <c r="BV30" s="61">
        <v>12.252000000000001</v>
      </c>
      <c r="BW30" s="61">
        <v>50.430999999999997</v>
      </c>
      <c r="BX30" s="61">
        <v>48.377000000000002</v>
      </c>
      <c r="BY30" s="61">
        <v>205.33699999999999</v>
      </c>
      <c r="BZ30" s="61">
        <v>119.82</v>
      </c>
      <c r="CA30" s="61">
        <v>36.009</v>
      </c>
      <c r="CB30" s="61">
        <v>388.84100000000001</v>
      </c>
      <c r="CC30" s="61">
        <v>848.97299999999996</v>
      </c>
      <c r="CD30" s="61">
        <v>1453.2360000000001</v>
      </c>
      <c r="CE30" s="61">
        <v>2302.21</v>
      </c>
      <c r="CF30" s="61">
        <v>1591.6510000000001</v>
      </c>
      <c r="CG30" s="61">
        <v>569.16</v>
      </c>
      <c r="CH30" s="61">
        <v>372.25799999999998</v>
      </c>
      <c r="CI30" s="61">
        <v>148.80199999999999</v>
      </c>
      <c r="CJ30" s="61">
        <v>20.655999999999999</v>
      </c>
      <c r="CK30" s="61">
        <v>202.80099999999999</v>
      </c>
      <c r="CL30" s="61">
        <v>154.64099999999999</v>
      </c>
      <c r="CM30" s="61">
        <v>133.80699999999999</v>
      </c>
      <c r="CN30" s="61">
        <v>20.834</v>
      </c>
      <c r="CO30" s="61">
        <v>38.344000000000001</v>
      </c>
      <c r="CP30" s="61">
        <v>140.547</v>
      </c>
      <c r="CQ30" s="61">
        <v>709.70699999999999</v>
      </c>
      <c r="CR30" s="61">
        <v>154.43600000000001</v>
      </c>
      <c r="CS30" s="61">
        <v>727.50900000000001</v>
      </c>
      <c r="CT30" s="61">
        <v>250.61500000000001</v>
      </c>
      <c r="CU30" s="61">
        <v>118.512</v>
      </c>
      <c r="CV30" s="61">
        <v>98.244</v>
      </c>
      <c r="CW30" s="61">
        <v>57.015000000000001</v>
      </c>
      <c r="CX30" s="61">
        <v>27.91</v>
      </c>
      <c r="CY30" s="61">
        <v>29.105</v>
      </c>
      <c r="CZ30" s="61">
        <v>3.4009999999999998</v>
      </c>
      <c r="DA30" s="61">
        <v>37.828000000000003</v>
      </c>
      <c r="DB30" s="61">
        <v>20.268000000000001</v>
      </c>
      <c r="DC30" s="61">
        <v>15.507999999999999</v>
      </c>
      <c r="DD30" s="61">
        <v>11.268000000000001</v>
      </c>
      <c r="DE30" s="61">
        <v>4.2389999999999999</v>
      </c>
      <c r="DF30" s="61">
        <v>1.6859999999999999</v>
      </c>
      <c r="DG30" s="61">
        <v>2.758</v>
      </c>
      <c r="DH30" s="61">
        <v>72.522000000000006</v>
      </c>
      <c r="DI30" s="61">
        <v>39.177999999999997</v>
      </c>
      <c r="DJ30" s="61">
        <v>33.344000000000001</v>
      </c>
      <c r="DK30" s="61">
        <v>5.0869999999999997</v>
      </c>
      <c r="DL30" s="61">
        <v>40.585999999999999</v>
      </c>
      <c r="DM30" s="61">
        <v>37.481000000000002</v>
      </c>
      <c r="DN30" s="61">
        <v>155.99299999999999</v>
      </c>
      <c r="DO30" s="61">
        <v>94.622</v>
      </c>
      <c r="DP30" s="61">
        <v>28.655000000000001</v>
      </c>
      <c r="DQ30" s="61">
        <v>311.16000000000003</v>
      </c>
      <c r="DR30" s="61">
        <v>687.67200000000003</v>
      </c>
      <c r="DS30" s="61">
        <v>1183.249</v>
      </c>
      <c r="DT30" s="61">
        <v>1870.921</v>
      </c>
      <c r="DU30" s="61">
        <v>1242.105</v>
      </c>
      <c r="DV30" s="61">
        <v>430.94799999999998</v>
      </c>
      <c r="DW30" s="61">
        <v>289.12799999999999</v>
      </c>
      <c r="DX30" s="61">
        <v>126.38</v>
      </c>
      <c r="DY30" s="61">
        <v>13.547000000000001</v>
      </c>
      <c r="DZ30" s="61">
        <v>149.20099999999999</v>
      </c>
      <c r="EA30" s="61">
        <v>107.99299999999999</v>
      </c>
      <c r="EB30" s="61">
        <v>88.206999999999994</v>
      </c>
      <c r="EC30" s="61">
        <v>19.786000000000001</v>
      </c>
      <c r="ED30" s="61">
        <v>25.811</v>
      </c>
      <c r="EE30" s="61">
        <v>84.200999999999993</v>
      </c>
      <c r="EF30" s="61">
        <v>515.149</v>
      </c>
      <c r="EG30" s="61">
        <v>111.86799999999999</v>
      </c>
      <c r="EH30" s="61">
        <v>615.08900000000006</v>
      </c>
      <c r="EI30" s="61">
        <v>207.608</v>
      </c>
      <c r="EJ30" s="61">
        <v>112.059</v>
      </c>
      <c r="EK30" s="61">
        <v>88.009</v>
      </c>
      <c r="EL30" s="61">
        <v>43.963000000000001</v>
      </c>
      <c r="EM30" s="61">
        <v>23.483000000000001</v>
      </c>
      <c r="EN30" s="61">
        <v>20.48</v>
      </c>
      <c r="EO30" s="61">
        <v>8.3859999999999992</v>
      </c>
      <c r="EP30" s="61">
        <v>35.012</v>
      </c>
      <c r="EQ30" s="61">
        <v>24.05</v>
      </c>
      <c r="ER30" s="61">
        <v>17.48</v>
      </c>
      <c r="ES30" s="61">
        <v>14.683999999999999</v>
      </c>
      <c r="ET30" s="61">
        <v>2.7959999999999998</v>
      </c>
      <c r="EU30" s="61">
        <v>1.706</v>
      </c>
      <c r="EV30" s="61">
        <v>4.8639999999999999</v>
      </c>
      <c r="EW30" s="61">
        <v>61.442999999999998</v>
      </c>
      <c r="EX30" s="61">
        <v>38.167999999999999</v>
      </c>
      <c r="EY30" s="61">
        <v>23.276</v>
      </c>
      <c r="EZ30" s="61">
        <v>10.092000000000001</v>
      </c>
      <c r="FA30" s="61">
        <v>39.875999999999998</v>
      </c>
      <c r="FB30" s="61">
        <v>28.030999999999999</v>
      </c>
      <c r="FC30" s="61">
        <v>140.09</v>
      </c>
      <c r="FD30" s="61">
        <v>67.518000000000001</v>
      </c>
      <c r="FE30" s="61">
        <v>23.611999999999998</v>
      </c>
      <c r="FF30" s="61">
        <v>234.696</v>
      </c>
      <c r="FG30" s="61">
        <v>543.00599999999997</v>
      </c>
      <c r="FH30" s="61">
        <v>930.31899999999996</v>
      </c>
      <c r="FI30" s="61">
        <v>1473.325</v>
      </c>
      <c r="FJ30" s="61">
        <v>421.50700000000001</v>
      </c>
      <c r="FK30" s="61">
        <v>134.18299999999999</v>
      </c>
      <c r="FL30" s="61">
        <v>91.120999999999995</v>
      </c>
      <c r="FM30" s="61">
        <v>33.451000000000001</v>
      </c>
      <c r="FN30" s="61">
        <v>4.7240000000000002</v>
      </c>
      <c r="FO30" s="61">
        <v>52.947000000000003</v>
      </c>
      <c r="FP30" s="61">
        <v>34.112000000000002</v>
      </c>
      <c r="FQ30" s="61">
        <v>27.972999999999999</v>
      </c>
      <c r="FR30" s="61">
        <v>6.14</v>
      </c>
      <c r="FS30" s="61">
        <v>7.57</v>
      </c>
      <c r="FT30" s="61">
        <v>31.713999999999999</v>
      </c>
      <c r="FU30" s="61">
        <v>165.898</v>
      </c>
      <c r="FV30" s="61">
        <v>39.633000000000003</v>
      </c>
      <c r="FW30" s="61">
        <v>215.976</v>
      </c>
      <c r="FX30" s="61">
        <v>78.239999999999995</v>
      </c>
      <c r="FY30" s="61">
        <v>41.362000000000002</v>
      </c>
      <c r="FZ30" s="61">
        <v>33.837000000000003</v>
      </c>
      <c r="GA30" s="61">
        <v>19.939</v>
      </c>
      <c r="GB30" s="61">
        <v>6.6950000000000003</v>
      </c>
      <c r="GC30" s="61">
        <v>13.244</v>
      </c>
      <c r="GD30" s="61">
        <v>2.153</v>
      </c>
      <c r="GE30" s="61">
        <v>11.746</v>
      </c>
      <c r="GF30" s="61">
        <v>7.524</v>
      </c>
      <c r="GG30" s="61">
        <v>6.16</v>
      </c>
      <c r="GH30" s="61">
        <v>6</v>
      </c>
      <c r="GI30" s="61">
        <v>0.159</v>
      </c>
      <c r="GJ30" s="61">
        <v>0.65700000000000003</v>
      </c>
      <c r="GK30" s="61">
        <v>0.70799999999999996</v>
      </c>
      <c r="GL30" s="61">
        <v>26.097999999999999</v>
      </c>
      <c r="GM30" s="61">
        <v>12.695</v>
      </c>
      <c r="GN30" s="61">
        <v>13.403</v>
      </c>
      <c r="GO30" s="61">
        <v>2.81</v>
      </c>
      <c r="GP30" s="61">
        <v>12.452999999999999</v>
      </c>
      <c r="GQ30" s="61">
        <v>10.590999999999999</v>
      </c>
      <c r="GR30" s="61">
        <v>51.953000000000003</v>
      </c>
      <c r="GS30" s="61">
        <v>26.286999999999999</v>
      </c>
      <c r="GT30" s="61">
        <v>8.07</v>
      </c>
      <c r="GU30" s="61">
        <v>78.158000000000001</v>
      </c>
      <c r="GV30" s="61">
        <v>175.54499999999999</v>
      </c>
      <c r="GW30" s="61">
        <v>332.27199999999999</v>
      </c>
      <c r="GX30" s="61">
        <v>507.81700000000001</v>
      </c>
      <c r="GY30" s="61">
        <v>649.322</v>
      </c>
      <c r="GZ30" s="61">
        <v>237.37</v>
      </c>
      <c r="HA30" s="61">
        <v>156.86000000000001</v>
      </c>
      <c r="HB30" s="61">
        <v>49.420999999999999</v>
      </c>
      <c r="HC30" s="61">
        <v>7.6879999999999997</v>
      </c>
      <c r="HD30" s="61">
        <v>99.751000000000005</v>
      </c>
      <c r="HE30" s="61">
        <v>64.722999999999999</v>
      </c>
      <c r="HF30" s="61">
        <v>60.917000000000002</v>
      </c>
      <c r="HG30" s="61">
        <v>3.8050000000000002</v>
      </c>
      <c r="HH30" s="61">
        <v>12.308999999999999</v>
      </c>
      <c r="HI30" s="61">
        <v>45.652999999999999</v>
      </c>
      <c r="HJ30" s="61">
        <v>283.02300000000002</v>
      </c>
      <c r="HK30" s="61">
        <v>59.212000000000003</v>
      </c>
      <c r="HL30" s="61">
        <v>307.08699999999999</v>
      </c>
      <c r="HM30" s="61">
        <v>99.828000000000003</v>
      </c>
      <c r="HN30" s="61">
        <v>55.384999999999998</v>
      </c>
      <c r="HO30" s="61">
        <v>49.081000000000003</v>
      </c>
      <c r="HP30" s="61">
        <v>23.262</v>
      </c>
      <c r="HQ30" s="61">
        <v>11.856999999999999</v>
      </c>
      <c r="HR30" s="61">
        <v>11.404</v>
      </c>
      <c r="HS30" s="61">
        <v>2.6960000000000002</v>
      </c>
      <c r="HT30" s="61">
        <v>22.68</v>
      </c>
      <c r="HU30" s="61">
        <v>6.3040000000000003</v>
      </c>
      <c r="HV30" s="61">
        <v>4.5750000000000002</v>
      </c>
      <c r="HW30" s="61">
        <v>3.2490000000000001</v>
      </c>
      <c r="HX30" s="61">
        <v>1.3260000000000001</v>
      </c>
      <c r="HY30" s="61">
        <v>0.77600000000000002</v>
      </c>
      <c r="HZ30" s="61">
        <v>0.95199999999999996</v>
      </c>
      <c r="IA30" s="61">
        <v>27.837</v>
      </c>
      <c r="IB30" s="61">
        <v>15.106</v>
      </c>
      <c r="IC30" s="61">
        <v>12.731</v>
      </c>
      <c r="ID30" s="61">
        <v>3.472</v>
      </c>
      <c r="IE30" s="61">
        <v>23.632000000000001</v>
      </c>
      <c r="IF30" s="61">
        <v>12.845000000000001</v>
      </c>
      <c r="IG30" s="61">
        <v>68.23</v>
      </c>
      <c r="IH30" s="61">
        <v>31.597999999999999</v>
      </c>
      <c r="II30" s="61">
        <v>7.3879999999999999</v>
      </c>
      <c r="IJ30" s="61">
        <v>134.04400000000001</v>
      </c>
      <c r="IK30" s="61">
        <v>292.75599999999997</v>
      </c>
      <c r="IL30" s="61">
        <v>463.78300000000002</v>
      </c>
      <c r="IM30" s="61">
        <v>756.53899999999999</v>
      </c>
      <c r="IN30" s="61">
        <v>124.685</v>
      </c>
      <c r="IO30" s="61">
        <v>39.667000000000002</v>
      </c>
      <c r="IP30" s="61">
        <v>26.437000000000001</v>
      </c>
      <c r="IQ30" s="61">
        <v>7.5650000000000004</v>
      </c>
    </row>
    <row r="31" spans="1:251">
      <c r="A31" s="9">
        <v>44075</v>
      </c>
      <c r="B31" s="61">
        <v>6073.9440000000004</v>
      </c>
      <c r="C31" s="61">
        <v>2156.8009999999999</v>
      </c>
      <c r="D31" s="61">
        <v>1424.5550000000001</v>
      </c>
      <c r="E31" s="61">
        <v>610.39099999999996</v>
      </c>
      <c r="F31" s="61">
        <v>70.174999999999997</v>
      </c>
      <c r="G31" s="61">
        <v>743.98900000000003</v>
      </c>
      <c r="H31" s="61">
        <v>569.78</v>
      </c>
      <c r="I31" s="61">
        <v>480.26499999999999</v>
      </c>
      <c r="J31" s="61">
        <v>89.516000000000005</v>
      </c>
      <c r="K31" s="61">
        <v>120.58199999999999</v>
      </c>
      <c r="L31" s="61">
        <v>483.71899999999999</v>
      </c>
      <c r="M31" s="61">
        <v>2640.52</v>
      </c>
      <c r="N31" s="61">
        <v>579.66499999999996</v>
      </c>
      <c r="O31" s="61">
        <v>2853.759</v>
      </c>
      <c r="P31" s="61">
        <v>1050.047</v>
      </c>
      <c r="Q31" s="61">
        <v>512.63300000000004</v>
      </c>
      <c r="R31" s="61">
        <v>424.73399999999998</v>
      </c>
      <c r="S31" s="61">
        <v>225.47</v>
      </c>
      <c r="T31" s="61">
        <v>104.361</v>
      </c>
      <c r="U31" s="61">
        <v>121.11</v>
      </c>
      <c r="V31" s="61">
        <v>28.588000000000001</v>
      </c>
      <c r="W31" s="61">
        <v>168.54400000000001</v>
      </c>
      <c r="X31" s="61">
        <v>87.9</v>
      </c>
      <c r="Y31" s="61">
        <v>60.154000000000003</v>
      </c>
      <c r="Z31" s="61">
        <v>51.084000000000003</v>
      </c>
      <c r="AA31" s="61">
        <v>9.0709999999999997</v>
      </c>
      <c r="AB31" s="61">
        <v>6.9390000000000001</v>
      </c>
      <c r="AC31" s="61">
        <v>20.41</v>
      </c>
      <c r="AD31" s="61">
        <v>285.625</v>
      </c>
      <c r="AE31" s="61">
        <v>155.44499999999999</v>
      </c>
      <c r="AF31" s="61">
        <v>130.18</v>
      </c>
      <c r="AG31" s="61">
        <v>35.527000000000001</v>
      </c>
      <c r="AH31" s="61">
        <v>188.95400000000001</v>
      </c>
      <c r="AI31" s="61">
        <v>146.37299999999999</v>
      </c>
      <c r="AJ31" s="61">
        <v>659.00699999999995</v>
      </c>
      <c r="AK31" s="61">
        <v>391.04</v>
      </c>
      <c r="AL31" s="61">
        <v>113.97499999999999</v>
      </c>
      <c r="AM31" s="61">
        <v>1201.268</v>
      </c>
      <c r="AN31" s="61">
        <v>2669.4349999999999</v>
      </c>
      <c r="AO31" s="61">
        <v>4568.5309999999999</v>
      </c>
      <c r="AP31" s="61">
        <v>7237.9650000000001</v>
      </c>
      <c r="AQ31" s="61">
        <v>1936.741</v>
      </c>
      <c r="AR31" s="61">
        <v>696.51099999999997</v>
      </c>
      <c r="AS31" s="61">
        <v>469.47399999999999</v>
      </c>
      <c r="AT31" s="61">
        <v>223.96899999999999</v>
      </c>
      <c r="AU31" s="61">
        <v>14.525</v>
      </c>
      <c r="AV31" s="61">
        <v>230.98</v>
      </c>
      <c r="AW31" s="61">
        <v>175.41200000000001</v>
      </c>
      <c r="AX31" s="61">
        <v>147.65</v>
      </c>
      <c r="AY31" s="61">
        <v>27.762</v>
      </c>
      <c r="AZ31" s="61">
        <v>38.030999999999999</v>
      </c>
      <c r="BA31" s="61">
        <v>163.261</v>
      </c>
      <c r="BB31" s="61">
        <v>859.77200000000005</v>
      </c>
      <c r="BC31" s="61">
        <v>199.61799999999999</v>
      </c>
      <c r="BD31" s="61">
        <v>877.351</v>
      </c>
      <c r="BE31" s="61">
        <v>331.37700000000001</v>
      </c>
      <c r="BF31" s="61">
        <v>149.441</v>
      </c>
      <c r="BG31" s="61">
        <v>121.45399999999999</v>
      </c>
      <c r="BH31" s="61">
        <v>67.575000000000003</v>
      </c>
      <c r="BI31" s="61">
        <v>35.042000000000002</v>
      </c>
      <c r="BJ31" s="61">
        <v>32.533000000000001</v>
      </c>
      <c r="BK31" s="61">
        <v>6.5650000000000004</v>
      </c>
      <c r="BL31" s="61">
        <v>47.314</v>
      </c>
      <c r="BM31" s="61">
        <v>27.986999999999998</v>
      </c>
      <c r="BN31" s="61">
        <v>15.221</v>
      </c>
      <c r="BO31" s="61">
        <v>11.081</v>
      </c>
      <c r="BP31" s="61">
        <v>4.1399999999999997</v>
      </c>
      <c r="BQ31" s="61">
        <v>2.6070000000000002</v>
      </c>
      <c r="BR31" s="61">
        <v>10.159000000000001</v>
      </c>
      <c r="BS31" s="61">
        <v>82.795000000000002</v>
      </c>
      <c r="BT31" s="61">
        <v>46.122999999999998</v>
      </c>
      <c r="BU31" s="61">
        <v>36.673000000000002</v>
      </c>
      <c r="BV31" s="61">
        <v>9.1720000000000006</v>
      </c>
      <c r="BW31" s="61">
        <v>57.473999999999997</v>
      </c>
      <c r="BX31" s="61">
        <v>44.808</v>
      </c>
      <c r="BY31" s="61">
        <v>194.25</v>
      </c>
      <c r="BZ31" s="61">
        <v>137.12799999999999</v>
      </c>
      <c r="CA31" s="61">
        <v>33.057000000000002</v>
      </c>
      <c r="CB31" s="61">
        <v>383.673</v>
      </c>
      <c r="CC31" s="61">
        <v>845.952</v>
      </c>
      <c r="CD31" s="61">
        <v>1455.223</v>
      </c>
      <c r="CE31" s="61">
        <v>2301.1750000000002</v>
      </c>
      <c r="CF31" s="61">
        <v>1595.81</v>
      </c>
      <c r="CG31" s="61">
        <v>572.07799999999997</v>
      </c>
      <c r="CH31" s="61">
        <v>356.09100000000001</v>
      </c>
      <c r="CI31" s="61">
        <v>143.292</v>
      </c>
      <c r="CJ31" s="61">
        <v>21.541</v>
      </c>
      <c r="CK31" s="61">
        <v>191.25700000000001</v>
      </c>
      <c r="CL31" s="61">
        <v>168.51400000000001</v>
      </c>
      <c r="CM31" s="61">
        <v>146.309</v>
      </c>
      <c r="CN31" s="61">
        <v>22.206</v>
      </c>
      <c r="CO31" s="61">
        <v>38.761000000000003</v>
      </c>
      <c r="CP31" s="61">
        <v>142.422</v>
      </c>
      <c r="CQ31" s="61">
        <v>714.5</v>
      </c>
      <c r="CR31" s="61">
        <v>149.952</v>
      </c>
      <c r="CS31" s="61">
        <v>731.35799999999995</v>
      </c>
      <c r="CT31" s="61">
        <v>248.48</v>
      </c>
      <c r="CU31" s="61">
        <v>112.23699999999999</v>
      </c>
      <c r="CV31" s="61">
        <v>94.878</v>
      </c>
      <c r="CW31" s="61">
        <v>51.463999999999999</v>
      </c>
      <c r="CX31" s="61">
        <v>23.99</v>
      </c>
      <c r="CY31" s="61">
        <v>27.474</v>
      </c>
      <c r="CZ31" s="61">
        <v>2.0609999999999999</v>
      </c>
      <c r="DA31" s="61">
        <v>40.593000000000004</v>
      </c>
      <c r="DB31" s="61">
        <v>17.359000000000002</v>
      </c>
      <c r="DC31" s="61">
        <v>15.035</v>
      </c>
      <c r="DD31" s="61">
        <v>13.121</v>
      </c>
      <c r="DE31" s="61">
        <v>1.9139999999999999</v>
      </c>
      <c r="DF31" s="61">
        <v>1.409</v>
      </c>
      <c r="DG31" s="61">
        <v>0.91600000000000004</v>
      </c>
      <c r="DH31" s="61">
        <v>66.498999999999995</v>
      </c>
      <c r="DI31" s="61">
        <v>37.110999999999997</v>
      </c>
      <c r="DJ31" s="61">
        <v>29.388000000000002</v>
      </c>
      <c r="DK31" s="61">
        <v>3.4689999999999999</v>
      </c>
      <c r="DL31" s="61">
        <v>41.509</v>
      </c>
      <c r="DM31" s="61">
        <v>35.171999999999997</v>
      </c>
      <c r="DN31" s="61">
        <v>147.40899999999999</v>
      </c>
      <c r="DO31" s="61">
        <v>101.071</v>
      </c>
      <c r="DP31" s="61">
        <v>30.042999999999999</v>
      </c>
      <c r="DQ31" s="61">
        <v>312.404</v>
      </c>
      <c r="DR31" s="61">
        <v>684.31399999999996</v>
      </c>
      <c r="DS31" s="61">
        <v>1190.019</v>
      </c>
      <c r="DT31" s="61">
        <v>1874.3330000000001</v>
      </c>
      <c r="DU31" s="61">
        <v>1212.087</v>
      </c>
      <c r="DV31" s="61">
        <v>420.649</v>
      </c>
      <c r="DW31" s="61">
        <v>282.125</v>
      </c>
      <c r="DX31" s="61">
        <v>125.336</v>
      </c>
      <c r="DY31" s="61">
        <v>17.954000000000001</v>
      </c>
      <c r="DZ31" s="61">
        <v>138.83500000000001</v>
      </c>
      <c r="EA31" s="61">
        <v>102.262</v>
      </c>
      <c r="EB31" s="61">
        <v>81.531000000000006</v>
      </c>
      <c r="EC31" s="61">
        <v>20.731999999999999</v>
      </c>
      <c r="ED31" s="61">
        <v>25.553000000000001</v>
      </c>
      <c r="EE31" s="61">
        <v>84.16</v>
      </c>
      <c r="EF31" s="61">
        <v>504.80900000000003</v>
      </c>
      <c r="EG31" s="61">
        <v>111.922</v>
      </c>
      <c r="EH31" s="61">
        <v>595.35599999999999</v>
      </c>
      <c r="EI31" s="61">
        <v>233.84299999999999</v>
      </c>
      <c r="EJ31" s="61">
        <v>124.19499999999999</v>
      </c>
      <c r="EK31" s="61">
        <v>100.029</v>
      </c>
      <c r="EL31" s="61">
        <v>48.685000000000002</v>
      </c>
      <c r="EM31" s="61">
        <v>20.795000000000002</v>
      </c>
      <c r="EN31" s="61">
        <v>27.89</v>
      </c>
      <c r="EO31" s="61">
        <v>9.0470000000000006</v>
      </c>
      <c r="EP31" s="61">
        <v>41.625</v>
      </c>
      <c r="EQ31" s="61">
        <v>24.164999999999999</v>
      </c>
      <c r="ER31" s="61">
        <v>16.501999999999999</v>
      </c>
      <c r="ES31" s="61">
        <v>14.715999999999999</v>
      </c>
      <c r="ET31" s="61">
        <v>1.7869999999999999</v>
      </c>
      <c r="EU31" s="61">
        <v>1.79</v>
      </c>
      <c r="EV31" s="61">
        <v>5.8739999999999997</v>
      </c>
      <c r="EW31" s="61">
        <v>65.188000000000002</v>
      </c>
      <c r="EX31" s="61">
        <v>35.511000000000003</v>
      </c>
      <c r="EY31" s="61">
        <v>29.677</v>
      </c>
      <c r="EZ31" s="61">
        <v>10.837</v>
      </c>
      <c r="FA31" s="61">
        <v>47.499000000000002</v>
      </c>
      <c r="FB31" s="61">
        <v>33.872999999999998</v>
      </c>
      <c r="FC31" s="61">
        <v>158.06800000000001</v>
      </c>
      <c r="FD31" s="61">
        <v>75.775000000000006</v>
      </c>
      <c r="FE31" s="61">
        <v>24.824000000000002</v>
      </c>
      <c r="FF31" s="61">
        <v>236.803</v>
      </c>
      <c r="FG31" s="61">
        <v>544.84299999999996</v>
      </c>
      <c r="FH31" s="61">
        <v>925.91</v>
      </c>
      <c r="FI31" s="61">
        <v>1470.7539999999999</v>
      </c>
      <c r="FJ31" s="61">
        <v>422.11900000000003</v>
      </c>
      <c r="FK31" s="61">
        <v>135.41800000000001</v>
      </c>
      <c r="FL31" s="61">
        <v>90.566000000000003</v>
      </c>
      <c r="FM31" s="61">
        <v>33.378</v>
      </c>
      <c r="FN31" s="61">
        <v>5.4489999999999998</v>
      </c>
      <c r="FO31" s="61">
        <v>51.74</v>
      </c>
      <c r="FP31" s="61">
        <v>37.441000000000003</v>
      </c>
      <c r="FQ31" s="61">
        <v>30.041</v>
      </c>
      <c r="FR31" s="61">
        <v>7.4009999999999998</v>
      </c>
      <c r="FS31" s="61">
        <v>5.5590000000000002</v>
      </c>
      <c r="FT31" s="61">
        <v>27.983000000000001</v>
      </c>
      <c r="FU31" s="61">
        <v>163.40100000000001</v>
      </c>
      <c r="FV31" s="61">
        <v>41.442999999999998</v>
      </c>
      <c r="FW31" s="61">
        <v>217.274</v>
      </c>
      <c r="FX31" s="61">
        <v>76.066999999999993</v>
      </c>
      <c r="FY31" s="61">
        <v>40.341000000000001</v>
      </c>
      <c r="FZ31" s="61">
        <v>34.418999999999997</v>
      </c>
      <c r="GA31" s="61">
        <v>17.821000000000002</v>
      </c>
      <c r="GB31" s="61">
        <v>7.2690000000000001</v>
      </c>
      <c r="GC31" s="61">
        <v>10.552</v>
      </c>
      <c r="GD31" s="61">
        <v>2.88</v>
      </c>
      <c r="GE31" s="61">
        <v>13.11</v>
      </c>
      <c r="GF31" s="61">
        <v>5.9210000000000003</v>
      </c>
      <c r="GG31" s="61">
        <v>4.4189999999999996</v>
      </c>
      <c r="GH31" s="61">
        <v>3.734</v>
      </c>
      <c r="GI31" s="61">
        <v>0.68500000000000005</v>
      </c>
      <c r="GJ31" s="61">
        <v>0</v>
      </c>
      <c r="GK31" s="61">
        <v>1.502</v>
      </c>
      <c r="GL31" s="61">
        <v>22.241</v>
      </c>
      <c r="GM31" s="61">
        <v>11.003</v>
      </c>
      <c r="GN31" s="61">
        <v>11.238</v>
      </c>
      <c r="GO31" s="61">
        <v>2.88</v>
      </c>
      <c r="GP31" s="61">
        <v>14.613</v>
      </c>
      <c r="GQ31" s="61">
        <v>11.698</v>
      </c>
      <c r="GR31" s="61">
        <v>52.039000000000001</v>
      </c>
      <c r="GS31" s="61">
        <v>24.027999999999999</v>
      </c>
      <c r="GT31" s="61">
        <v>9.2159999999999993</v>
      </c>
      <c r="GU31" s="61">
        <v>78.111999999999995</v>
      </c>
      <c r="GV31" s="61">
        <v>175.75899999999999</v>
      </c>
      <c r="GW31" s="61">
        <v>331.64400000000001</v>
      </c>
      <c r="GX31" s="61">
        <v>507.40300000000002</v>
      </c>
      <c r="GY31" s="61">
        <v>632.28499999999997</v>
      </c>
      <c r="GZ31" s="61">
        <v>235.43</v>
      </c>
      <c r="HA31" s="61">
        <v>158.96899999999999</v>
      </c>
      <c r="HB31" s="61">
        <v>53.860999999999997</v>
      </c>
      <c r="HC31" s="61">
        <v>7.0330000000000004</v>
      </c>
      <c r="HD31" s="61">
        <v>98.075000000000003</v>
      </c>
      <c r="HE31" s="61">
        <v>64.778999999999996</v>
      </c>
      <c r="HF31" s="61">
        <v>57.341999999999999</v>
      </c>
      <c r="HG31" s="61">
        <v>7.4379999999999997</v>
      </c>
      <c r="HH31" s="61">
        <v>9.0909999999999993</v>
      </c>
      <c r="HI31" s="61">
        <v>47.037999999999997</v>
      </c>
      <c r="HJ31" s="61">
        <v>282.46800000000002</v>
      </c>
      <c r="HK31" s="61">
        <v>55.018999999999998</v>
      </c>
      <c r="HL31" s="61">
        <v>294.798</v>
      </c>
      <c r="HM31" s="61">
        <v>108.49</v>
      </c>
      <c r="HN31" s="61">
        <v>57.265999999999998</v>
      </c>
      <c r="HO31" s="61">
        <v>50.802</v>
      </c>
      <c r="HP31" s="61">
        <v>26.466999999999999</v>
      </c>
      <c r="HQ31" s="61">
        <v>10.263999999999999</v>
      </c>
      <c r="HR31" s="61">
        <v>16.202000000000002</v>
      </c>
      <c r="HS31" s="61">
        <v>7.3609999999999998</v>
      </c>
      <c r="HT31" s="61">
        <v>16.974</v>
      </c>
      <c r="HU31" s="61">
        <v>6.4640000000000004</v>
      </c>
      <c r="HV31" s="61">
        <v>4.625</v>
      </c>
      <c r="HW31" s="61">
        <v>4.3120000000000003</v>
      </c>
      <c r="HX31" s="61">
        <v>0.313</v>
      </c>
      <c r="HY31" s="61">
        <v>0.52600000000000002</v>
      </c>
      <c r="HZ31" s="61">
        <v>1.0629999999999999</v>
      </c>
      <c r="IA31" s="61">
        <v>31.091999999999999</v>
      </c>
      <c r="IB31" s="61">
        <v>14.576000000000001</v>
      </c>
      <c r="IC31" s="61">
        <v>16.515999999999998</v>
      </c>
      <c r="ID31" s="61">
        <v>7.8879999999999999</v>
      </c>
      <c r="IE31" s="61">
        <v>18.036000000000001</v>
      </c>
      <c r="IF31" s="61">
        <v>14.673999999999999</v>
      </c>
      <c r="IG31" s="61">
        <v>71.94</v>
      </c>
      <c r="IH31" s="61">
        <v>36.549999999999997</v>
      </c>
      <c r="II31" s="61">
        <v>11.753</v>
      </c>
      <c r="IJ31" s="61">
        <v>135.13399999999999</v>
      </c>
      <c r="IK31" s="61">
        <v>292.69600000000003</v>
      </c>
      <c r="IL31" s="61">
        <v>459.83100000000002</v>
      </c>
      <c r="IM31" s="61">
        <v>752.52800000000002</v>
      </c>
      <c r="IN31" s="61">
        <v>125.819</v>
      </c>
      <c r="IO31" s="61">
        <v>37.701000000000001</v>
      </c>
      <c r="IP31" s="61">
        <v>25.741</v>
      </c>
      <c r="IQ31" s="61">
        <v>7.3550000000000004</v>
      </c>
    </row>
    <row r="32" spans="1:251">
      <c r="A32" s="9">
        <v>44166</v>
      </c>
      <c r="B32" s="61">
        <v>6088.7420000000002</v>
      </c>
      <c r="C32" s="61">
        <v>2163.8110000000001</v>
      </c>
      <c r="D32" s="61">
        <v>1465.11</v>
      </c>
      <c r="E32" s="61">
        <v>639.99199999999996</v>
      </c>
      <c r="F32" s="61">
        <v>74.218999999999994</v>
      </c>
      <c r="G32" s="61">
        <v>750.899</v>
      </c>
      <c r="H32" s="61">
        <v>565.16600000000005</v>
      </c>
      <c r="I32" s="61">
        <v>476.95499999999998</v>
      </c>
      <c r="J32" s="61">
        <v>88.210999999999999</v>
      </c>
      <c r="K32" s="61">
        <v>95.935000000000002</v>
      </c>
      <c r="L32" s="61">
        <v>483.77300000000002</v>
      </c>
      <c r="M32" s="61">
        <v>2647.5839999999998</v>
      </c>
      <c r="N32" s="61">
        <v>585.12900000000002</v>
      </c>
      <c r="O32" s="61">
        <v>2856.029</v>
      </c>
      <c r="P32" s="61">
        <v>1062.982</v>
      </c>
      <c r="Q32" s="61">
        <v>512.87699999999995</v>
      </c>
      <c r="R32" s="61">
        <v>427.89400000000001</v>
      </c>
      <c r="S32" s="61">
        <v>253.75399999999999</v>
      </c>
      <c r="T32" s="61">
        <v>116.489</v>
      </c>
      <c r="U32" s="61">
        <v>137.26599999999999</v>
      </c>
      <c r="V32" s="61">
        <v>25.448</v>
      </c>
      <c r="W32" s="61">
        <v>144.35599999999999</v>
      </c>
      <c r="X32" s="61">
        <v>84.983000000000004</v>
      </c>
      <c r="Y32" s="61">
        <v>64.97</v>
      </c>
      <c r="Z32" s="61">
        <v>47.862000000000002</v>
      </c>
      <c r="AA32" s="61">
        <v>17.108000000000001</v>
      </c>
      <c r="AB32" s="61">
        <v>4.4939999999999998</v>
      </c>
      <c r="AC32" s="61">
        <v>14.041</v>
      </c>
      <c r="AD32" s="61">
        <v>318.72399999999999</v>
      </c>
      <c r="AE32" s="61">
        <v>164.35</v>
      </c>
      <c r="AF32" s="61">
        <v>154.374</v>
      </c>
      <c r="AG32" s="61">
        <v>29.942</v>
      </c>
      <c r="AH32" s="61">
        <v>158.39699999999999</v>
      </c>
      <c r="AI32" s="61">
        <v>146.22300000000001</v>
      </c>
      <c r="AJ32" s="61">
        <v>659.1</v>
      </c>
      <c r="AK32" s="61">
        <v>403.88099999999997</v>
      </c>
      <c r="AL32" s="61">
        <v>110.349</v>
      </c>
      <c r="AM32" s="61">
        <v>1203.912</v>
      </c>
      <c r="AN32" s="61">
        <v>2676.9949999999999</v>
      </c>
      <c r="AO32" s="61">
        <v>4585.0780000000004</v>
      </c>
      <c r="AP32" s="61">
        <v>7262.0730000000003</v>
      </c>
      <c r="AQ32" s="61">
        <v>1941.828</v>
      </c>
      <c r="AR32" s="61">
        <v>694.60699999999997</v>
      </c>
      <c r="AS32" s="61">
        <v>473.84899999999999</v>
      </c>
      <c r="AT32" s="61">
        <v>233.30199999999999</v>
      </c>
      <c r="AU32" s="61">
        <v>20.748999999999999</v>
      </c>
      <c r="AV32" s="61">
        <v>219.798</v>
      </c>
      <c r="AW32" s="61">
        <v>175.423</v>
      </c>
      <c r="AX32" s="61">
        <v>145.30099999999999</v>
      </c>
      <c r="AY32" s="61">
        <v>30.122</v>
      </c>
      <c r="AZ32" s="61">
        <v>32.101999999999997</v>
      </c>
      <c r="BA32" s="61">
        <v>167.602</v>
      </c>
      <c r="BB32" s="61">
        <v>862.20899999999995</v>
      </c>
      <c r="BC32" s="61">
        <v>195.834</v>
      </c>
      <c r="BD32" s="61">
        <v>883.78599999999994</v>
      </c>
      <c r="BE32" s="61">
        <v>339.09100000000001</v>
      </c>
      <c r="BF32" s="61">
        <v>152.517</v>
      </c>
      <c r="BG32" s="61">
        <v>124.54900000000001</v>
      </c>
      <c r="BH32" s="61">
        <v>73.218000000000004</v>
      </c>
      <c r="BI32" s="61">
        <v>38.518999999999998</v>
      </c>
      <c r="BJ32" s="61">
        <v>34.700000000000003</v>
      </c>
      <c r="BK32" s="61">
        <v>6.952</v>
      </c>
      <c r="BL32" s="61">
        <v>43.039000000000001</v>
      </c>
      <c r="BM32" s="61">
        <v>27.968</v>
      </c>
      <c r="BN32" s="61">
        <v>20.387</v>
      </c>
      <c r="BO32" s="61">
        <v>11.86</v>
      </c>
      <c r="BP32" s="61">
        <v>8.5269999999999992</v>
      </c>
      <c r="BQ32" s="61">
        <v>0.89200000000000002</v>
      </c>
      <c r="BR32" s="61">
        <v>5.9630000000000001</v>
      </c>
      <c r="BS32" s="61">
        <v>93.605000000000004</v>
      </c>
      <c r="BT32" s="61">
        <v>50.378999999999998</v>
      </c>
      <c r="BU32" s="61">
        <v>43.226999999999997</v>
      </c>
      <c r="BV32" s="61">
        <v>7.8440000000000003</v>
      </c>
      <c r="BW32" s="61">
        <v>49.002000000000002</v>
      </c>
      <c r="BX32" s="61">
        <v>45.145000000000003</v>
      </c>
      <c r="BY32" s="61">
        <v>197.66200000000001</v>
      </c>
      <c r="BZ32" s="61">
        <v>141.429</v>
      </c>
      <c r="CA32" s="61">
        <v>26.431000000000001</v>
      </c>
      <c r="CB32" s="61">
        <v>384.93900000000002</v>
      </c>
      <c r="CC32" s="61">
        <v>847.12400000000002</v>
      </c>
      <c r="CD32" s="61">
        <v>1460.2270000000001</v>
      </c>
      <c r="CE32" s="61">
        <v>2307.35</v>
      </c>
      <c r="CF32" s="61">
        <v>1588.0319999999999</v>
      </c>
      <c r="CG32" s="61">
        <v>570.46799999999996</v>
      </c>
      <c r="CH32" s="61">
        <v>387.589</v>
      </c>
      <c r="CI32" s="61">
        <v>157.71299999999999</v>
      </c>
      <c r="CJ32" s="61">
        <v>24.419</v>
      </c>
      <c r="CK32" s="61">
        <v>205.45699999999999</v>
      </c>
      <c r="CL32" s="61">
        <v>144.392</v>
      </c>
      <c r="CM32" s="61">
        <v>123.733</v>
      </c>
      <c r="CN32" s="61">
        <v>20.658999999999999</v>
      </c>
      <c r="CO32" s="61">
        <v>29.95</v>
      </c>
      <c r="CP32" s="61">
        <v>134.04400000000001</v>
      </c>
      <c r="CQ32" s="61">
        <v>704.51199999999994</v>
      </c>
      <c r="CR32" s="61">
        <v>161.726</v>
      </c>
      <c r="CS32" s="61">
        <v>721.79399999999998</v>
      </c>
      <c r="CT32" s="61">
        <v>257.76299999999998</v>
      </c>
      <c r="CU32" s="61">
        <v>113.107</v>
      </c>
      <c r="CV32" s="61">
        <v>94.402000000000001</v>
      </c>
      <c r="CW32" s="61">
        <v>63.692</v>
      </c>
      <c r="CX32" s="61">
        <v>29.460999999999999</v>
      </c>
      <c r="CY32" s="61">
        <v>34.231000000000002</v>
      </c>
      <c r="CZ32" s="61">
        <v>2.6230000000000002</v>
      </c>
      <c r="DA32" s="61">
        <v>27.613</v>
      </c>
      <c r="DB32" s="61">
        <v>18.704999999999998</v>
      </c>
      <c r="DC32" s="61">
        <v>13.563000000000001</v>
      </c>
      <c r="DD32" s="61">
        <v>8.8239999999999998</v>
      </c>
      <c r="DE32" s="61">
        <v>4.7389999999999999</v>
      </c>
      <c r="DF32" s="61">
        <v>1.5049999999999999</v>
      </c>
      <c r="DG32" s="61">
        <v>3.637</v>
      </c>
      <c r="DH32" s="61">
        <v>77.256</v>
      </c>
      <c r="DI32" s="61">
        <v>38.286000000000001</v>
      </c>
      <c r="DJ32" s="61">
        <v>38.97</v>
      </c>
      <c r="DK32" s="61">
        <v>4.1280000000000001</v>
      </c>
      <c r="DL32" s="61">
        <v>31.25</v>
      </c>
      <c r="DM32" s="61">
        <v>44.255000000000003</v>
      </c>
      <c r="DN32" s="61">
        <v>157.36199999999999</v>
      </c>
      <c r="DO32" s="61">
        <v>100.401</v>
      </c>
      <c r="DP32" s="61">
        <v>28.379000000000001</v>
      </c>
      <c r="DQ32" s="61">
        <v>309.70800000000003</v>
      </c>
      <c r="DR32" s="61">
        <v>683.57500000000005</v>
      </c>
      <c r="DS32" s="61">
        <v>1190.5989999999999</v>
      </c>
      <c r="DT32" s="61">
        <v>1874.174</v>
      </c>
      <c r="DU32" s="61">
        <v>1216.796</v>
      </c>
      <c r="DV32" s="61">
        <v>422.75</v>
      </c>
      <c r="DW32" s="61">
        <v>272.916</v>
      </c>
      <c r="DX32" s="61">
        <v>119.252</v>
      </c>
      <c r="DY32" s="61">
        <v>13.397</v>
      </c>
      <c r="DZ32" s="61">
        <v>140.26599999999999</v>
      </c>
      <c r="EA32" s="61">
        <v>126.73</v>
      </c>
      <c r="EB32" s="61">
        <v>103.32599999999999</v>
      </c>
      <c r="EC32" s="61">
        <v>23.404</v>
      </c>
      <c r="ED32" s="61">
        <v>14.212</v>
      </c>
      <c r="EE32" s="61">
        <v>83.691999999999993</v>
      </c>
      <c r="EF32" s="61">
        <v>506.44200000000001</v>
      </c>
      <c r="EG32" s="61">
        <v>109.04</v>
      </c>
      <c r="EH32" s="61">
        <v>601.31500000000005</v>
      </c>
      <c r="EI32" s="61">
        <v>236.464</v>
      </c>
      <c r="EJ32" s="61">
        <v>126.173</v>
      </c>
      <c r="EK32" s="61">
        <v>108.056</v>
      </c>
      <c r="EL32" s="61">
        <v>60.076000000000001</v>
      </c>
      <c r="EM32" s="61">
        <v>26.14</v>
      </c>
      <c r="EN32" s="61">
        <v>33.936</v>
      </c>
      <c r="EO32" s="61">
        <v>9.91</v>
      </c>
      <c r="EP32" s="61">
        <v>36.625</v>
      </c>
      <c r="EQ32" s="61">
        <v>18.117999999999999</v>
      </c>
      <c r="ER32" s="61">
        <v>16.041</v>
      </c>
      <c r="ES32" s="61">
        <v>15.034000000000001</v>
      </c>
      <c r="ET32" s="61">
        <v>1.0069999999999999</v>
      </c>
      <c r="EU32" s="61">
        <v>0</v>
      </c>
      <c r="EV32" s="61">
        <v>2.077</v>
      </c>
      <c r="EW32" s="61">
        <v>76.117000000000004</v>
      </c>
      <c r="EX32" s="61">
        <v>41.173000000000002</v>
      </c>
      <c r="EY32" s="61">
        <v>34.942999999999998</v>
      </c>
      <c r="EZ32" s="61">
        <v>9.91</v>
      </c>
      <c r="FA32" s="61">
        <v>38.701999999999998</v>
      </c>
      <c r="FB32" s="61">
        <v>22.966999999999999</v>
      </c>
      <c r="FC32" s="61">
        <v>149.13999999999999</v>
      </c>
      <c r="FD32" s="61">
        <v>87.322999999999993</v>
      </c>
      <c r="FE32" s="61">
        <v>26.207000000000001</v>
      </c>
      <c r="FF32" s="61">
        <v>241.495</v>
      </c>
      <c r="FG32" s="61">
        <v>548.923</v>
      </c>
      <c r="FH32" s="61">
        <v>930.54399999999998</v>
      </c>
      <c r="FI32" s="61">
        <v>1479.4670000000001</v>
      </c>
      <c r="FJ32" s="61">
        <v>420.19499999999999</v>
      </c>
      <c r="FK32" s="61">
        <v>138.16999999999999</v>
      </c>
      <c r="FL32" s="61">
        <v>98.616</v>
      </c>
      <c r="FM32" s="61">
        <v>37.262999999999998</v>
      </c>
      <c r="FN32" s="61">
        <v>5.9450000000000003</v>
      </c>
      <c r="FO32" s="61">
        <v>55.408000000000001</v>
      </c>
      <c r="FP32" s="61">
        <v>32.875999999999998</v>
      </c>
      <c r="FQ32" s="61">
        <v>27.55</v>
      </c>
      <c r="FR32" s="61">
        <v>5.3259999999999996</v>
      </c>
      <c r="FS32" s="61">
        <v>6.0149999999999997</v>
      </c>
      <c r="FT32" s="61">
        <v>31.143000000000001</v>
      </c>
      <c r="FU32" s="61">
        <v>169.31299999999999</v>
      </c>
      <c r="FV32" s="61">
        <v>39.667000000000002</v>
      </c>
      <c r="FW32" s="61">
        <v>211.215</v>
      </c>
      <c r="FX32" s="61">
        <v>78.12</v>
      </c>
      <c r="FY32" s="61">
        <v>37.463000000000001</v>
      </c>
      <c r="FZ32" s="61">
        <v>33.241</v>
      </c>
      <c r="GA32" s="61">
        <v>19.832000000000001</v>
      </c>
      <c r="GB32" s="61">
        <v>6.992</v>
      </c>
      <c r="GC32" s="61">
        <v>12.84</v>
      </c>
      <c r="GD32" s="61">
        <v>1.633</v>
      </c>
      <c r="GE32" s="61">
        <v>10.779</v>
      </c>
      <c r="GF32" s="61">
        <v>4.2210000000000001</v>
      </c>
      <c r="GG32" s="61">
        <v>3.3029999999999999</v>
      </c>
      <c r="GH32" s="61">
        <v>2.7480000000000002</v>
      </c>
      <c r="GI32" s="61">
        <v>0.55400000000000005</v>
      </c>
      <c r="GJ32" s="61">
        <v>0</v>
      </c>
      <c r="GK32" s="61">
        <v>0.91900000000000004</v>
      </c>
      <c r="GL32" s="61">
        <v>23.134</v>
      </c>
      <c r="GM32" s="61">
        <v>9.74</v>
      </c>
      <c r="GN32" s="61">
        <v>13.394</v>
      </c>
      <c r="GO32" s="61">
        <v>1.633</v>
      </c>
      <c r="GP32" s="61">
        <v>11.698</v>
      </c>
      <c r="GQ32" s="61">
        <v>13.305</v>
      </c>
      <c r="GR32" s="61">
        <v>50.768000000000001</v>
      </c>
      <c r="GS32" s="61">
        <v>27.353000000000002</v>
      </c>
      <c r="GT32" s="61">
        <v>8.3049999999999997</v>
      </c>
      <c r="GU32" s="61">
        <v>78.622</v>
      </c>
      <c r="GV32" s="61">
        <v>175.63300000000001</v>
      </c>
      <c r="GW32" s="61">
        <v>330.988</v>
      </c>
      <c r="GX32" s="61">
        <v>506.62099999999998</v>
      </c>
      <c r="GY32" s="61">
        <v>637.774</v>
      </c>
      <c r="GZ32" s="61">
        <v>239.494</v>
      </c>
      <c r="HA32" s="61">
        <v>162.45599999999999</v>
      </c>
      <c r="HB32" s="61">
        <v>57.189</v>
      </c>
      <c r="HC32" s="61">
        <v>7.117</v>
      </c>
      <c r="HD32" s="61">
        <v>98.15</v>
      </c>
      <c r="HE32" s="61">
        <v>65.629000000000005</v>
      </c>
      <c r="HF32" s="61">
        <v>59.353000000000002</v>
      </c>
      <c r="HG32" s="61">
        <v>6.2759999999999998</v>
      </c>
      <c r="HH32" s="61">
        <v>8.7530000000000001</v>
      </c>
      <c r="HI32" s="61">
        <v>48.210999999999999</v>
      </c>
      <c r="HJ32" s="61">
        <v>287.70499999999998</v>
      </c>
      <c r="HK32" s="61">
        <v>56.689</v>
      </c>
      <c r="HL32" s="61">
        <v>293.38</v>
      </c>
      <c r="HM32" s="61">
        <v>103.56</v>
      </c>
      <c r="HN32" s="61">
        <v>55.045000000000002</v>
      </c>
      <c r="HO32" s="61">
        <v>43.957000000000001</v>
      </c>
      <c r="HP32" s="61">
        <v>23.532</v>
      </c>
      <c r="HQ32" s="61">
        <v>9.2270000000000003</v>
      </c>
      <c r="HR32" s="61">
        <v>14.305</v>
      </c>
      <c r="HS32" s="61">
        <v>2.4369999999999998</v>
      </c>
      <c r="HT32" s="61">
        <v>17.986999999999998</v>
      </c>
      <c r="HU32" s="61">
        <v>11.087999999999999</v>
      </c>
      <c r="HV32" s="61">
        <v>8.3119999999999994</v>
      </c>
      <c r="HW32" s="61">
        <v>6.3049999999999997</v>
      </c>
      <c r="HX32" s="61">
        <v>2.0070000000000001</v>
      </c>
      <c r="HY32" s="61">
        <v>2.0960000000000001</v>
      </c>
      <c r="HZ32" s="61">
        <v>0.68</v>
      </c>
      <c r="IA32" s="61">
        <v>31.844000000000001</v>
      </c>
      <c r="IB32" s="61">
        <v>15.531000000000001</v>
      </c>
      <c r="IC32" s="61">
        <v>16.312999999999999</v>
      </c>
      <c r="ID32" s="61">
        <v>4.5339999999999998</v>
      </c>
      <c r="IE32" s="61">
        <v>18.667000000000002</v>
      </c>
      <c r="IF32" s="61">
        <v>14.984</v>
      </c>
      <c r="IG32" s="61">
        <v>70.028999999999996</v>
      </c>
      <c r="IH32" s="61">
        <v>33.530999999999999</v>
      </c>
      <c r="II32" s="61">
        <v>16.463000000000001</v>
      </c>
      <c r="IJ32" s="61">
        <v>133.19800000000001</v>
      </c>
      <c r="IK32" s="61">
        <v>294.846</v>
      </c>
      <c r="IL32" s="61">
        <v>462.95100000000002</v>
      </c>
      <c r="IM32" s="61">
        <v>757.79700000000003</v>
      </c>
      <c r="IN32" s="61">
        <v>127.878</v>
      </c>
      <c r="IO32" s="61">
        <v>38.006999999999998</v>
      </c>
      <c r="IP32" s="61">
        <v>26.085999999999999</v>
      </c>
      <c r="IQ32" s="61">
        <v>9.4450000000000003</v>
      </c>
    </row>
    <row r="33" spans="1:251">
      <c r="A33" s="9">
        <v>44256</v>
      </c>
      <c r="B33" s="61">
        <v>6075.7259999999997</v>
      </c>
      <c r="C33" s="61">
        <v>2147.712</v>
      </c>
      <c r="D33" s="61">
        <v>1468.6020000000001</v>
      </c>
      <c r="E33" s="61">
        <v>639.96400000000006</v>
      </c>
      <c r="F33" s="61">
        <v>79.228999999999999</v>
      </c>
      <c r="G33" s="61">
        <v>749.40899999999999</v>
      </c>
      <c r="H33" s="61">
        <v>545.19899999999996</v>
      </c>
      <c r="I33" s="61">
        <v>459.54899999999998</v>
      </c>
      <c r="J33" s="61">
        <v>85.65</v>
      </c>
      <c r="K33" s="61">
        <v>98.456999999999994</v>
      </c>
      <c r="L33" s="61">
        <v>486.04700000000003</v>
      </c>
      <c r="M33" s="61">
        <v>2633.76</v>
      </c>
      <c r="N33" s="61">
        <v>580.06500000000005</v>
      </c>
      <c r="O33" s="61">
        <v>2861.902</v>
      </c>
      <c r="P33" s="61">
        <v>1076.2170000000001</v>
      </c>
      <c r="Q33" s="61">
        <v>534.12900000000002</v>
      </c>
      <c r="R33" s="61">
        <v>456.02499999999998</v>
      </c>
      <c r="S33" s="61">
        <v>269.81200000000001</v>
      </c>
      <c r="T33" s="61">
        <v>128.78700000000001</v>
      </c>
      <c r="U33" s="61">
        <v>141.02500000000001</v>
      </c>
      <c r="V33" s="61">
        <v>28.942</v>
      </c>
      <c r="W33" s="61">
        <v>155.54</v>
      </c>
      <c r="X33" s="61">
        <v>78.103999999999999</v>
      </c>
      <c r="Y33" s="61">
        <v>58.811999999999998</v>
      </c>
      <c r="Z33" s="61">
        <v>45.197000000000003</v>
      </c>
      <c r="AA33" s="61">
        <v>13.615</v>
      </c>
      <c r="AB33" s="61">
        <v>5.91</v>
      </c>
      <c r="AC33" s="61">
        <v>11.872999999999999</v>
      </c>
      <c r="AD33" s="61">
        <v>328.62400000000002</v>
      </c>
      <c r="AE33" s="61">
        <v>173.98400000000001</v>
      </c>
      <c r="AF33" s="61">
        <v>154.63900000000001</v>
      </c>
      <c r="AG33" s="61">
        <v>34.851999999999997</v>
      </c>
      <c r="AH33" s="61">
        <v>167.41300000000001</v>
      </c>
      <c r="AI33" s="61">
        <v>140.93</v>
      </c>
      <c r="AJ33" s="61">
        <v>675.05799999999999</v>
      </c>
      <c r="AK33" s="61">
        <v>401.15899999999999</v>
      </c>
      <c r="AL33" s="61">
        <v>107.562</v>
      </c>
      <c r="AM33" s="61">
        <v>1192.4829999999999</v>
      </c>
      <c r="AN33" s="61">
        <v>2682.165</v>
      </c>
      <c r="AO33" s="61">
        <v>4577.3410000000003</v>
      </c>
      <c r="AP33" s="61">
        <v>7259.5060000000003</v>
      </c>
      <c r="AQ33" s="61">
        <v>1933.576</v>
      </c>
      <c r="AR33" s="61">
        <v>682.78200000000004</v>
      </c>
      <c r="AS33" s="61">
        <v>478.04199999999997</v>
      </c>
      <c r="AT33" s="61">
        <v>233.44399999999999</v>
      </c>
      <c r="AU33" s="61">
        <v>23.25</v>
      </c>
      <c r="AV33" s="61">
        <v>221.34700000000001</v>
      </c>
      <c r="AW33" s="61">
        <v>163.56299999999999</v>
      </c>
      <c r="AX33" s="61">
        <v>132.31200000000001</v>
      </c>
      <c r="AY33" s="61">
        <v>31.25</v>
      </c>
      <c r="AZ33" s="61">
        <v>30.852</v>
      </c>
      <c r="BA33" s="61">
        <v>172.34</v>
      </c>
      <c r="BB33" s="61">
        <v>855.12199999999996</v>
      </c>
      <c r="BC33" s="61">
        <v>192.251</v>
      </c>
      <c r="BD33" s="61">
        <v>886.20299999999997</v>
      </c>
      <c r="BE33" s="61">
        <v>352.34100000000001</v>
      </c>
      <c r="BF33" s="61">
        <v>167.14099999999999</v>
      </c>
      <c r="BG33" s="61">
        <v>143.37799999999999</v>
      </c>
      <c r="BH33" s="61">
        <v>86.733000000000004</v>
      </c>
      <c r="BI33" s="61">
        <v>42.232999999999997</v>
      </c>
      <c r="BJ33" s="61">
        <v>44.5</v>
      </c>
      <c r="BK33" s="61">
        <v>6.1749999999999998</v>
      </c>
      <c r="BL33" s="61">
        <v>50.47</v>
      </c>
      <c r="BM33" s="61">
        <v>23.762</v>
      </c>
      <c r="BN33" s="61">
        <v>18.596</v>
      </c>
      <c r="BO33" s="61">
        <v>13.782999999999999</v>
      </c>
      <c r="BP33" s="61">
        <v>4.8140000000000001</v>
      </c>
      <c r="BQ33" s="61">
        <v>2.9039999999999999</v>
      </c>
      <c r="BR33" s="61">
        <v>1.4450000000000001</v>
      </c>
      <c r="BS33" s="61">
        <v>105.33</v>
      </c>
      <c r="BT33" s="61">
        <v>56.015000000000001</v>
      </c>
      <c r="BU33" s="61">
        <v>49.314</v>
      </c>
      <c r="BV33" s="61">
        <v>9.0790000000000006</v>
      </c>
      <c r="BW33" s="61">
        <v>51.914999999999999</v>
      </c>
      <c r="BX33" s="61">
        <v>42.622999999999998</v>
      </c>
      <c r="BY33" s="61">
        <v>209.76300000000001</v>
      </c>
      <c r="BZ33" s="61">
        <v>142.578</v>
      </c>
      <c r="CA33" s="61">
        <v>25.922999999999998</v>
      </c>
      <c r="CB33" s="61">
        <v>380.74599999999998</v>
      </c>
      <c r="CC33" s="61">
        <v>849.923</v>
      </c>
      <c r="CD33" s="61">
        <v>1461.9179999999999</v>
      </c>
      <c r="CE33" s="61">
        <v>2311.84</v>
      </c>
      <c r="CF33" s="61">
        <v>1580.181</v>
      </c>
      <c r="CG33" s="61">
        <v>566.904</v>
      </c>
      <c r="CH33" s="61">
        <v>386.94</v>
      </c>
      <c r="CI33" s="61">
        <v>161.523</v>
      </c>
      <c r="CJ33" s="61">
        <v>24.456</v>
      </c>
      <c r="CK33" s="61">
        <v>200.96100000000001</v>
      </c>
      <c r="CL33" s="61">
        <v>147.696</v>
      </c>
      <c r="CM33" s="61">
        <v>123.76600000000001</v>
      </c>
      <c r="CN33" s="61">
        <v>23.93</v>
      </c>
      <c r="CO33" s="61">
        <v>27.035</v>
      </c>
      <c r="CP33" s="61">
        <v>134.619</v>
      </c>
      <c r="CQ33" s="61">
        <v>701.52300000000002</v>
      </c>
      <c r="CR33" s="61">
        <v>165.44499999999999</v>
      </c>
      <c r="CS33" s="61">
        <v>713.21299999999997</v>
      </c>
      <c r="CT33" s="61">
        <v>257.44200000000001</v>
      </c>
      <c r="CU33" s="61">
        <v>119.43</v>
      </c>
      <c r="CV33" s="61">
        <v>101.679</v>
      </c>
      <c r="CW33" s="61">
        <v>62.386000000000003</v>
      </c>
      <c r="CX33" s="61">
        <v>31.486999999999998</v>
      </c>
      <c r="CY33" s="61">
        <v>30.899000000000001</v>
      </c>
      <c r="CZ33" s="61">
        <v>5.7530000000000001</v>
      </c>
      <c r="DA33" s="61">
        <v>33.54</v>
      </c>
      <c r="DB33" s="61">
        <v>17.751000000000001</v>
      </c>
      <c r="DC33" s="61">
        <v>11.894</v>
      </c>
      <c r="DD33" s="61">
        <v>8.1020000000000003</v>
      </c>
      <c r="DE33" s="61">
        <v>3.7930000000000001</v>
      </c>
      <c r="DF33" s="61">
        <v>2.2450000000000001</v>
      </c>
      <c r="DG33" s="61">
        <v>3.6120000000000001</v>
      </c>
      <c r="DH33" s="61">
        <v>74.28</v>
      </c>
      <c r="DI33" s="61">
        <v>39.588000000000001</v>
      </c>
      <c r="DJ33" s="61">
        <v>34.691000000000003</v>
      </c>
      <c r="DK33" s="61">
        <v>7.9980000000000002</v>
      </c>
      <c r="DL33" s="61">
        <v>37.152000000000001</v>
      </c>
      <c r="DM33" s="61">
        <v>41.161999999999999</v>
      </c>
      <c r="DN33" s="61">
        <v>160.59200000000001</v>
      </c>
      <c r="DO33" s="61">
        <v>96.85</v>
      </c>
      <c r="DP33" s="61">
        <v>31.53</v>
      </c>
      <c r="DQ33" s="61">
        <v>306.34699999999998</v>
      </c>
      <c r="DR33" s="61">
        <v>686.33399999999995</v>
      </c>
      <c r="DS33" s="61">
        <v>1182.819</v>
      </c>
      <c r="DT33" s="61">
        <v>1869.152</v>
      </c>
      <c r="DU33" s="61">
        <v>1233.578</v>
      </c>
      <c r="DV33" s="61">
        <v>427.81</v>
      </c>
      <c r="DW33" s="61">
        <v>288.916</v>
      </c>
      <c r="DX33" s="61">
        <v>127.43</v>
      </c>
      <c r="DY33" s="61">
        <v>14.792</v>
      </c>
      <c r="DZ33" s="61">
        <v>146.69399999999999</v>
      </c>
      <c r="EA33" s="61">
        <v>107.54600000000001</v>
      </c>
      <c r="EB33" s="61">
        <v>92.105000000000004</v>
      </c>
      <c r="EC33" s="61">
        <v>15.441000000000001</v>
      </c>
      <c r="ED33" s="61">
        <v>19.675999999999998</v>
      </c>
      <c r="EE33" s="61">
        <v>82.593000000000004</v>
      </c>
      <c r="EF33" s="61">
        <v>510.40300000000002</v>
      </c>
      <c r="EG33" s="61">
        <v>111.253</v>
      </c>
      <c r="EH33" s="61">
        <v>611.923</v>
      </c>
      <c r="EI33" s="61">
        <v>224.947</v>
      </c>
      <c r="EJ33" s="61">
        <v>121.839</v>
      </c>
      <c r="EK33" s="61">
        <v>105.381</v>
      </c>
      <c r="EL33" s="61">
        <v>61.746000000000002</v>
      </c>
      <c r="EM33" s="61">
        <v>30.021000000000001</v>
      </c>
      <c r="EN33" s="61">
        <v>31.724</v>
      </c>
      <c r="EO33" s="61">
        <v>8.8840000000000003</v>
      </c>
      <c r="EP33" s="61">
        <v>33.295999999999999</v>
      </c>
      <c r="EQ33" s="61">
        <v>16.457999999999998</v>
      </c>
      <c r="ER33" s="61">
        <v>11.314</v>
      </c>
      <c r="ES33" s="61">
        <v>10.050000000000001</v>
      </c>
      <c r="ET33" s="61">
        <v>1.264</v>
      </c>
      <c r="EU33" s="61">
        <v>0.46700000000000003</v>
      </c>
      <c r="EV33" s="61">
        <v>4.28</v>
      </c>
      <c r="EW33" s="61">
        <v>73.058999999999997</v>
      </c>
      <c r="EX33" s="61">
        <v>40.070999999999998</v>
      </c>
      <c r="EY33" s="61">
        <v>32.988</v>
      </c>
      <c r="EZ33" s="61">
        <v>9.3510000000000009</v>
      </c>
      <c r="FA33" s="61">
        <v>37.576000000000001</v>
      </c>
      <c r="FB33" s="61">
        <v>22.183</v>
      </c>
      <c r="FC33" s="61">
        <v>144.02199999999999</v>
      </c>
      <c r="FD33" s="61">
        <v>80.924999999999997</v>
      </c>
      <c r="FE33" s="61">
        <v>25.562000000000001</v>
      </c>
      <c r="FF33" s="61">
        <v>239.958</v>
      </c>
      <c r="FG33" s="61">
        <v>549.649</v>
      </c>
      <c r="FH33" s="61">
        <v>934.43799999999999</v>
      </c>
      <c r="FI33" s="61">
        <v>1484.087</v>
      </c>
      <c r="FJ33" s="61">
        <v>414.07100000000003</v>
      </c>
      <c r="FK33" s="61">
        <v>138.191</v>
      </c>
      <c r="FL33" s="61">
        <v>95.242999999999995</v>
      </c>
      <c r="FM33" s="61">
        <v>31.259</v>
      </c>
      <c r="FN33" s="61">
        <v>5.43</v>
      </c>
      <c r="FO33" s="61">
        <v>58.555</v>
      </c>
      <c r="FP33" s="61">
        <v>33.79</v>
      </c>
      <c r="FQ33" s="61">
        <v>28.488</v>
      </c>
      <c r="FR33" s="61">
        <v>5.3019999999999996</v>
      </c>
      <c r="FS33" s="61">
        <v>6.4470000000000001</v>
      </c>
      <c r="FT33" s="61">
        <v>29.05</v>
      </c>
      <c r="FU33" s="61">
        <v>167.24100000000001</v>
      </c>
      <c r="FV33" s="61">
        <v>36.103000000000002</v>
      </c>
      <c r="FW33" s="61">
        <v>210.727</v>
      </c>
      <c r="FX33" s="61">
        <v>82.284000000000006</v>
      </c>
      <c r="FY33" s="61">
        <v>37.847000000000001</v>
      </c>
      <c r="FZ33" s="61">
        <v>33.097000000000001</v>
      </c>
      <c r="GA33" s="61">
        <v>18.288</v>
      </c>
      <c r="GB33" s="61">
        <v>7.0620000000000003</v>
      </c>
      <c r="GC33" s="61">
        <v>11.226000000000001</v>
      </c>
      <c r="GD33" s="61">
        <v>3.1230000000000002</v>
      </c>
      <c r="GE33" s="61">
        <v>11.686</v>
      </c>
      <c r="GF33" s="61">
        <v>4.75</v>
      </c>
      <c r="GG33" s="61">
        <v>4.008</v>
      </c>
      <c r="GH33" s="61">
        <v>3.2010000000000001</v>
      </c>
      <c r="GI33" s="61">
        <v>0.80700000000000005</v>
      </c>
      <c r="GJ33" s="61">
        <v>0</v>
      </c>
      <c r="GK33" s="61">
        <v>0.74299999999999999</v>
      </c>
      <c r="GL33" s="61">
        <v>22.295000000000002</v>
      </c>
      <c r="GM33" s="61">
        <v>10.263</v>
      </c>
      <c r="GN33" s="61">
        <v>12.032999999999999</v>
      </c>
      <c r="GO33" s="61">
        <v>3.1230000000000002</v>
      </c>
      <c r="GP33" s="61">
        <v>12.428000000000001</v>
      </c>
      <c r="GQ33" s="61">
        <v>14.268000000000001</v>
      </c>
      <c r="GR33" s="61">
        <v>52.115000000000002</v>
      </c>
      <c r="GS33" s="61">
        <v>30.17</v>
      </c>
      <c r="GT33" s="61">
        <v>8.3379999999999992</v>
      </c>
      <c r="GU33" s="61">
        <v>77.096999999999994</v>
      </c>
      <c r="GV33" s="61">
        <v>176.03800000000001</v>
      </c>
      <c r="GW33" s="61">
        <v>328.65499999999997</v>
      </c>
      <c r="GX33" s="61">
        <v>504.69299999999998</v>
      </c>
      <c r="GY33" s="61">
        <v>630.00300000000004</v>
      </c>
      <c r="GZ33" s="61">
        <v>232.245</v>
      </c>
      <c r="HA33" s="61">
        <v>149.65199999999999</v>
      </c>
      <c r="HB33" s="61">
        <v>50.856000000000002</v>
      </c>
      <c r="HC33" s="61">
        <v>9.0570000000000004</v>
      </c>
      <c r="HD33" s="61">
        <v>89.74</v>
      </c>
      <c r="HE33" s="61">
        <v>69.87</v>
      </c>
      <c r="HF33" s="61">
        <v>64.480999999999995</v>
      </c>
      <c r="HG33" s="61">
        <v>5.3890000000000002</v>
      </c>
      <c r="HH33" s="61">
        <v>9.9749999999999996</v>
      </c>
      <c r="HI33" s="61">
        <v>48.393000000000001</v>
      </c>
      <c r="HJ33" s="61">
        <v>280.63799999999998</v>
      </c>
      <c r="HK33" s="61">
        <v>54.917000000000002</v>
      </c>
      <c r="HL33" s="61">
        <v>294.44799999999998</v>
      </c>
      <c r="HM33" s="61">
        <v>110.22799999999999</v>
      </c>
      <c r="HN33" s="61">
        <v>58.927999999999997</v>
      </c>
      <c r="HO33" s="61">
        <v>48.113999999999997</v>
      </c>
      <c r="HP33" s="61">
        <v>26.818999999999999</v>
      </c>
      <c r="HQ33" s="61">
        <v>12.218</v>
      </c>
      <c r="HR33" s="61">
        <v>14.601000000000001</v>
      </c>
      <c r="HS33" s="61">
        <v>3.1080000000000001</v>
      </c>
      <c r="HT33" s="61">
        <v>17.925000000000001</v>
      </c>
      <c r="HU33" s="61">
        <v>10.814</v>
      </c>
      <c r="HV33" s="61">
        <v>9.8610000000000007</v>
      </c>
      <c r="HW33" s="61">
        <v>7.4649999999999999</v>
      </c>
      <c r="HX33" s="61">
        <v>2.3959999999999999</v>
      </c>
      <c r="HY33" s="61">
        <v>0</v>
      </c>
      <c r="HZ33" s="61">
        <v>0.95399999999999996</v>
      </c>
      <c r="IA33" s="61">
        <v>36.68</v>
      </c>
      <c r="IB33" s="61">
        <v>19.684000000000001</v>
      </c>
      <c r="IC33" s="61">
        <v>16.995999999999999</v>
      </c>
      <c r="ID33" s="61">
        <v>3.1080000000000001</v>
      </c>
      <c r="IE33" s="61">
        <v>18.879000000000001</v>
      </c>
      <c r="IF33" s="61">
        <v>14.792</v>
      </c>
      <c r="IG33" s="61">
        <v>73.72</v>
      </c>
      <c r="IH33" s="61">
        <v>36.506999999999998</v>
      </c>
      <c r="II33" s="61">
        <v>12.279</v>
      </c>
      <c r="IJ33" s="61">
        <v>129.95699999999999</v>
      </c>
      <c r="IK33" s="61">
        <v>291.49799999999999</v>
      </c>
      <c r="IL33" s="61">
        <v>461.012</v>
      </c>
      <c r="IM33" s="61">
        <v>752.51</v>
      </c>
      <c r="IN33" s="61">
        <v>128.05799999999999</v>
      </c>
      <c r="IO33" s="61">
        <v>38.383000000000003</v>
      </c>
      <c r="IP33" s="61">
        <v>25.939</v>
      </c>
      <c r="IQ33" s="61">
        <v>9.2289999999999992</v>
      </c>
    </row>
    <row r="34" spans="1:251">
      <c r="A34" s="9">
        <v>44348</v>
      </c>
      <c r="B34" s="61">
        <v>6078.2240000000002</v>
      </c>
      <c r="C34" s="61">
        <v>2165.623</v>
      </c>
      <c r="D34" s="61">
        <v>1504.6289999999999</v>
      </c>
      <c r="E34" s="61">
        <v>655.50300000000004</v>
      </c>
      <c r="F34" s="61">
        <v>67.513000000000005</v>
      </c>
      <c r="G34" s="61">
        <v>781.61300000000006</v>
      </c>
      <c r="H34" s="61">
        <v>531.197</v>
      </c>
      <c r="I34" s="61">
        <v>450.17099999999999</v>
      </c>
      <c r="J34" s="61">
        <v>81.025999999999996</v>
      </c>
      <c r="K34" s="61">
        <v>93.409000000000006</v>
      </c>
      <c r="L34" s="61">
        <v>492.96199999999999</v>
      </c>
      <c r="M34" s="61">
        <v>2658.585</v>
      </c>
      <c r="N34" s="61">
        <v>571.54</v>
      </c>
      <c r="O34" s="61">
        <v>2848.1</v>
      </c>
      <c r="P34" s="61">
        <v>1097.04</v>
      </c>
      <c r="Q34" s="61">
        <v>516.98400000000004</v>
      </c>
      <c r="R34" s="61">
        <v>434.65</v>
      </c>
      <c r="S34" s="61">
        <v>257.17</v>
      </c>
      <c r="T34" s="61">
        <v>128.52099999999999</v>
      </c>
      <c r="U34" s="61">
        <v>128.649</v>
      </c>
      <c r="V34" s="61">
        <v>26.399000000000001</v>
      </c>
      <c r="W34" s="61">
        <v>148.16900000000001</v>
      </c>
      <c r="X34" s="61">
        <v>82.334000000000003</v>
      </c>
      <c r="Y34" s="61">
        <v>62.173000000000002</v>
      </c>
      <c r="Z34" s="61">
        <v>51.387</v>
      </c>
      <c r="AA34" s="61">
        <v>10.786</v>
      </c>
      <c r="AB34" s="61">
        <v>5.8140000000000001</v>
      </c>
      <c r="AC34" s="61">
        <v>13.792999999999999</v>
      </c>
      <c r="AD34" s="61">
        <v>319.34300000000002</v>
      </c>
      <c r="AE34" s="61">
        <v>179.90700000000001</v>
      </c>
      <c r="AF34" s="61">
        <v>139.43600000000001</v>
      </c>
      <c r="AG34" s="61">
        <v>32.213000000000001</v>
      </c>
      <c r="AH34" s="61">
        <v>161.96100000000001</v>
      </c>
      <c r="AI34" s="61">
        <v>133.898</v>
      </c>
      <c r="AJ34" s="61">
        <v>650.88199999999995</v>
      </c>
      <c r="AK34" s="61">
        <v>446.15800000000002</v>
      </c>
      <c r="AL34" s="61">
        <v>110.854</v>
      </c>
      <c r="AM34" s="61">
        <v>1186.758</v>
      </c>
      <c r="AN34" s="61">
        <v>2682.607</v>
      </c>
      <c r="AO34" s="61">
        <v>4603.5119999999997</v>
      </c>
      <c r="AP34" s="61">
        <v>7286.1180000000004</v>
      </c>
      <c r="AQ34" s="61">
        <v>1919.473</v>
      </c>
      <c r="AR34" s="61">
        <v>688.79</v>
      </c>
      <c r="AS34" s="61">
        <v>485.404</v>
      </c>
      <c r="AT34" s="61">
        <v>229.22800000000001</v>
      </c>
      <c r="AU34" s="61">
        <v>20.209</v>
      </c>
      <c r="AV34" s="61">
        <v>235.96700000000001</v>
      </c>
      <c r="AW34" s="61">
        <v>161.149</v>
      </c>
      <c r="AX34" s="61">
        <v>132.71299999999999</v>
      </c>
      <c r="AY34" s="61">
        <v>28.436</v>
      </c>
      <c r="AZ34" s="61">
        <v>32.19</v>
      </c>
      <c r="BA34" s="61">
        <v>174.23699999999999</v>
      </c>
      <c r="BB34" s="61">
        <v>863.02599999999995</v>
      </c>
      <c r="BC34" s="61">
        <v>186.56</v>
      </c>
      <c r="BD34" s="61">
        <v>869.88699999999994</v>
      </c>
      <c r="BE34" s="61">
        <v>352.96199999999999</v>
      </c>
      <c r="BF34" s="61">
        <v>162.02699999999999</v>
      </c>
      <c r="BG34" s="61">
        <v>139.125</v>
      </c>
      <c r="BH34" s="61">
        <v>82.361000000000004</v>
      </c>
      <c r="BI34" s="61">
        <v>45.241</v>
      </c>
      <c r="BJ34" s="61">
        <v>37.119999999999997</v>
      </c>
      <c r="BK34" s="61">
        <v>8.2059999999999995</v>
      </c>
      <c r="BL34" s="61">
        <v>48.558</v>
      </c>
      <c r="BM34" s="61">
        <v>22.902000000000001</v>
      </c>
      <c r="BN34" s="61">
        <v>19.035</v>
      </c>
      <c r="BO34" s="61">
        <v>13.266999999999999</v>
      </c>
      <c r="BP34" s="61">
        <v>5.7679999999999998</v>
      </c>
      <c r="BQ34" s="61">
        <v>1.6339999999999999</v>
      </c>
      <c r="BR34" s="61">
        <v>2.2330000000000001</v>
      </c>
      <c r="BS34" s="61">
        <v>101.396</v>
      </c>
      <c r="BT34" s="61">
        <v>58.508000000000003</v>
      </c>
      <c r="BU34" s="61">
        <v>42.887999999999998</v>
      </c>
      <c r="BV34" s="61">
        <v>9.8409999999999993</v>
      </c>
      <c r="BW34" s="61">
        <v>50.790999999999997</v>
      </c>
      <c r="BX34" s="61">
        <v>37.603000000000002</v>
      </c>
      <c r="BY34" s="61">
        <v>199.62899999999999</v>
      </c>
      <c r="BZ34" s="61">
        <v>153.333</v>
      </c>
      <c r="CA34" s="61">
        <v>34.661000000000001</v>
      </c>
      <c r="CB34" s="61">
        <v>379.41699999999997</v>
      </c>
      <c r="CC34" s="61">
        <v>850.81700000000001</v>
      </c>
      <c r="CD34" s="61">
        <v>1456.28</v>
      </c>
      <c r="CE34" s="61">
        <v>2307.0970000000002</v>
      </c>
      <c r="CF34" s="61">
        <v>1588.74</v>
      </c>
      <c r="CG34" s="61">
        <v>568.91399999999999</v>
      </c>
      <c r="CH34" s="61">
        <v>384.863</v>
      </c>
      <c r="CI34" s="61">
        <v>159.38800000000001</v>
      </c>
      <c r="CJ34" s="61">
        <v>18.396000000000001</v>
      </c>
      <c r="CK34" s="61">
        <v>207.07900000000001</v>
      </c>
      <c r="CL34" s="61">
        <v>147.02600000000001</v>
      </c>
      <c r="CM34" s="61">
        <v>125.431</v>
      </c>
      <c r="CN34" s="61">
        <v>21.594999999999999</v>
      </c>
      <c r="CO34" s="61">
        <v>28.608000000000001</v>
      </c>
      <c r="CP34" s="61">
        <v>133.85400000000001</v>
      </c>
      <c r="CQ34" s="61">
        <v>702.76900000000001</v>
      </c>
      <c r="CR34" s="61">
        <v>168.773</v>
      </c>
      <c r="CS34" s="61">
        <v>717.19799999999998</v>
      </c>
      <c r="CT34" s="61">
        <v>254.47200000000001</v>
      </c>
      <c r="CU34" s="61">
        <v>112.711</v>
      </c>
      <c r="CV34" s="61">
        <v>94.454999999999998</v>
      </c>
      <c r="CW34" s="61">
        <v>61.173999999999999</v>
      </c>
      <c r="CX34" s="61">
        <v>29.427</v>
      </c>
      <c r="CY34" s="61">
        <v>31.747</v>
      </c>
      <c r="CZ34" s="61">
        <v>4.1310000000000002</v>
      </c>
      <c r="DA34" s="61">
        <v>29.15</v>
      </c>
      <c r="DB34" s="61">
        <v>18.256</v>
      </c>
      <c r="DC34" s="61">
        <v>12.9</v>
      </c>
      <c r="DD34" s="61">
        <v>11.507999999999999</v>
      </c>
      <c r="DE34" s="61">
        <v>1.3919999999999999</v>
      </c>
      <c r="DF34" s="61">
        <v>0.86499999999999999</v>
      </c>
      <c r="DG34" s="61">
        <v>4.492</v>
      </c>
      <c r="DH34" s="61">
        <v>74.073999999999998</v>
      </c>
      <c r="DI34" s="61">
        <v>40.935000000000002</v>
      </c>
      <c r="DJ34" s="61">
        <v>33.139000000000003</v>
      </c>
      <c r="DK34" s="61">
        <v>4.9960000000000004</v>
      </c>
      <c r="DL34" s="61">
        <v>33.640999999999998</v>
      </c>
      <c r="DM34" s="61">
        <v>40.154000000000003</v>
      </c>
      <c r="DN34" s="61">
        <v>152.864</v>
      </c>
      <c r="DO34" s="61">
        <v>101.608</v>
      </c>
      <c r="DP34" s="61">
        <v>28.327000000000002</v>
      </c>
      <c r="DQ34" s="61">
        <v>300.26499999999999</v>
      </c>
      <c r="DR34" s="61">
        <v>681.625</v>
      </c>
      <c r="DS34" s="61">
        <v>1189.913</v>
      </c>
      <c r="DT34" s="61">
        <v>1871.539</v>
      </c>
      <c r="DU34" s="61">
        <v>1243.162</v>
      </c>
      <c r="DV34" s="61">
        <v>433.80900000000003</v>
      </c>
      <c r="DW34" s="61">
        <v>305.38600000000002</v>
      </c>
      <c r="DX34" s="61">
        <v>139.155</v>
      </c>
      <c r="DY34" s="61">
        <v>13.811999999999999</v>
      </c>
      <c r="DZ34" s="61">
        <v>152.41900000000001</v>
      </c>
      <c r="EA34" s="61">
        <v>102.602</v>
      </c>
      <c r="EB34" s="61">
        <v>88.379000000000005</v>
      </c>
      <c r="EC34" s="61">
        <v>14.222</v>
      </c>
      <c r="ED34" s="61">
        <v>15.27</v>
      </c>
      <c r="EE34" s="61">
        <v>87.978999999999999</v>
      </c>
      <c r="EF34" s="61">
        <v>521.78899999999999</v>
      </c>
      <c r="EG34" s="61">
        <v>105.95</v>
      </c>
      <c r="EH34" s="61">
        <v>615.42399999999998</v>
      </c>
      <c r="EI34" s="61">
        <v>228.834</v>
      </c>
      <c r="EJ34" s="61">
        <v>116.703</v>
      </c>
      <c r="EK34" s="61">
        <v>97.882999999999996</v>
      </c>
      <c r="EL34" s="61">
        <v>56.723999999999997</v>
      </c>
      <c r="EM34" s="61">
        <v>28.744</v>
      </c>
      <c r="EN34" s="61">
        <v>27.98</v>
      </c>
      <c r="EO34" s="61">
        <v>8.3070000000000004</v>
      </c>
      <c r="EP34" s="61">
        <v>29.94</v>
      </c>
      <c r="EQ34" s="61">
        <v>18.82</v>
      </c>
      <c r="ER34" s="61">
        <v>13.532999999999999</v>
      </c>
      <c r="ES34" s="61">
        <v>11.977</v>
      </c>
      <c r="ET34" s="61">
        <v>1.556</v>
      </c>
      <c r="EU34" s="61">
        <v>2.3650000000000002</v>
      </c>
      <c r="EV34" s="61">
        <v>2.4889999999999999</v>
      </c>
      <c r="EW34" s="61">
        <v>70.257000000000005</v>
      </c>
      <c r="EX34" s="61">
        <v>40.722000000000001</v>
      </c>
      <c r="EY34" s="61">
        <v>29.536000000000001</v>
      </c>
      <c r="EZ34" s="61">
        <v>10.672000000000001</v>
      </c>
      <c r="FA34" s="61">
        <v>32.427999999999997</v>
      </c>
      <c r="FB34" s="61">
        <v>21.542000000000002</v>
      </c>
      <c r="FC34" s="61">
        <v>138.245</v>
      </c>
      <c r="FD34" s="61">
        <v>90.588999999999999</v>
      </c>
      <c r="FE34" s="61">
        <v>23.957999999999998</v>
      </c>
      <c r="FF34" s="61">
        <v>240.71700000000001</v>
      </c>
      <c r="FG34" s="61">
        <v>550.51199999999994</v>
      </c>
      <c r="FH34" s="61">
        <v>945.44200000000001</v>
      </c>
      <c r="FI34" s="61">
        <v>1495.954</v>
      </c>
      <c r="FJ34" s="61">
        <v>415.459</v>
      </c>
      <c r="FK34" s="61">
        <v>138.49700000000001</v>
      </c>
      <c r="FL34" s="61">
        <v>99.629000000000005</v>
      </c>
      <c r="FM34" s="61">
        <v>32.101999999999997</v>
      </c>
      <c r="FN34" s="61">
        <v>6.1120000000000001</v>
      </c>
      <c r="FO34" s="61">
        <v>61.414999999999999</v>
      </c>
      <c r="FP34" s="61">
        <v>31.349</v>
      </c>
      <c r="FQ34" s="61">
        <v>25.277000000000001</v>
      </c>
      <c r="FR34" s="61">
        <v>6.0730000000000004</v>
      </c>
      <c r="FS34" s="61">
        <v>6.18</v>
      </c>
      <c r="FT34" s="61">
        <v>30.957999999999998</v>
      </c>
      <c r="FU34" s="61">
        <v>169.45500000000001</v>
      </c>
      <c r="FV34" s="61">
        <v>34.037999999999997</v>
      </c>
      <c r="FW34" s="61">
        <v>211.96700000000001</v>
      </c>
      <c r="FX34" s="61">
        <v>84.344999999999999</v>
      </c>
      <c r="FY34" s="61">
        <v>37.47</v>
      </c>
      <c r="FZ34" s="61">
        <v>32.567999999999998</v>
      </c>
      <c r="GA34" s="61">
        <v>19.152000000000001</v>
      </c>
      <c r="GB34" s="61">
        <v>7.5919999999999996</v>
      </c>
      <c r="GC34" s="61">
        <v>11.56</v>
      </c>
      <c r="GD34" s="61">
        <v>2.0590000000000002</v>
      </c>
      <c r="GE34" s="61">
        <v>11.356999999999999</v>
      </c>
      <c r="GF34" s="61">
        <v>4.9020000000000001</v>
      </c>
      <c r="GG34" s="61">
        <v>3.9079999999999999</v>
      </c>
      <c r="GH34" s="61">
        <v>3.9079999999999999</v>
      </c>
      <c r="GI34" s="61">
        <v>0</v>
      </c>
      <c r="GJ34" s="61">
        <v>0</v>
      </c>
      <c r="GK34" s="61">
        <v>0.99299999999999999</v>
      </c>
      <c r="GL34" s="61">
        <v>23.06</v>
      </c>
      <c r="GM34" s="61">
        <v>11.5</v>
      </c>
      <c r="GN34" s="61">
        <v>11.56</v>
      </c>
      <c r="GO34" s="61">
        <v>2.0590000000000002</v>
      </c>
      <c r="GP34" s="61">
        <v>12.35</v>
      </c>
      <c r="GQ34" s="61">
        <v>13.12</v>
      </c>
      <c r="GR34" s="61">
        <v>50.59</v>
      </c>
      <c r="GS34" s="61">
        <v>33.756</v>
      </c>
      <c r="GT34" s="61">
        <v>7.798</v>
      </c>
      <c r="GU34" s="61">
        <v>75.844999999999999</v>
      </c>
      <c r="GV34" s="61">
        <v>175.96700000000001</v>
      </c>
      <c r="GW34" s="61">
        <v>331.63600000000002</v>
      </c>
      <c r="GX34" s="61">
        <v>507.60300000000001</v>
      </c>
      <c r="GY34" s="61">
        <v>630.18100000000004</v>
      </c>
      <c r="GZ34" s="61">
        <v>235.976</v>
      </c>
      <c r="HA34" s="61">
        <v>158.58600000000001</v>
      </c>
      <c r="HB34" s="61">
        <v>59.878999999999998</v>
      </c>
      <c r="HC34" s="61">
        <v>4.8179999999999996</v>
      </c>
      <c r="HD34" s="61">
        <v>93.888999999999996</v>
      </c>
      <c r="HE34" s="61">
        <v>66.638999999999996</v>
      </c>
      <c r="HF34" s="61">
        <v>60.222000000000001</v>
      </c>
      <c r="HG34" s="61">
        <v>6.4169999999999998</v>
      </c>
      <c r="HH34" s="61">
        <v>7.99</v>
      </c>
      <c r="HI34" s="61">
        <v>47.268999999999998</v>
      </c>
      <c r="HJ34" s="61">
        <v>283.24599999999998</v>
      </c>
      <c r="HK34" s="61">
        <v>56.506999999999998</v>
      </c>
      <c r="HL34" s="61">
        <v>290.42899999999997</v>
      </c>
      <c r="HM34" s="61">
        <v>124.092</v>
      </c>
      <c r="HN34" s="61">
        <v>59.993000000000002</v>
      </c>
      <c r="HO34" s="61">
        <v>48.225999999999999</v>
      </c>
      <c r="HP34" s="61">
        <v>25.465</v>
      </c>
      <c r="HQ34" s="61">
        <v>11.805999999999999</v>
      </c>
      <c r="HR34" s="61">
        <v>13.657999999999999</v>
      </c>
      <c r="HS34" s="61">
        <v>1.784</v>
      </c>
      <c r="HT34" s="61">
        <v>20.977</v>
      </c>
      <c r="HU34" s="61">
        <v>11.766999999999999</v>
      </c>
      <c r="HV34" s="61">
        <v>9.2810000000000006</v>
      </c>
      <c r="HW34" s="61">
        <v>7.7949999999999999</v>
      </c>
      <c r="HX34" s="61">
        <v>1.486</v>
      </c>
      <c r="HY34" s="61">
        <v>0.31900000000000001</v>
      </c>
      <c r="HZ34" s="61">
        <v>2.1680000000000001</v>
      </c>
      <c r="IA34" s="61">
        <v>34.744999999999997</v>
      </c>
      <c r="IB34" s="61">
        <v>19.600999999999999</v>
      </c>
      <c r="IC34" s="61">
        <v>15.144</v>
      </c>
      <c r="ID34" s="61">
        <v>2.1030000000000002</v>
      </c>
      <c r="IE34" s="61">
        <v>23.143999999999998</v>
      </c>
      <c r="IF34" s="61">
        <v>15.555999999999999</v>
      </c>
      <c r="IG34" s="61">
        <v>75.549000000000007</v>
      </c>
      <c r="IH34" s="61">
        <v>48.543999999999997</v>
      </c>
      <c r="II34" s="61">
        <v>12.172000000000001</v>
      </c>
      <c r="IJ34" s="61">
        <v>132.285</v>
      </c>
      <c r="IK34" s="61">
        <v>295.96899999999999</v>
      </c>
      <c r="IL34" s="61">
        <v>470.476</v>
      </c>
      <c r="IM34" s="61">
        <v>766.44500000000005</v>
      </c>
      <c r="IN34" s="61">
        <v>128.16999999999999</v>
      </c>
      <c r="IO34" s="61">
        <v>38.863</v>
      </c>
      <c r="IP34" s="61">
        <v>26.613</v>
      </c>
      <c r="IQ34" s="61">
        <v>9.6630000000000003</v>
      </c>
    </row>
    <row r="35" spans="1:251">
      <c r="A35" s="9">
        <v>44440</v>
      </c>
      <c r="B35" s="61">
        <v>6081.5569999999998</v>
      </c>
      <c r="C35" s="61">
        <v>2167.2800000000002</v>
      </c>
      <c r="D35" s="61">
        <v>1482.336</v>
      </c>
      <c r="E35" s="61">
        <v>666.37199999999996</v>
      </c>
      <c r="F35" s="61">
        <v>74.525000000000006</v>
      </c>
      <c r="G35" s="61">
        <v>741.43799999999999</v>
      </c>
      <c r="H35" s="61">
        <v>538.27200000000005</v>
      </c>
      <c r="I35" s="61">
        <v>466.42200000000003</v>
      </c>
      <c r="J35" s="61">
        <v>71.850999999999999</v>
      </c>
      <c r="K35" s="61">
        <v>101.59699999999999</v>
      </c>
      <c r="L35" s="61">
        <v>483.04300000000001</v>
      </c>
      <c r="M35" s="61">
        <v>2650.3229999999999</v>
      </c>
      <c r="N35" s="61">
        <v>571.82100000000003</v>
      </c>
      <c r="O35" s="61">
        <v>2859.4119999999998</v>
      </c>
      <c r="P35" s="61">
        <v>1097.127</v>
      </c>
      <c r="Q35" s="61">
        <v>513.20299999999997</v>
      </c>
      <c r="R35" s="61">
        <v>426.50599999999997</v>
      </c>
      <c r="S35" s="61">
        <v>253.209</v>
      </c>
      <c r="T35" s="61">
        <v>132.154</v>
      </c>
      <c r="U35" s="61">
        <v>121.054</v>
      </c>
      <c r="V35" s="61">
        <v>15.731</v>
      </c>
      <c r="W35" s="61">
        <v>154.554</v>
      </c>
      <c r="X35" s="61">
        <v>86.697000000000003</v>
      </c>
      <c r="Y35" s="61">
        <v>65.573999999999998</v>
      </c>
      <c r="Z35" s="61">
        <v>52.277000000000001</v>
      </c>
      <c r="AA35" s="61">
        <v>13.297000000000001</v>
      </c>
      <c r="AB35" s="61">
        <v>4.8780000000000001</v>
      </c>
      <c r="AC35" s="61">
        <v>15.569000000000001</v>
      </c>
      <c r="AD35" s="61">
        <v>318.78300000000002</v>
      </c>
      <c r="AE35" s="61">
        <v>184.43199999999999</v>
      </c>
      <c r="AF35" s="61">
        <v>134.351</v>
      </c>
      <c r="AG35" s="61">
        <v>20.608000000000001</v>
      </c>
      <c r="AH35" s="61">
        <v>170.12299999999999</v>
      </c>
      <c r="AI35" s="61">
        <v>152.20500000000001</v>
      </c>
      <c r="AJ35" s="61">
        <v>665.40700000000004</v>
      </c>
      <c r="AK35" s="61">
        <v>431.72</v>
      </c>
      <c r="AL35" s="61">
        <v>111.04</v>
      </c>
      <c r="AM35" s="61">
        <v>1199.251</v>
      </c>
      <c r="AN35" s="61">
        <v>2680.4830000000002</v>
      </c>
      <c r="AO35" s="61">
        <v>4609.241</v>
      </c>
      <c r="AP35" s="61">
        <v>7289.7240000000002</v>
      </c>
      <c r="AQ35" s="61">
        <v>1924.511</v>
      </c>
      <c r="AR35" s="61">
        <v>686.24099999999999</v>
      </c>
      <c r="AS35" s="61">
        <v>450.84800000000001</v>
      </c>
      <c r="AT35" s="61">
        <v>225.71</v>
      </c>
      <c r="AU35" s="61">
        <v>19.978999999999999</v>
      </c>
      <c r="AV35" s="61">
        <v>205.15799999999999</v>
      </c>
      <c r="AW35" s="61">
        <v>182.256</v>
      </c>
      <c r="AX35" s="61">
        <v>156.28399999999999</v>
      </c>
      <c r="AY35" s="61">
        <v>25.972000000000001</v>
      </c>
      <c r="AZ35" s="61">
        <v>38.329000000000001</v>
      </c>
      <c r="BA35" s="61">
        <v>164.21199999999999</v>
      </c>
      <c r="BB35" s="61">
        <v>850.45299999999997</v>
      </c>
      <c r="BC35" s="61">
        <v>191.62299999999999</v>
      </c>
      <c r="BD35" s="61">
        <v>882.43499999999995</v>
      </c>
      <c r="BE35" s="61">
        <v>348.83600000000001</v>
      </c>
      <c r="BF35" s="61">
        <v>162.80699999999999</v>
      </c>
      <c r="BG35" s="61">
        <v>132.44</v>
      </c>
      <c r="BH35" s="61">
        <v>73.95</v>
      </c>
      <c r="BI35" s="61">
        <v>39.28</v>
      </c>
      <c r="BJ35" s="61">
        <v>34.670999999999999</v>
      </c>
      <c r="BK35" s="61">
        <v>1.9259999999999999</v>
      </c>
      <c r="BL35" s="61">
        <v>55.497999999999998</v>
      </c>
      <c r="BM35" s="61">
        <v>30.367000000000001</v>
      </c>
      <c r="BN35" s="61">
        <v>22.326000000000001</v>
      </c>
      <c r="BO35" s="61">
        <v>16.242000000000001</v>
      </c>
      <c r="BP35" s="61">
        <v>6.085</v>
      </c>
      <c r="BQ35" s="61">
        <v>1.1659999999999999</v>
      </c>
      <c r="BR35" s="61">
        <v>6.875</v>
      </c>
      <c r="BS35" s="61">
        <v>96.277000000000001</v>
      </c>
      <c r="BT35" s="61">
        <v>55.521000000000001</v>
      </c>
      <c r="BU35" s="61">
        <v>40.755000000000003</v>
      </c>
      <c r="BV35" s="61">
        <v>3.0920000000000001</v>
      </c>
      <c r="BW35" s="61">
        <v>62.372999999999998</v>
      </c>
      <c r="BX35" s="61">
        <v>43.795000000000002</v>
      </c>
      <c r="BY35" s="61">
        <v>206.602</v>
      </c>
      <c r="BZ35" s="61">
        <v>142.23400000000001</v>
      </c>
      <c r="CA35" s="61">
        <v>39.673000000000002</v>
      </c>
      <c r="CB35" s="61">
        <v>387.44200000000001</v>
      </c>
      <c r="CC35" s="61">
        <v>849.048</v>
      </c>
      <c r="CD35" s="61">
        <v>1463.973</v>
      </c>
      <c r="CE35" s="61">
        <v>2313.0210000000002</v>
      </c>
      <c r="CF35" s="61">
        <v>1588.5139999999999</v>
      </c>
      <c r="CG35" s="61">
        <v>568.95799999999997</v>
      </c>
      <c r="CH35" s="61">
        <v>393.66300000000001</v>
      </c>
      <c r="CI35" s="61">
        <v>161.98500000000001</v>
      </c>
      <c r="CJ35" s="61">
        <v>20.963999999999999</v>
      </c>
      <c r="CK35" s="61">
        <v>210.714</v>
      </c>
      <c r="CL35" s="61">
        <v>141.113</v>
      </c>
      <c r="CM35" s="61">
        <v>123.236</v>
      </c>
      <c r="CN35" s="61">
        <v>17.876999999999999</v>
      </c>
      <c r="CO35" s="61">
        <v>26.899000000000001</v>
      </c>
      <c r="CP35" s="61">
        <v>137.07599999999999</v>
      </c>
      <c r="CQ35" s="61">
        <v>706.03399999999999</v>
      </c>
      <c r="CR35" s="61">
        <v>168.744</v>
      </c>
      <c r="CS35" s="61">
        <v>713.73599999999999</v>
      </c>
      <c r="CT35" s="61">
        <v>256.58600000000001</v>
      </c>
      <c r="CU35" s="61">
        <v>110.81699999999999</v>
      </c>
      <c r="CV35" s="61">
        <v>96.004000000000005</v>
      </c>
      <c r="CW35" s="61">
        <v>61.668999999999997</v>
      </c>
      <c r="CX35" s="61">
        <v>35.531999999999996</v>
      </c>
      <c r="CY35" s="61">
        <v>26.137</v>
      </c>
      <c r="CZ35" s="61">
        <v>2.649</v>
      </c>
      <c r="DA35" s="61">
        <v>30.922000000000001</v>
      </c>
      <c r="DB35" s="61">
        <v>14.813000000000001</v>
      </c>
      <c r="DC35" s="61">
        <v>11.146000000000001</v>
      </c>
      <c r="DD35" s="61">
        <v>9.6519999999999992</v>
      </c>
      <c r="DE35" s="61">
        <v>1.494</v>
      </c>
      <c r="DF35" s="61">
        <v>0</v>
      </c>
      <c r="DG35" s="61">
        <v>3.6669999999999998</v>
      </c>
      <c r="DH35" s="61">
        <v>72.814999999999998</v>
      </c>
      <c r="DI35" s="61">
        <v>45.183999999999997</v>
      </c>
      <c r="DJ35" s="61">
        <v>27.63</v>
      </c>
      <c r="DK35" s="61">
        <v>2.649</v>
      </c>
      <c r="DL35" s="61">
        <v>34.588999999999999</v>
      </c>
      <c r="DM35" s="61">
        <v>38.979999999999997</v>
      </c>
      <c r="DN35" s="61">
        <v>149.797</v>
      </c>
      <c r="DO35" s="61">
        <v>106.789</v>
      </c>
      <c r="DP35" s="61">
        <v>25.164999999999999</v>
      </c>
      <c r="DQ35" s="61">
        <v>297.625</v>
      </c>
      <c r="DR35" s="61">
        <v>679.77499999999998</v>
      </c>
      <c r="DS35" s="61">
        <v>1190.491</v>
      </c>
      <c r="DT35" s="61">
        <v>1870.2660000000001</v>
      </c>
      <c r="DU35" s="61">
        <v>1232.212</v>
      </c>
      <c r="DV35" s="61">
        <v>435.971</v>
      </c>
      <c r="DW35" s="61">
        <v>303.53199999999998</v>
      </c>
      <c r="DX35" s="61">
        <v>149.72499999999999</v>
      </c>
      <c r="DY35" s="61">
        <v>16.376000000000001</v>
      </c>
      <c r="DZ35" s="61">
        <v>137.43100000000001</v>
      </c>
      <c r="EA35" s="61">
        <v>100.378</v>
      </c>
      <c r="EB35" s="61">
        <v>85.197999999999993</v>
      </c>
      <c r="EC35" s="61">
        <v>15.18</v>
      </c>
      <c r="ED35" s="61">
        <v>18.834</v>
      </c>
      <c r="EE35" s="61">
        <v>83.649000000000001</v>
      </c>
      <c r="EF35" s="61">
        <v>519.62</v>
      </c>
      <c r="EG35" s="61">
        <v>101.982</v>
      </c>
      <c r="EH35" s="61">
        <v>610.61</v>
      </c>
      <c r="EI35" s="61">
        <v>232.06299999999999</v>
      </c>
      <c r="EJ35" s="61">
        <v>115.97199999999999</v>
      </c>
      <c r="EK35" s="61">
        <v>96.703999999999994</v>
      </c>
      <c r="EL35" s="61">
        <v>52.948</v>
      </c>
      <c r="EM35" s="61">
        <v>27.225999999999999</v>
      </c>
      <c r="EN35" s="61">
        <v>25.722000000000001</v>
      </c>
      <c r="EO35" s="61">
        <v>7.1710000000000003</v>
      </c>
      <c r="EP35" s="61">
        <v>36.06</v>
      </c>
      <c r="EQ35" s="61">
        <v>19.268999999999998</v>
      </c>
      <c r="ER35" s="61">
        <v>15.897</v>
      </c>
      <c r="ES35" s="61">
        <v>13.67</v>
      </c>
      <c r="ET35" s="61">
        <v>2.2269999999999999</v>
      </c>
      <c r="EU35" s="61">
        <v>0.80600000000000005</v>
      </c>
      <c r="EV35" s="61">
        <v>1.89</v>
      </c>
      <c r="EW35" s="61">
        <v>68.844999999999999</v>
      </c>
      <c r="EX35" s="61">
        <v>40.896999999999998</v>
      </c>
      <c r="EY35" s="61">
        <v>27.949000000000002</v>
      </c>
      <c r="EZ35" s="61">
        <v>7.9770000000000003</v>
      </c>
      <c r="FA35" s="61">
        <v>37.950000000000003</v>
      </c>
      <c r="FB35" s="61">
        <v>28.04</v>
      </c>
      <c r="FC35" s="61">
        <v>144.012</v>
      </c>
      <c r="FD35" s="61">
        <v>88.051000000000002</v>
      </c>
      <c r="FE35" s="61">
        <v>24.434000000000001</v>
      </c>
      <c r="FF35" s="61">
        <v>243.78800000000001</v>
      </c>
      <c r="FG35" s="61">
        <v>551.94399999999996</v>
      </c>
      <c r="FH35" s="61">
        <v>936.76499999999999</v>
      </c>
      <c r="FI35" s="61">
        <v>1488.7090000000001</v>
      </c>
      <c r="FJ35" s="61">
        <v>413.10700000000003</v>
      </c>
      <c r="FK35" s="61">
        <v>135.81299999999999</v>
      </c>
      <c r="FL35" s="61">
        <v>95.009</v>
      </c>
      <c r="FM35" s="61">
        <v>34.94</v>
      </c>
      <c r="FN35" s="61">
        <v>5.8860000000000001</v>
      </c>
      <c r="FO35" s="61">
        <v>54.183</v>
      </c>
      <c r="FP35" s="61">
        <v>33.332999999999998</v>
      </c>
      <c r="FQ35" s="61">
        <v>27.588000000000001</v>
      </c>
      <c r="FR35" s="61">
        <v>5.7450000000000001</v>
      </c>
      <c r="FS35" s="61">
        <v>4.7910000000000004</v>
      </c>
      <c r="FT35" s="61">
        <v>33.984999999999999</v>
      </c>
      <c r="FU35" s="61">
        <v>169.797</v>
      </c>
      <c r="FV35" s="61">
        <v>34.625999999999998</v>
      </c>
      <c r="FW35" s="61">
        <v>208.684</v>
      </c>
      <c r="FX35" s="61">
        <v>87.463999999999999</v>
      </c>
      <c r="FY35" s="61">
        <v>40.411999999999999</v>
      </c>
      <c r="FZ35" s="61">
        <v>34.183</v>
      </c>
      <c r="GA35" s="61">
        <v>20.215</v>
      </c>
      <c r="GB35" s="61">
        <v>7.9409999999999998</v>
      </c>
      <c r="GC35" s="61">
        <v>12.273999999999999</v>
      </c>
      <c r="GD35" s="61">
        <v>2.0619999999999998</v>
      </c>
      <c r="GE35" s="61">
        <v>11.906000000000001</v>
      </c>
      <c r="GF35" s="61">
        <v>6.2290000000000001</v>
      </c>
      <c r="GG35" s="61">
        <v>4.7759999999999998</v>
      </c>
      <c r="GH35" s="61">
        <v>4.2450000000000001</v>
      </c>
      <c r="GI35" s="61">
        <v>0.53100000000000003</v>
      </c>
      <c r="GJ35" s="61">
        <v>0.35899999999999999</v>
      </c>
      <c r="GK35" s="61">
        <v>1.0940000000000001</v>
      </c>
      <c r="GL35" s="61">
        <v>24.991</v>
      </c>
      <c r="GM35" s="61">
        <v>12.186999999999999</v>
      </c>
      <c r="GN35" s="61">
        <v>12.805</v>
      </c>
      <c r="GO35" s="61">
        <v>2.4209999999999998</v>
      </c>
      <c r="GP35" s="61">
        <v>12.999000000000001</v>
      </c>
      <c r="GQ35" s="61">
        <v>12.971</v>
      </c>
      <c r="GR35" s="61">
        <v>53.383000000000003</v>
      </c>
      <c r="GS35" s="61">
        <v>34.081000000000003</v>
      </c>
      <c r="GT35" s="61">
        <v>7.7039999999999997</v>
      </c>
      <c r="GU35" s="61">
        <v>77.600999999999999</v>
      </c>
      <c r="GV35" s="61">
        <v>176.22499999999999</v>
      </c>
      <c r="GW35" s="61">
        <v>332.05</v>
      </c>
      <c r="GX35" s="61">
        <v>508.27499999999998</v>
      </c>
      <c r="GY35" s="61">
        <v>640.77800000000002</v>
      </c>
      <c r="GZ35" s="61">
        <v>242.29400000000001</v>
      </c>
      <c r="HA35" s="61">
        <v>169.13900000000001</v>
      </c>
      <c r="HB35" s="61">
        <v>59.545000000000002</v>
      </c>
      <c r="HC35" s="61">
        <v>7.4119999999999999</v>
      </c>
      <c r="HD35" s="61">
        <v>102.182</v>
      </c>
      <c r="HE35" s="61">
        <v>59.625999999999998</v>
      </c>
      <c r="HF35" s="61">
        <v>56.540999999999997</v>
      </c>
      <c r="HG35" s="61">
        <v>3.085</v>
      </c>
      <c r="HH35" s="61">
        <v>9.8119999999999994</v>
      </c>
      <c r="HI35" s="61">
        <v>47.054000000000002</v>
      </c>
      <c r="HJ35" s="61">
        <v>289.34800000000001</v>
      </c>
      <c r="HK35" s="61">
        <v>54.945</v>
      </c>
      <c r="HL35" s="61">
        <v>296.48399999999998</v>
      </c>
      <c r="HM35" s="61">
        <v>118.867</v>
      </c>
      <c r="HN35" s="61">
        <v>54.131999999999998</v>
      </c>
      <c r="HO35" s="61">
        <v>42.805999999999997</v>
      </c>
      <c r="HP35" s="61">
        <v>29.222999999999999</v>
      </c>
      <c r="HQ35" s="61">
        <v>13.706</v>
      </c>
      <c r="HR35" s="61">
        <v>15.516999999999999</v>
      </c>
      <c r="HS35" s="61">
        <v>1.08</v>
      </c>
      <c r="HT35" s="61">
        <v>12.116</v>
      </c>
      <c r="HU35" s="61">
        <v>11.326000000000001</v>
      </c>
      <c r="HV35" s="61">
        <v>8.1229999999999993</v>
      </c>
      <c r="HW35" s="61">
        <v>5.7140000000000004</v>
      </c>
      <c r="HX35" s="61">
        <v>2.4079999999999999</v>
      </c>
      <c r="HY35" s="61">
        <v>2.1640000000000001</v>
      </c>
      <c r="HZ35" s="61">
        <v>1.0389999999999999</v>
      </c>
      <c r="IA35" s="61">
        <v>37.345999999999997</v>
      </c>
      <c r="IB35" s="61">
        <v>19.420000000000002</v>
      </c>
      <c r="IC35" s="61">
        <v>17.925999999999998</v>
      </c>
      <c r="ID35" s="61">
        <v>3.2440000000000002</v>
      </c>
      <c r="IE35" s="61">
        <v>13.154999999999999</v>
      </c>
      <c r="IF35" s="61">
        <v>21.193000000000001</v>
      </c>
      <c r="IG35" s="61">
        <v>75.325000000000003</v>
      </c>
      <c r="IH35" s="61">
        <v>43.542000000000002</v>
      </c>
      <c r="II35" s="61">
        <v>9.9730000000000008</v>
      </c>
      <c r="IJ35" s="61">
        <v>135.27099999999999</v>
      </c>
      <c r="IK35" s="61">
        <v>296.42599999999999</v>
      </c>
      <c r="IL35" s="61">
        <v>473.19200000000001</v>
      </c>
      <c r="IM35" s="61">
        <v>769.61800000000005</v>
      </c>
      <c r="IN35" s="61">
        <v>129.15199999999999</v>
      </c>
      <c r="IO35" s="61">
        <v>38.250999999999998</v>
      </c>
      <c r="IP35" s="61">
        <v>26.870999999999999</v>
      </c>
      <c r="IQ35" s="61">
        <v>9.5109999999999992</v>
      </c>
    </row>
    <row r="36" spans="1:251">
      <c r="A36" s="9">
        <v>44531</v>
      </c>
      <c r="B36" s="61">
        <v>6110.7759999999998</v>
      </c>
      <c r="C36" s="61">
        <v>2162.2280000000001</v>
      </c>
      <c r="D36" s="61">
        <v>1509.53</v>
      </c>
      <c r="E36" s="61">
        <v>686.36099999999999</v>
      </c>
      <c r="F36" s="61">
        <v>78.966999999999999</v>
      </c>
      <c r="G36" s="61">
        <v>744.202</v>
      </c>
      <c r="H36" s="61">
        <v>532.58000000000004</v>
      </c>
      <c r="I36" s="61">
        <v>456.29</v>
      </c>
      <c r="J36" s="61">
        <v>76.290000000000006</v>
      </c>
      <c r="K36" s="61">
        <v>81.988</v>
      </c>
      <c r="L36" s="61">
        <v>461.19499999999999</v>
      </c>
      <c r="M36" s="61">
        <v>2623.4229999999998</v>
      </c>
      <c r="N36" s="61">
        <v>604.98299999999995</v>
      </c>
      <c r="O36" s="61">
        <v>2882.3690000000001</v>
      </c>
      <c r="P36" s="61">
        <v>1073.2750000000001</v>
      </c>
      <c r="Q36" s="61">
        <v>520.42899999999997</v>
      </c>
      <c r="R36" s="61">
        <v>433.80700000000002</v>
      </c>
      <c r="S36" s="61">
        <v>279.286</v>
      </c>
      <c r="T36" s="61">
        <v>136.68600000000001</v>
      </c>
      <c r="U36" s="61">
        <v>142.59899999999999</v>
      </c>
      <c r="V36" s="61">
        <v>18.800999999999998</v>
      </c>
      <c r="W36" s="61">
        <v>134.99700000000001</v>
      </c>
      <c r="X36" s="61">
        <v>86.622</v>
      </c>
      <c r="Y36" s="61">
        <v>69.784000000000006</v>
      </c>
      <c r="Z36" s="61">
        <v>59.908999999999999</v>
      </c>
      <c r="AA36" s="61">
        <v>9.875</v>
      </c>
      <c r="AB36" s="61">
        <v>2.1160000000000001</v>
      </c>
      <c r="AC36" s="61">
        <v>14.721</v>
      </c>
      <c r="AD36" s="61">
        <v>349.07</v>
      </c>
      <c r="AE36" s="61">
        <v>196.595</v>
      </c>
      <c r="AF36" s="61">
        <v>152.47499999999999</v>
      </c>
      <c r="AG36" s="61">
        <v>20.917000000000002</v>
      </c>
      <c r="AH36" s="61">
        <v>149.71799999999999</v>
      </c>
      <c r="AI36" s="61">
        <v>142.48099999999999</v>
      </c>
      <c r="AJ36" s="61">
        <v>662.91099999999994</v>
      </c>
      <c r="AK36" s="61">
        <v>410.36399999999998</v>
      </c>
      <c r="AL36" s="61">
        <v>120.18899999999999</v>
      </c>
      <c r="AM36" s="61">
        <v>1196.6400000000001</v>
      </c>
      <c r="AN36" s="61">
        <v>2682.6570000000002</v>
      </c>
      <c r="AO36" s="61">
        <v>4621.5820000000003</v>
      </c>
      <c r="AP36" s="61">
        <v>7304.2389999999996</v>
      </c>
      <c r="AQ36" s="61">
        <v>1925.864</v>
      </c>
      <c r="AR36" s="61">
        <v>684.35900000000004</v>
      </c>
      <c r="AS36" s="61">
        <v>469.31099999999998</v>
      </c>
      <c r="AT36" s="61">
        <v>231.27600000000001</v>
      </c>
      <c r="AU36" s="61">
        <v>23.003</v>
      </c>
      <c r="AV36" s="61">
        <v>215.03200000000001</v>
      </c>
      <c r="AW36" s="61">
        <v>178.357</v>
      </c>
      <c r="AX36" s="61">
        <v>145.25299999999999</v>
      </c>
      <c r="AY36" s="61">
        <v>33.103999999999999</v>
      </c>
      <c r="AZ36" s="61">
        <v>27.045000000000002</v>
      </c>
      <c r="BA36" s="61">
        <v>154.72399999999999</v>
      </c>
      <c r="BB36" s="61">
        <v>839.08299999999997</v>
      </c>
      <c r="BC36" s="61">
        <v>215.142</v>
      </c>
      <c r="BD36" s="61">
        <v>871.63900000000001</v>
      </c>
      <c r="BE36" s="61">
        <v>340.642</v>
      </c>
      <c r="BF36" s="61">
        <v>162.55199999999999</v>
      </c>
      <c r="BG36" s="61">
        <v>139.39400000000001</v>
      </c>
      <c r="BH36" s="61">
        <v>91.326999999999998</v>
      </c>
      <c r="BI36" s="61">
        <v>47.348999999999997</v>
      </c>
      <c r="BJ36" s="61">
        <v>43.978000000000002</v>
      </c>
      <c r="BK36" s="61">
        <v>5.4039999999999999</v>
      </c>
      <c r="BL36" s="61">
        <v>42.662999999999997</v>
      </c>
      <c r="BM36" s="61">
        <v>23.158000000000001</v>
      </c>
      <c r="BN36" s="61">
        <v>17.495999999999999</v>
      </c>
      <c r="BO36" s="61">
        <v>14.497</v>
      </c>
      <c r="BP36" s="61">
        <v>2.9980000000000002</v>
      </c>
      <c r="BQ36" s="61">
        <v>1.284</v>
      </c>
      <c r="BR36" s="61">
        <v>4.3789999999999996</v>
      </c>
      <c r="BS36" s="61">
        <v>108.82299999999999</v>
      </c>
      <c r="BT36" s="61">
        <v>61.847000000000001</v>
      </c>
      <c r="BU36" s="61">
        <v>46.975999999999999</v>
      </c>
      <c r="BV36" s="61">
        <v>6.6879999999999997</v>
      </c>
      <c r="BW36" s="61">
        <v>47.040999999999997</v>
      </c>
      <c r="BX36" s="61">
        <v>42.557000000000002</v>
      </c>
      <c r="BY36" s="61">
        <v>205.11</v>
      </c>
      <c r="BZ36" s="61">
        <v>135.53200000000001</v>
      </c>
      <c r="CA36" s="61">
        <v>39.302999999999997</v>
      </c>
      <c r="CB36" s="61">
        <v>384.51100000000002</v>
      </c>
      <c r="CC36" s="61">
        <v>846.91099999999994</v>
      </c>
      <c r="CD36" s="61">
        <v>1458.8969999999999</v>
      </c>
      <c r="CE36" s="61">
        <v>2305.8090000000002</v>
      </c>
      <c r="CF36" s="61">
        <v>1606.854</v>
      </c>
      <c r="CG36" s="61">
        <v>572.23299999999995</v>
      </c>
      <c r="CH36" s="61">
        <v>398.87</v>
      </c>
      <c r="CI36" s="61">
        <v>175.74100000000001</v>
      </c>
      <c r="CJ36" s="61">
        <v>20.658999999999999</v>
      </c>
      <c r="CK36" s="61">
        <v>202.471</v>
      </c>
      <c r="CL36" s="61">
        <v>142.785</v>
      </c>
      <c r="CM36" s="61">
        <v>123.871</v>
      </c>
      <c r="CN36" s="61">
        <v>18.914000000000001</v>
      </c>
      <c r="CO36" s="61">
        <v>23.061</v>
      </c>
      <c r="CP36" s="61">
        <v>137.44800000000001</v>
      </c>
      <c r="CQ36" s="61">
        <v>709.68</v>
      </c>
      <c r="CR36" s="61">
        <v>164.73500000000001</v>
      </c>
      <c r="CS36" s="61">
        <v>732.43899999999996</v>
      </c>
      <c r="CT36" s="61">
        <v>244.85400000000001</v>
      </c>
      <c r="CU36" s="61">
        <v>108.645</v>
      </c>
      <c r="CV36" s="61">
        <v>90.503</v>
      </c>
      <c r="CW36" s="61">
        <v>56.716000000000001</v>
      </c>
      <c r="CX36" s="61">
        <v>27.305</v>
      </c>
      <c r="CY36" s="61">
        <v>29.411000000000001</v>
      </c>
      <c r="CZ36" s="61">
        <v>5.4080000000000004</v>
      </c>
      <c r="DA36" s="61">
        <v>28.378</v>
      </c>
      <c r="DB36" s="61">
        <v>18.141999999999999</v>
      </c>
      <c r="DC36" s="61">
        <v>12.987</v>
      </c>
      <c r="DD36" s="61">
        <v>10.728</v>
      </c>
      <c r="DE36" s="61">
        <v>2.2589999999999999</v>
      </c>
      <c r="DF36" s="61">
        <v>0.35499999999999998</v>
      </c>
      <c r="DG36" s="61">
        <v>4.8</v>
      </c>
      <c r="DH36" s="61">
        <v>69.703999999999994</v>
      </c>
      <c r="DI36" s="61">
        <v>38.033999999999999</v>
      </c>
      <c r="DJ36" s="61">
        <v>31.67</v>
      </c>
      <c r="DK36" s="61">
        <v>5.7629999999999999</v>
      </c>
      <c r="DL36" s="61">
        <v>33.177999999999997</v>
      </c>
      <c r="DM36" s="61">
        <v>38.853000000000002</v>
      </c>
      <c r="DN36" s="61">
        <v>147.49799999999999</v>
      </c>
      <c r="DO36" s="61">
        <v>97.355999999999995</v>
      </c>
      <c r="DP36" s="61">
        <v>26.434999999999999</v>
      </c>
      <c r="DQ36" s="61">
        <v>295.83999999999997</v>
      </c>
      <c r="DR36" s="61">
        <v>680.87699999999995</v>
      </c>
      <c r="DS36" s="61">
        <v>1197.2660000000001</v>
      </c>
      <c r="DT36" s="61">
        <v>1878.143</v>
      </c>
      <c r="DU36" s="61">
        <v>1246.9010000000001</v>
      </c>
      <c r="DV36" s="61">
        <v>432.40499999999997</v>
      </c>
      <c r="DW36" s="61">
        <v>308.03800000000001</v>
      </c>
      <c r="DX36" s="61">
        <v>149.26900000000001</v>
      </c>
      <c r="DY36" s="61">
        <v>21.853000000000002</v>
      </c>
      <c r="DZ36" s="61">
        <v>136.916</v>
      </c>
      <c r="EA36" s="61">
        <v>96.308000000000007</v>
      </c>
      <c r="EB36" s="61">
        <v>86.206000000000003</v>
      </c>
      <c r="EC36" s="61">
        <v>10.102</v>
      </c>
      <c r="ED36" s="61">
        <v>16.766999999999999</v>
      </c>
      <c r="EE36" s="61">
        <v>79.37</v>
      </c>
      <c r="EF36" s="61">
        <v>511.77499999999998</v>
      </c>
      <c r="EG36" s="61">
        <v>109.178</v>
      </c>
      <c r="EH36" s="61">
        <v>625.94799999999998</v>
      </c>
      <c r="EI36" s="61">
        <v>226.583</v>
      </c>
      <c r="EJ36" s="61">
        <v>123.893</v>
      </c>
      <c r="EK36" s="61">
        <v>99.046999999999997</v>
      </c>
      <c r="EL36" s="61">
        <v>66.212999999999994</v>
      </c>
      <c r="EM36" s="61">
        <v>30.276</v>
      </c>
      <c r="EN36" s="61">
        <v>35.936999999999998</v>
      </c>
      <c r="EO36" s="61">
        <v>3.331</v>
      </c>
      <c r="EP36" s="61">
        <v>28.986000000000001</v>
      </c>
      <c r="EQ36" s="61">
        <v>24.846</v>
      </c>
      <c r="ER36" s="61">
        <v>21.733000000000001</v>
      </c>
      <c r="ES36" s="61">
        <v>19.073</v>
      </c>
      <c r="ET36" s="61">
        <v>2.661</v>
      </c>
      <c r="EU36" s="61">
        <v>0</v>
      </c>
      <c r="EV36" s="61">
        <v>3.113</v>
      </c>
      <c r="EW36" s="61">
        <v>87.945999999999998</v>
      </c>
      <c r="EX36" s="61">
        <v>49.347999999999999</v>
      </c>
      <c r="EY36" s="61">
        <v>38.597000000000001</v>
      </c>
      <c r="EZ36" s="61">
        <v>3.331</v>
      </c>
      <c r="FA36" s="61">
        <v>32.098999999999997</v>
      </c>
      <c r="FB36" s="61">
        <v>26.207999999999998</v>
      </c>
      <c r="FC36" s="61">
        <v>150.101</v>
      </c>
      <c r="FD36" s="61">
        <v>76.483000000000004</v>
      </c>
      <c r="FE36" s="61">
        <v>28.716999999999999</v>
      </c>
      <c r="FF36" s="61">
        <v>243.95400000000001</v>
      </c>
      <c r="FG36" s="61">
        <v>556.298</v>
      </c>
      <c r="FH36" s="61">
        <v>945.90300000000002</v>
      </c>
      <c r="FI36" s="61">
        <v>1502.201</v>
      </c>
      <c r="FJ36" s="61">
        <v>410.33800000000002</v>
      </c>
      <c r="FK36" s="61">
        <v>136.76599999999999</v>
      </c>
      <c r="FL36" s="61">
        <v>95.427000000000007</v>
      </c>
      <c r="FM36" s="61">
        <v>35.491</v>
      </c>
      <c r="FN36" s="61">
        <v>4.88</v>
      </c>
      <c r="FO36" s="61">
        <v>55.057000000000002</v>
      </c>
      <c r="FP36" s="61">
        <v>34.786999999999999</v>
      </c>
      <c r="FQ36" s="61">
        <v>29.161000000000001</v>
      </c>
      <c r="FR36" s="61">
        <v>5.6260000000000003</v>
      </c>
      <c r="FS36" s="61">
        <v>3.972</v>
      </c>
      <c r="FT36" s="61">
        <v>31.582999999999998</v>
      </c>
      <c r="FU36" s="61">
        <v>168.34899999999999</v>
      </c>
      <c r="FV36" s="61">
        <v>37.835999999999999</v>
      </c>
      <c r="FW36" s="61">
        <v>204.15299999999999</v>
      </c>
      <c r="FX36" s="61">
        <v>85.022000000000006</v>
      </c>
      <c r="FY36" s="61">
        <v>39.088999999999999</v>
      </c>
      <c r="FZ36" s="61">
        <v>34.145000000000003</v>
      </c>
      <c r="GA36" s="61">
        <v>20.568999999999999</v>
      </c>
      <c r="GB36" s="61">
        <v>8.3780000000000001</v>
      </c>
      <c r="GC36" s="61">
        <v>12.191000000000001</v>
      </c>
      <c r="GD36" s="61">
        <v>1.1619999999999999</v>
      </c>
      <c r="GE36" s="61">
        <v>12.414</v>
      </c>
      <c r="GF36" s="61">
        <v>4.944</v>
      </c>
      <c r="GG36" s="61">
        <v>3.9249999999999998</v>
      </c>
      <c r="GH36" s="61">
        <v>3.552</v>
      </c>
      <c r="GI36" s="61">
        <v>0.373</v>
      </c>
      <c r="GJ36" s="61">
        <v>0</v>
      </c>
      <c r="GK36" s="61">
        <v>1.0189999999999999</v>
      </c>
      <c r="GL36" s="61">
        <v>24.494</v>
      </c>
      <c r="GM36" s="61">
        <v>11.929</v>
      </c>
      <c r="GN36" s="61">
        <v>12.565</v>
      </c>
      <c r="GO36" s="61">
        <v>1.1619999999999999</v>
      </c>
      <c r="GP36" s="61">
        <v>13.432</v>
      </c>
      <c r="GQ36" s="61">
        <v>11.117000000000001</v>
      </c>
      <c r="GR36" s="61">
        <v>50.206000000000003</v>
      </c>
      <c r="GS36" s="61">
        <v>34.816000000000003</v>
      </c>
      <c r="GT36" s="61">
        <v>9.1850000000000005</v>
      </c>
      <c r="GU36" s="61">
        <v>78.676000000000002</v>
      </c>
      <c r="GV36" s="61">
        <v>175.85400000000001</v>
      </c>
      <c r="GW36" s="61">
        <v>328.69099999999997</v>
      </c>
      <c r="GX36" s="61">
        <v>504.54500000000002</v>
      </c>
      <c r="GY36" s="61">
        <v>643.447</v>
      </c>
      <c r="GZ36" s="61">
        <v>238.494</v>
      </c>
      <c r="HA36" s="61">
        <v>165.52799999999999</v>
      </c>
      <c r="HB36" s="61">
        <v>56.837000000000003</v>
      </c>
      <c r="HC36" s="61">
        <v>5.3120000000000003</v>
      </c>
      <c r="HD36" s="61">
        <v>103.379</v>
      </c>
      <c r="HE36" s="61">
        <v>60.319000000000003</v>
      </c>
      <c r="HF36" s="61">
        <v>54.823</v>
      </c>
      <c r="HG36" s="61">
        <v>5.4960000000000004</v>
      </c>
      <c r="HH36" s="61">
        <v>8.109</v>
      </c>
      <c r="HI36" s="61">
        <v>40.761000000000003</v>
      </c>
      <c r="HJ36" s="61">
        <v>279.25400000000002</v>
      </c>
      <c r="HK36" s="61">
        <v>56.070999999999998</v>
      </c>
      <c r="HL36" s="61">
        <v>308.12099999999998</v>
      </c>
      <c r="HM36" s="61">
        <v>121.503</v>
      </c>
      <c r="HN36" s="61">
        <v>57.238999999999997</v>
      </c>
      <c r="HO36" s="61">
        <v>46.133000000000003</v>
      </c>
      <c r="HP36" s="61">
        <v>28.922999999999998</v>
      </c>
      <c r="HQ36" s="61">
        <v>15.032</v>
      </c>
      <c r="HR36" s="61">
        <v>13.89</v>
      </c>
      <c r="HS36" s="61">
        <v>2.7919999999999998</v>
      </c>
      <c r="HT36" s="61">
        <v>14.419</v>
      </c>
      <c r="HU36" s="61">
        <v>11.106</v>
      </c>
      <c r="HV36" s="61">
        <v>10.021000000000001</v>
      </c>
      <c r="HW36" s="61">
        <v>8.7550000000000008</v>
      </c>
      <c r="HX36" s="61">
        <v>1.266</v>
      </c>
      <c r="HY36" s="61">
        <v>0</v>
      </c>
      <c r="HZ36" s="61">
        <v>1.085</v>
      </c>
      <c r="IA36" s="61">
        <v>38.944000000000003</v>
      </c>
      <c r="IB36" s="61">
        <v>23.786999999999999</v>
      </c>
      <c r="IC36" s="61">
        <v>15.156000000000001</v>
      </c>
      <c r="ID36" s="61">
        <v>2.7919999999999998</v>
      </c>
      <c r="IE36" s="61">
        <v>15.504</v>
      </c>
      <c r="IF36" s="61">
        <v>17.273</v>
      </c>
      <c r="IG36" s="61">
        <v>74.512</v>
      </c>
      <c r="IH36" s="61">
        <v>46.99</v>
      </c>
      <c r="II36" s="61">
        <v>11.433</v>
      </c>
      <c r="IJ36" s="61">
        <v>135.30000000000001</v>
      </c>
      <c r="IK36" s="61">
        <v>295.733</v>
      </c>
      <c r="IL36" s="61">
        <v>480.649</v>
      </c>
      <c r="IM36" s="61">
        <v>776.38199999999995</v>
      </c>
      <c r="IN36" s="61">
        <v>125.483</v>
      </c>
      <c r="IO36" s="61">
        <v>37.381</v>
      </c>
      <c r="IP36" s="61">
        <v>26.795999999999999</v>
      </c>
      <c r="IQ36" s="61">
        <v>10.428000000000001</v>
      </c>
    </row>
    <row r="37" spans="1:251">
      <c r="A37" s="9">
        <v>44621</v>
      </c>
      <c r="B37" s="61">
        <v>6130.44</v>
      </c>
      <c r="C37" s="61">
        <v>2236.7260000000001</v>
      </c>
      <c r="D37" s="61">
        <v>1548.5730000000001</v>
      </c>
      <c r="E37" s="61">
        <v>713.08299999999997</v>
      </c>
      <c r="F37" s="61">
        <v>80.727000000000004</v>
      </c>
      <c r="G37" s="61">
        <v>754.76300000000003</v>
      </c>
      <c r="H37" s="61">
        <v>560.15</v>
      </c>
      <c r="I37" s="61">
        <v>470.03899999999999</v>
      </c>
      <c r="J37" s="61">
        <v>90.111000000000004</v>
      </c>
      <c r="K37" s="61">
        <v>90.174000000000007</v>
      </c>
      <c r="L37" s="61">
        <v>466.75799999999998</v>
      </c>
      <c r="M37" s="61">
        <v>2703.4839999999999</v>
      </c>
      <c r="N37" s="61">
        <v>615.42700000000002</v>
      </c>
      <c r="O37" s="61">
        <v>2811.5279999999998</v>
      </c>
      <c r="P37" s="61">
        <v>1061.3800000000001</v>
      </c>
      <c r="Q37" s="61">
        <v>526.71299999999997</v>
      </c>
      <c r="R37" s="61">
        <v>442.44299999999998</v>
      </c>
      <c r="S37" s="61">
        <v>281.625</v>
      </c>
      <c r="T37" s="61">
        <v>126.041</v>
      </c>
      <c r="U37" s="61">
        <v>155.583</v>
      </c>
      <c r="V37" s="61">
        <v>22.971</v>
      </c>
      <c r="W37" s="61">
        <v>134.79300000000001</v>
      </c>
      <c r="X37" s="61">
        <v>84.27</v>
      </c>
      <c r="Y37" s="61">
        <v>61.902000000000001</v>
      </c>
      <c r="Z37" s="61">
        <v>53.643000000000001</v>
      </c>
      <c r="AA37" s="61">
        <v>8.2590000000000003</v>
      </c>
      <c r="AB37" s="61">
        <v>4.1189999999999998</v>
      </c>
      <c r="AC37" s="61">
        <v>18.248999999999999</v>
      </c>
      <c r="AD37" s="61">
        <v>343.52699999999999</v>
      </c>
      <c r="AE37" s="61">
        <v>179.684</v>
      </c>
      <c r="AF37" s="61">
        <v>163.84200000000001</v>
      </c>
      <c r="AG37" s="61">
        <v>27.09</v>
      </c>
      <c r="AH37" s="61">
        <v>153.042</v>
      </c>
      <c r="AI37" s="61">
        <v>135.99199999999999</v>
      </c>
      <c r="AJ37" s="61">
        <v>662.70500000000004</v>
      </c>
      <c r="AK37" s="61">
        <v>398.67399999999998</v>
      </c>
      <c r="AL37" s="61">
        <v>121.54300000000001</v>
      </c>
      <c r="AM37" s="61">
        <v>1201.617</v>
      </c>
      <c r="AN37" s="61">
        <v>2687.9740000000002</v>
      </c>
      <c r="AO37" s="61">
        <v>4625.3890000000001</v>
      </c>
      <c r="AP37" s="61">
        <v>7313.3630000000003</v>
      </c>
      <c r="AQ37" s="61">
        <v>1929.675</v>
      </c>
      <c r="AR37" s="61">
        <v>722.75199999999995</v>
      </c>
      <c r="AS37" s="61">
        <v>492.27100000000002</v>
      </c>
      <c r="AT37" s="61">
        <v>239.358</v>
      </c>
      <c r="AU37" s="61">
        <v>23.001000000000001</v>
      </c>
      <c r="AV37" s="61">
        <v>229.91300000000001</v>
      </c>
      <c r="AW37" s="61">
        <v>189.346</v>
      </c>
      <c r="AX37" s="61">
        <v>153.447</v>
      </c>
      <c r="AY37" s="61">
        <v>35.899000000000001</v>
      </c>
      <c r="AZ37" s="61">
        <v>29.698</v>
      </c>
      <c r="BA37" s="61">
        <v>149.524</v>
      </c>
      <c r="BB37" s="61">
        <v>872.27599999999995</v>
      </c>
      <c r="BC37" s="61">
        <v>217.535</v>
      </c>
      <c r="BD37" s="61">
        <v>839.86500000000001</v>
      </c>
      <c r="BE37" s="61">
        <v>343.85199999999998</v>
      </c>
      <c r="BF37" s="61">
        <v>165.185</v>
      </c>
      <c r="BG37" s="61">
        <v>140.922</v>
      </c>
      <c r="BH37" s="61">
        <v>91.441999999999993</v>
      </c>
      <c r="BI37" s="61">
        <v>43.920999999999999</v>
      </c>
      <c r="BJ37" s="61">
        <v>47.521000000000001</v>
      </c>
      <c r="BK37" s="61">
        <v>7.8780000000000001</v>
      </c>
      <c r="BL37" s="61">
        <v>41.073</v>
      </c>
      <c r="BM37" s="61">
        <v>24.263000000000002</v>
      </c>
      <c r="BN37" s="61">
        <v>16.916</v>
      </c>
      <c r="BO37" s="61">
        <v>16.396000000000001</v>
      </c>
      <c r="BP37" s="61">
        <v>0.52</v>
      </c>
      <c r="BQ37" s="61">
        <v>0.89300000000000002</v>
      </c>
      <c r="BR37" s="61">
        <v>6.4550000000000001</v>
      </c>
      <c r="BS37" s="61">
        <v>108.358</v>
      </c>
      <c r="BT37" s="61">
        <v>60.316000000000003</v>
      </c>
      <c r="BU37" s="61">
        <v>48.040999999999997</v>
      </c>
      <c r="BV37" s="61">
        <v>8.7710000000000008</v>
      </c>
      <c r="BW37" s="61">
        <v>47.527999999999999</v>
      </c>
      <c r="BX37" s="61">
        <v>43.334000000000003</v>
      </c>
      <c r="BY37" s="61">
        <v>208.51900000000001</v>
      </c>
      <c r="BZ37" s="61">
        <v>135.333</v>
      </c>
      <c r="CA37" s="61">
        <v>36.402000000000001</v>
      </c>
      <c r="CB37" s="61">
        <v>385.983</v>
      </c>
      <c r="CC37" s="61">
        <v>849.12300000000005</v>
      </c>
      <c r="CD37" s="61">
        <v>1460.8050000000001</v>
      </c>
      <c r="CE37" s="61">
        <v>2309.9290000000001</v>
      </c>
      <c r="CF37" s="61">
        <v>1597.8009999999999</v>
      </c>
      <c r="CG37" s="61">
        <v>570.31399999999996</v>
      </c>
      <c r="CH37" s="61">
        <v>391.94400000000002</v>
      </c>
      <c r="CI37" s="61">
        <v>182.262</v>
      </c>
      <c r="CJ37" s="61">
        <v>20.614999999999998</v>
      </c>
      <c r="CK37" s="61">
        <v>189.06700000000001</v>
      </c>
      <c r="CL37" s="61">
        <v>146.41300000000001</v>
      </c>
      <c r="CM37" s="61">
        <v>123.41200000000001</v>
      </c>
      <c r="CN37" s="61">
        <v>23.001000000000001</v>
      </c>
      <c r="CO37" s="61">
        <v>26.561</v>
      </c>
      <c r="CP37" s="61">
        <v>142.18600000000001</v>
      </c>
      <c r="CQ37" s="61">
        <v>712.5</v>
      </c>
      <c r="CR37" s="61">
        <v>170.542</v>
      </c>
      <c r="CS37" s="61">
        <v>714.75900000000001</v>
      </c>
      <c r="CT37" s="61">
        <v>243.94300000000001</v>
      </c>
      <c r="CU37" s="61">
        <v>112.56699999999999</v>
      </c>
      <c r="CV37" s="61">
        <v>96.738</v>
      </c>
      <c r="CW37" s="61">
        <v>64.763999999999996</v>
      </c>
      <c r="CX37" s="61">
        <v>28.286999999999999</v>
      </c>
      <c r="CY37" s="61">
        <v>36.475999999999999</v>
      </c>
      <c r="CZ37" s="61">
        <v>4.4619999999999997</v>
      </c>
      <c r="DA37" s="61">
        <v>26.251000000000001</v>
      </c>
      <c r="DB37" s="61">
        <v>15.829000000000001</v>
      </c>
      <c r="DC37" s="61">
        <v>11.964</v>
      </c>
      <c r="DD37" s="61">
        <v>10.199999999999999</v>
      </c>
      <c r="DE37" s="61">
        <v>1.7629999999999999</v>
      </c>
      <c r="DF37" s="61">
        <v>0.54100000000000004</v>
      </c>
      <c r="DG37" s="61">
        <v>3.3239999999999998</v>
      </c>
      <c r="DH37" s="61">
        <v>76.727000000000004</v>
      </c>
      <c r="DI37" s="61">
        <v>38.488</v>
      </c>
      <c r="DJ37" s="61">
        <v>38.238999999999997</v>
      </c>
      <c r="DK37" s="61">
        <v>5.0030000000000001</v>
      </c>
      <c r="DL37" s="61">
        <v>29.574000000000002</v>
      </c>
      <c r="DM37" s="61">
        <v>32.195999999999998</v>
      </c>
      <c r="DN37" s="61">
        <v>144.76400000000001</v>
      </c>
      <c r="DO37" s="61">
        <v>99.179000000000002</v>
      </c>
      <c r="DP37" s="61">
        <v>30.068000000000001</v>
      </c>
      <c r="DQ37" s="61">
        <v>305.685</v>
      </c>
      <c r="DR37" s="61">
        <v>682.88099999999997</v>
      </c>
      <c r="DS37" s="61">
        <v>1188.931</v>
      </c>
      <c r="DT37" s="61">
        <v>1871.8119999999999</v>
      </c>
      <c r="DU37" s="61">
        <v>1269.2329999999999</v>
      </c>
      <c r="DV37" s="61">
        <v>466.71300000000002</v>
      </c>
      <c r="DW37" s="61">
        <v>328.291</v>
      </c>
      <c r="DX37" s="61">
        <v>158.75899999999999</v>
      </c>
      <c r="DY37" s="61">
        <v>19.129000000000001</v>
      </c>
      <c r="DZ37" s="61">
        <v>150.40299999999999</v>
      </c>
      <c r="EA37" s="61">
        <v>108.82299999999999</v>
      </c>
      <c r="EB37" s="61">
        <v>93.92</v>
      </c>
      <c r="EC37" s="61">
        <v>14.903</v>
      </c>
      <c r="ED37" s="61">
        <v>18.975000000000001</v>
      </c>
      <c r="EE37" s="61">
        <v>77.820999999999998</v>
      </c>
      <c r="EF37" s="61">
        <v>544.53499999999997</v>
      </c>
      <c r="EG37" s="61">
        <v>112.58499999999999</v>
      </c>
      <c r="EH37" s="61">
        <v>612.11300000000006</v>
      </c>
      <c r="EI37" s="61">
        <v>221.27799999999999</v>
      </c>
      <c r="EJ37" s="61">
        <v>126.33199999999999</v>
      </c>
      <c r="EK37" s="61">
        <v>101.965</v>
      </c>
      <c r="EL37" s="61">
        <v>64.298000000000002</v>
      </c>
      <c r="EM37" s="61">
        <v>26.599</v>
      </c>
      <c r="EN37" s="61">
        <v>37.698999999999998</v>
      </c>
      <c r="EO37" s="61">
        <v>6.4589999999999996</v>
      </c>
      <c r="EP37" s="61">
        <v>30.145</v>
      </c>
      <c r="EQ37" s="61">
        <v>24.366</v>
      </c>
      <c r="ER37" s="61">
        <v>20.622</v>
      </c>
      <c r="ES37" s="61">
        <v>15.916</v>
      </c>
      <c r="ET37" s="61">
        <v>4.7050000000000001</v>
      </c>
      <c r="EU37" s="61">
        <v>0</v>
      </c>
      <c r="EV37" s="61">
        <v>3.7450000000000001</v>
      </c>
      <c r="EW37" s="61">
        <v>84.92</v>
      </c>
      <c r="EX37" s="61">
        <v>42.515999999999998</v>
      </c>
      <c r="EY37" s="61">
        <v>42.404000000000003</v>
      </c>
      <c r="EZ37" s="61">
        <v>6.4589999999999996</v>
      </c>
      <c r="FA37" s="61">
        <v>33.889000000000003</v>
      </c>
      <c r="FB37" s="61">
        <v>21.132999999999999</v>
      </c>
      <c r="FC37" s="61">
        <v>147.465</v>
      </c>
      <c r="FD37" s="61">
        <v>73.813000000000002</v>
      </c>
      <c r="FE37" s="61">
        <v>27.690999999999999</v>
      </c>
      <c r="FF37" s="61">
        <v>244.149</v>
      </c>
      <c r="FG37" s="61">
        <v>556.39400000000001</v>
      </c>
      <c r="FH37" s="61">
        <v>961.80799999999999</v>
      </c>
      <c r="FI37" s="61">
        <v>1518.202</v>
      </c>
      <c r="FJ37" s="61">
        <v>408.10700000000003</v>
      </c>
      <c r="FK37" s="61">
        <v>137.67500000000001</v>
      </c>
      <c r="FL37" s="61">
        <v>100.48399999999999</v>
      </c>
      <c r="FM37" s="61">
        <v>42.445</v>
      </c>
      <c r="FN37" s="61">
        <v>4.9050000000000002</v>
      </c>
      <c r="FO37" s="61">
        <v>53.134</v>
      </c>
      <c r="FP37" s="61">
        <v>30.350999999999999</v>
      </c>
      <c r="FQ37" s="61">
        <v>26.088999999999999</v>
      </c>
      <c r="FR37" s="61">
        <v>4.2619999999999996</v>
      </c>
      <c r="FS37" s="61">
        <v>5.3639999999999999</v>
      </c>
      <c r="FT37" s="61">
        <v>31.739000000000001</v>
      </c>
      <c r="FU37" s="61">
        <v>169.41300000000001</v>
      </c>
      <c r="FV37" s="61">
        <v>37.491999999999997</v>
      </c>
      <c r="FW37" s="61">
        <v>201.20099999999999</v>
      </c>
      <c r="FX37" s="61">
        <v>84.372</v>
      </c>
      <c r="FY37" s="61">
        <v>37.783000000000001</v>
      </c>
      <c r="FZ37" s="61">
        <v>32.253</v>
      </c>
      <c r="GA37" s="61">
        <v>18.814</v>
      </c>
      <c r="GB37" s="61">
        <v>7.867</v>
      </c>
      <c r="GC37" s="61">
        <v>10.946999999999999</v>
      </c>
      <c r="GD37" s="61">
        <v>0.84</v>
      </c>
      <c r="GE37" s="61">
        <v>12.6</v>
      </c>
      <c r="GF37" s="61">
        <v>5.53</v>
      </c>
      <c r="GG37" s="61">
        <v>2.0790000000000002</v>
      </c>
      <c r="GH37" s="61">
        <v>1.772</v>
      </c>
      <c r="GI37" s="61">
        <v>0.308</v>
      </c>
      <c r="GJ37" s="61">
        <v>1.3129999999999999</v>
      </c>
      <c r="GK37" s="61">
        <v>2.137</v>
      </c>
      <c r="GL37" s="61">
        <v>20.893000000000001</v>
      </c>
      <c r="GM37" s="61">
        <v>9.6379999999999999</v>
      </c>
      <c r="GN37" s="61">
        <v>11.255000000000001</v>
      </c>
      <c r="GO37" s="61">
        <v>2.1520000000000001</v>
      </c>
      <c r="GP37" s="61">
        <v>14.737</v>
      </c>
      <c r="GQ37" s="61">
        <v>14.779</v>
      </c>
      <c r="GR37" s="61">
        <v>52.561999999999998</v>
      </c>
      <c r="GS37" s="61">
        <v>31.809000000000001</v>
      </c>
      <c r="GT37" s="61">
        <v>11.91</v>
      </c>
      <c r="GU37" s="61">
        <v>75.849000000000004</v>
      </c>
      <c r="GV37" s="61">
        <v>175.458</v>
      </c>
      <c r="GW37" s="61">
        <v>328.93099999999998</v>
      </c>
      <c r="GX37" s="61">
        <v>504.38799999999998</v>
      </c>
      <c r="GY37" s="61">
        <v>647.17100000000005</v>
      </c>
      <c r="GZ37" s="61">
        <v>240.08799999999999</v>
      </c>
      <c r="HA37" s="61">
        <v>160.71</v>
      </c>
      <c r="HB37" s="61">
        <v>49.533999999999999</v>
      </c>
      <c r="HC37" s="61">
        <v>9.6219999999999999</v>
      </c>
      <c r="HD37" s="61">
        <v>101.553</v>
      </c>
      <c r="HE37" s="61">
        <v>66.664000000000001</v>
      </c>
      <c r="HF37" s="61">
        <v>57.415999999999997</v>
      </c>
      <c r="HG37" s="61">
        <v>9.2479999999999993</v>
      </c>
      <c r="HH37" s="61">
        <v>6.4189999999999996</v>
      </c>
      <c r="HI37" s="61">
        <v>48.715000000000003</v>
      </c>
      <c r="HJ37" s="61">
        <v>288.803</v>
      </c>
      <c r="HK37" s="61">
        <v>55.168999999999997</v>
      </c>
      <c r="HL37" s="61">
        <v>303.19900000000001</v>
      </c>
      <c r="HM37" s="61">
        <v>115.083</v>
      </c>
      <c r="HN37" s="61">
        <v>57.026000000000003</v>
      </c>
      <c r="HO37" s="61">
        <v>48.079000000000001</v>
      </c>
      <c r="HP37" s="61">
        <v>28.542000000000002</v>
      </c>
      <c r="HQ37" s="61">
        <v>12.135999999999999</v>
      </c>
      <c r="HR37" s="61">
        <v>16.405999999999999</v>
      </c>
      <c r="HS37" s="61">
        <v>2.0219999999999998</v>
      </c>
      <c r="HT37" s="61">
        <v>17.515000000000001</v>
      </c>
      <c r="HU37" s="61">
        <v>8.9469999999999992</v>
      </c>
      <c r="HV37" s="61">
        <v>6.8380000000000001</v>
      </c>
      <c r="HW37" s="61">
        <v>6.4690000000000003</v>
      </c>
      <c r="HX37" s="61">
        <v>0.36799999999999999</v>
      </c>
      <c r="HY37" s="61">
        <v>0.38700000000000001</v>
      </c>
      <c r="HZ37" s="61">
        <v>1.722</v>
      </c>
      <c r="IA37" s="61">
        <v>35.380000000000003</v>
      </c>
      <c r="IB37" s="61">
        <v>18.605</v>
      </c>
      <c r="IC37" s="61">
        <v>16.774999999999999</v>
      </c>
      <c r="ID37" s="61">
        <v>2.4089999999999998</v>
      </c>
      <c r="IE37" s="61">
        <v>19.236999999999998</v>
      </c>
      <c r="IF37" s="61">
        <v>16.556999999999999</v>
      </c>
      <c r="IG37" s="61">
        <v>73.582999999999998</v>
      </c>
      <c r="IH37" s="61">
        <v>41.5</v>
      </c>
      <c r="II37" s="61">
        <v>10.608000000000001</v>
      </c>
      <c r="IJ37" s="61">
        <v>133.154</v>
      </c>
      <c r="IK37" s="61">
        <v>297.11500000000001</v>
      </c>
      <c r="IL37" s="61">
        <v>475.74799999999999</v>
      </c>
      <c r="IM37" s="61">
        <v>772.86199999999997</v>
      </c>
      <c r="IN37" s="61">
        <v>128.24199999999999</v>
      </c>
      <c r="IO37" s="61">
        <v>38.127000000000002</v>
      </c>
      <c r="IP37" s="61">
        <v>28.082999999999998</v>
      </c>
      <c r="IQ37" s="61">
        <v>11.48</v>
      </c>
    </row>
    <row r="38" spans="1:251">
      <c r="A38" s="9">
        <v>44713</v>
      </c>
      <c r="B38" s="61">
        <v>6162.2820000000002</v>
      </c>
      <c r="C38" s="61">
        <v>2185.9740000000002</v>
      </c>
      <c r="D38" s="61">
        <v>1548.768</v>
      </c>
      <c r="E38" s="61">
        <v>711.10299999999995</v>
      </c>
      <c r="F38" s="61">
        <v>58.372</v>
      </c>
      <c r="G38" s="61">
        <v>779.29300000000001</v>
      </c>
      <c r="H38" s="61">
        <v>523.94000000000005</v>
      </c>
      <c r="I38" s="61">
        <v>441.95499999999998</v>
      </c>
      <c r="J38" s="61">
        <v>81.984999999999999</v>
      </c>
      <c r="K38" s="61">
        <v>73.831999999999994</v>
      </c>
      <c r="L38" s="61">
        <v>479.48200000000003</v>
      </c>
      <c r="M38" s="61">
        <v>2665.4560000000001</v>
      </c>
      <c r="N38" s="61">
        <v>608.4</v>
      </c>
      <c r="O38" s="61">
        <v>2888.4259999999999</v>
      </c>
      <c r="P38" s="61">
        <v>1042.499</v>
      </c>
      <c r="Q38" s="61">
        <v>512.75300000000004</v>
      </c>
      <c r="R38" s="61">
        <v>434.803</v>
      </c>
      <c r="S38" s="61">
        <v>284.05399999999997</v>
      </c>
      <c r="T38" s="61">
        <v>148.52799999999999</v>
      </c>
      <c r="U38" s="61">
        <v>135.52500000000001</v>
      </c>
      <c r="V38" s="61">
        <v>21.204000000000001</v>
      </c>
      <c r="W38" s="61">
        <v>127.194</v>
      </c>
      <c r="X38" s="61">
        <v>77.95</v>
      </c>
      <c r="Y38" s="61">
        <v>59.521000000000001</v>
      </c>
      <c r="Z38" s="61">
        <v>50.715000000000003</v>
      </c>
      <c r="AA38" s="61">
        <v>8.8059999999999992</v>
      </c>
      <c r="AB38" s="61">
        <v>1.8720000000000001</v>
      </c>
      <c r="AC38" s="61">
        <v>15.747</v>
      </c>
      <c r="AD38" s="61">
        <v>343.57499999999999</v>
      </c>
      <c r="AE38" s="61">
        <v>199.244</v>
      </c>
      <c r="AF38" s="61">
        <v>144.33099999999999</v>
      </c>
      <c r="AG38" s="61">
        <v>23.077000000000002</v>
      </c>
      <c r="AH38" s="61">
        <v>142.94200000000001</v>
      </c>
      <c r="AI38" s="61">
        <v>139.55799999999999</v>
      </c>
      <c r="AJ38" s="61">
        <v>652.31200000000001</v>
      </c>
      <c r="AK38" s="61">
        <v>390.18700000000001</v>
      </c>
      <c r="AL38" s="61">
        <v>117.577</v>
      </c>
      <c r="AM38" s="61">
        <v>1203.662</v>
      </c>
      <c r="AN38" s="61">
        <v>2698.7280000000001</v>
      </c>
      <c r="AO38" s="61">
        <v>4623.6310000000003</v>
      </c>
      <c r="AP38" s="61">
        <v>7322.3580000000002</v>
      </c>
      <c r="AQ38" s="61">
        <v>1934.8150000000001</v>
      </c>
      <c r="AR38" s="61">
        <v>694.87699999999995</v>
      </c>
      <c r="AS38" s="61">
        <v>498.10300000000001</v>
      </c>
      <c r="AT38" s="61">
        <v>235.52799999999999</v>
      </c>
      <c r="AU38" s="61">
        <v>13.718</v>
      </c>
      <c r="AV38" s="61">
        <v>248.857</v>
      </c>
      <c r="AW38" s="61">
        <v>158.596</v>
      </c>
      <c r="AX38" s="61">
        <v>130.31800000000001</v>
      </c>
      <c r="AY38" s="61">
        <v>28.277999999999999</v>
      </c>
      <c r="AZ38" s="61">
        <v>26.41</v>
      </c>
      <c r="BA38" s="61">
        <v>155.298</v>
      </c>
      <c r="BB38" s="61">
        <v>850.17499999999995</v>
      </c>
      <c r="BC38" s="61">
        <v>211.57900000000001</v>
      </c>
      <c r="BD38" s="61">
        <v>873.06100000000004</v>
      </c>
      <c r="BE38" s="61">
        <v>330.27199999999999</v>
      </c>
      <c r="BF38" s="61">
        <v>159.24600000000001</v>
      </c>
      <c r="BG38" s="61">
        <v>136.09800000000001</v>
      </c>
      <c r="BH38" s="61">
        <v>87.516999999999996</v>
      </c>
      <c r="BI38" s="61">
        <v>48.835000000000001</v>
      </c>
      <c r="BJ38" s="61">
        <v>38.682000000000002</v>
      </c>
      <c r="BK38" s="61">
        <v>6.3289999999999997</v>
      </c>
      <c r="BL38" s="61">
        <v>41.143000000000001</v>
      </c>
      <c r="BM38" s="61">
        <v>23.148</v>
      </c>
      <c r="BN38" s="61">
        <v>17.358000000000001</v>
      </c>
      <c r="BO38" s="61">
        <v>14.685</v>
      </c>
      <c r="BP38" s="61">
        <v>2.6720000000000002</v>
      </c>
      <c r="BQ38" s="61">
        <v>0</v>
      </c>
      <c r="BR38" s="61">
        <v>5.79</v>
      </c>
      <c r="BS38" s="61">
        <v>104.874</v>
      </c>
      <c r="BT38" s="61">
        <v>63.52</v>
      </c>
      <c r="BU38" s="61">
        <v>41.353999999999999</v>
      </c>
      <c r="BV38" s="61">
        <v>6.3289999999999997</v>
      </c>
      <c r="BW38" s="61">
        <v>46.933</v>
      </c>
      <c r="BX38" s="61">
        <v>42.817</v>
      </c>
      <c r="BY38" s="61">
        <v>202.06299999999999</v>
      </c>
      <c r="BZ38" s="61">
        <v>128.21</v>
      </c>
      <c r="CA38" s="61">
        <v>39.677</v>
      </c>
      <c r="CB38" s="61">
        <v>389.47199999999998</v>
      </c>
      <c r="CC38" s="61">
        <v>854.12199999999996</v>
      </c>
      <c r="CD38" s="61">
        <v>1450.6420000000001</v>
      </c>
      <c r="CE38" s="61">
        <v>2304.7649999999999</v>
      </c>
      <c r="CF38" s="61">
        <v>1603.125</v>
      </c>
      <c r="CG38" s="61">
        <v>570.61500000000001</v>
      </c>
      <c r="CH38" s="61">
        <v>391.34199999999998</v>
      </c>
      <c r="CI38" s="61">
        <v>188.22</v>
      </c>
      <c r="CJ38" s="61">
        <v>13.888</v>
      </c>
      <c r="CK38" s="61">
        <v>189.23400000000001</v>
      </c>
      <c r="CL38" s="61">
        <v>151.08600000000001</v>
      </c>
      <c r="CM38" s="61">
        <v>124.715</v>
      </c>
      <c r="CN38" s="61">
        <v>26.370999999999999</v>
      </c>
      <c r="CO38" s="61">
        <v>22.108000000000001</v>
      </c>
      <c r="CP38" s="61">
        <v>144.34899999999999</v>
      </c>
      <c r="CQ38" s="61">
        <v>714.96400000000006</v>
      </c>
      <c r="CR38" s="61">
        <v>173.446</v>
      </c>
      <c r="CS38" s="61">
        <v>714.71500000000003</v>
      </c>
      <c r="CT38" s="61">
        <v>244.59700000000001</v>
      </c>
      <c r="CU38" s="61">
        <v>112.57899999999999</v>
      </c>
      <c r="CV38" s="61">
        <v>96.975999999999999</v>
      </c>
      <c r="CW38" s="61">
        <v>69.370999999999995</v>
      </c>
      <c r="CX38" s="61">
        <v>32.506</v>
      </c>
      <c r="CY38" s="61">
        <v>36.865000000000002</v>
      </c>
      <c r="CZ38" s="61">
        <v>3.3279999999999998</v>
      </c>
      <c r="DA38" s="61">
        <v>23.863</v>
      </c>
      <c r="DB38" s="61">
        <v>15.603</v>
      </c>
      <c r="DC38" s="61">
        <v>12.163</v>
      </c>
      <c r="DD38" s="61">
        <v>10.625</v>
      </c>
      <c r="DE38" s="61">
        <v>1.5369999999999999</v>
      </c>
      <c r="DF38" s="61">
        <v>0.433</v>
      </c>
      <c r="DG38" s="61">
        <v>2.4460000000000002</v>
      </c>
      <c r="DH38" s="61">
        <v>81.533000000000001</v>
      </c>
      <c r="DI38" s="61">
        <v>43.131</v>
      </c>
      <c r="DJ38" s="61">
        <v>38.402999999999999</v>
      </c>
      <c r="DK38" s="61">
        <v>3.7610000000000001</v>
      </c>
      <c r="DL38" s="61">
        <v>26.308</v>
      </c>
      <c r="DM38" s="61">
        <v>32.033999999999999</v>
      </c>
      <c r="DN38" s="61">
        <v>144.613</v>
      </c>
      <c r="DO38" s="61">
        <v>99.984999999999999</v>
      </c>
      <c r="DP38" s="61">
        <v>27.992000000000001</v>
      </c>
      <c r="DQ38" s="61">
        <v>308.34500000000003</v>
      </c>
      <c r="DR38" s="61">
        <v>683.19399999999996</v>
      </c>
      <c r="DS38" s="61">
        <v>1192.521</v>
      </c>
      <c r="DT38" s="61">
        <v>1875.7149999999999</v>
      </c>
      <c r="DU38" s="61">
        <v>1280.7429999999999</v>
      </c>
      <c r="DV38" s="61">
        <v>442.77800000000002</v>
      </c>
      <c r="DW38" s="61">
        <v>321.44900000000001</v>
      </c>
      <c r="DX38" s="61">
        <v>145.00899999999999</v>
      </c>
      <c r="DY38" s="61">
        <v>15.862</v>
      </c>
      <c r="DZ38" s="61">
        <v>160.578</v>
      </c>
      <c r="EA38" s="61">
        <v>96.908000000000001</v>
      </c>
      <c r="EB38" s="61">
        <v>85.707999999999998</v>
      </c>
      <c r="EC38" s="61">
        <v>11.2</v>
      </c>
      <c r="ED38" s="61">
        <v>12.183</v>
      </c>
      <c r="EE38" s="61">
        <v>85.072999999999993</v>
      </c>
      <c r="EF38" s="61">
        <v>527.851</v>
      </c>
      <c r="EG38" s="61">
        <v>113.254</v>
      </c>
      <c r="EH38" s="61">
        <v>639.63800000000003</v>
      </c>
      <c r="EI38" s="61">
        <v>219.27099999999999</v>
      </c>
      <c r="EJ38" s="61">
        <v>117.633</v>
      </c>
      <c r="EK38" s="61">
        <v>99.061000000000007</v>
      </c>
      <c r="EL38" s="61">
        <v>63.972000000000001</v>
      </c>
      <c r="EM38" s="61">
        <v>37.914000000000001</v>
      </c>
      <c r="EN38" s="61">
        <v>26.058</v>
      </c>
      <c r="EO38" s="61">
        <v>6.4340000000000002</v>
      </c>
      <c r="EP38" s="61">
        <v>28.103000000000002</v>
      </c>
      <c r="EQ38" s="61">
        <v>18.571999999999999</v>
      </c>
      <c r="ER38" s="61">
        <v>14.077</v>
      </c>
      <c r="ES38" s="61">
        <v>11.699</v>
      </c>
      <c r="ET38" s="61">
        <v>2.3769999999999998</v>
      </c>
      <c r="EU38" s="61">
        <v>0</v>
      </c>
      <c r="EV38" s="61">
        <v>4.4950000000000001</v>
      </c>
      <c r="EW38" s="61">
        <v>78.049000000000007</v>
      </c>
      <c r="EX38" s="61">
        <v>49.613</v>
      </c>
      <c r="EY38" s="61">
        <v>28.434999999999999</v>
      </c>
      <c r="EZ38" s="61">
        <v>6.4340000000000002</v>
      </c>
      <c r="FA38" s="61">
        <v>32.597999999999999</v>
      </c>
      <c r="FB38" s="61">
        <v>28.763999999999999</v>
      </c>
      <c r="FC38" s="61">
        <v>146.39699999999999</v>
      </c>
      <c r="FD38" s="61">
        <v>72.873999999999995</v>
      </c>
      <c r="FE38" s="61">
        <v>24.885999999999999</v>
      </c>
      <c r="FF38" s="61">
        <v>245.52699999999999</v>
      </c>
      <c r="FG38" s="61">
        <v>560.41099999999994</v>
      </c>
      <c r="FH38" s="61">
        <v>964.48900000000003</v>
      </c>
      <c r="FI38" s="61">
        <v>1524.9</v>
      </c>
      <c r="FJ38" s="61">
        <v>415.11900000000003</v>
      </c>
      <c r="FK38" s="61">
        <v>135.303</v>
      </c>
      <c r="FL38" s="61">
        <v>94.293999999999997</v>
      </c>
      <c r="FM38" s="61">
        <v>38.453000000000003</v>
      </c>
      <c r="FN38" s="61">
        <v>4.3410000000000002</v>
      </c>
      <c r="FO38" s="61">
        <v>51.5</v>
      </c>
      <c r="FP38" s="61">
        <v>31.986999999999998</v>
      </c>
      <c r="FQ38" s="61">
        <v>27.018999999999998</v>
      </c>
      <c r="FR38" s="61">
        <v>4.968</v>
      </c>
      <c r="FS38" s="61">
        <v>6.1959999999999997</v>
      </c>
      <c r="FT38" s="61">
        <v>32.845999999999997</v>
      </c>
      <c r="FU38" s="61">
        <v>168.149</v>
      </c>
      <c r="FV38" s="61">
        <v>36.698999999999998</v>
      </c>
      <c r="FW38" s="61">
        <v>210.27099999999999</v>
      </c>
      <c r="FX38" s="61">
        <v>84.728999999999999</v>
      </c>
      <c r="FY38" s="61">
        <v>40.829000000000001</v>
      </c>
      <c r="FZ38" s="61">
        <v>35.277999999999999</v>
      </c>
      <c r="GA38" s="61">
        <v>21.908999999999999</v>
      </c>
      <c r="GB38" s="61">
        <v>9.0920000000000005</v>
      </c>
      <c r="GC38" s="61">
        <v>12.817</v>
      </c>
      <c r="GD38" s="61">
        <v>1.7609999999999999</v>
      </c>
      <c r="GE38" s="61">
        <v>11.606999999999999</v>
      </c>
      <c r="GF38" s="61">
        <v>5.5519999999999996</v>
      </c>
      <c r="GG38" s="61">
        <v>4.3029999999999999</v>
      </c>
      <c r="GH38" s="61">
        <v>3.2040000000000002</v>
      </c>
      <c r="GI38" s="61">
        <v>1.0980000000000001</v>
      </c>
      <c r="GJ38" s="61">
        <v>0.28899999999999998</v>
      </c>
      <c r="GK38" s="61">
        <v>0.96</v>
      </c>
      <c r="GL38" s="61">
        <v>26.212</v>
      </c>
      <c r="GM38" s="61">
        <v>12.295999999999999</v>
      </c>
      <c r="GN38" s="61">
        <v>13.914999999999999</v>
      </c>
      <c r="GO38" s="61">
        <v>2.0510000000000002</v>
      </c>
      <c r="GP38" s="61">
        <v>12.567</v>
      </c>
      <c r="GQ38" s="61">
        <v>11.662000000000001</v>
      </c>
      <c r="GR38" s="61">
        <v>52.491</v>
      </c>
      <c r="GS38" s="61">
        <v>32.238</v>
      </c>
      <c r="GT38" s="61">
        <v>10.535</v>
      </c>
      <c r="GU38" s="61">
        <v>73.647000000000006</v>
      </c>
      <c r="GV38" s="61">
        <v>176.13200000000001</v>
      </c>
      <c r="GW38" s="61">
        <v>334.25099999999998</v>
      </c>
      <c r="GX38" s="61">
        <v>510.38400000000001</v>
      </c>
      <c r="GY38" s="61">
        <v>649.56200000000001</v>
      </c>
      <c r="GZ38" s="61">
        <v>241.90600000000001</v>
      </c>
      <c r="HA38" s="61">
        <v>166.91200000000001</v>
      </c>
      <c r="HB38" s="61">
        <v>62.911999999999999</v>
      </c>
      <c r="HC38" s="61">
        <v>8.0150000000000006</v>
      </c>
      <c r="HD38" s="61">
        <v>95.984999999999999</v>
      </c>
      <c r="HE38" s="61">
        <v>68.388999999999996</v>
      </c>
      <c r="HF38" s="61">
        <v>60.594000000000001</v>
      </c>
      <c r="HG38" s="61">
        <v>7.7949999999999999</v>
      </c>
      <c r="HH38" s="61">
        <v>3.677</v>
      </c>
      <c r="HI38" s="61">
        <v>44.802999999999997</v>
      </c>
      <c r="HJ38" s="61">
        <v>286.709</v>
      </c>
      <c r="HK38" s="61">
        <v>51.408999999999999</v>
      </c>
      <c r="HL38" s="61">
        <v>311.44299999999998</v>
      </c>
      <c r="HM38" s="61">
        <v>115.01600000000001</v>
      </c>
      <c r="HN38" s="61">
        <v>56.045999999999999</v>
      </c>
      <c r="HO38" s="61">
        <v>46.216000000000001</v>
      </c>
      <c r="HP38" s="61">
        <v>27.971</v>
      </c>
      <c r="HQ38" s="61">
        <v>11.87</v>
      </c>
      <c r="HR38" s="61">
        <v>16.100000000000001</v>
      </c>
      <c r="HS38" s="61">
        <v>2.371</v>
      </c>
      <c r="HT38" s="61">
        <v>15.874000000000001</v>
      </c>
      <c r="HU38" s="61">
        <v>9.83</v>
      </c>
      <c r="HV38" s="61">
        <v>7.5049999999999999</v>
      </c>
      <c r="HW38" s="61">
        <v>7.0590000000000002</v>
      </c>
      <c r="HX38" s="61">
        <v>0.44600000000000001</v>
      </c>
      <c r="HY38" s="61">
        <v>0.77900000000000003</v>
      </c>
      <c r="HZ38" s="61">
        <v>1.5469999999999999</v>
      </c>
      <c r="IA38" s="61">
        <v>35.475999999999999</v>
      </c>
      <c r="IB38" s="61">
        <v>18.93</v>
      </c>
      <c r="IC38" s="61">
        <v>16.545999999999999</v>
      </c>
      <c r="ID38" s="61">
        <v>3.15</v>
      </c>
      <c r="IE38" s="61">
        <v>17.420000000000002</v>
      </c>
      <c r="IF38" s="61">
        <v>18.195</v>
      </c>
      <c r="IG38" s="61">
        <v>74.241</v>
      </c>
      <c r="IH38" s="61">
        <v>40.774000000000001</v>
      </c>
      <c r="II38" s="61">
        <v>8.8119999999999994</v>
      </c>
      <c r="IJ38" s="61">
        <v>129.78</v>
      </c>
      <c r="IK38" s="61">
        <v>297.952</v>
      </c>
      <c r="IL38" s="61">
        <v>475.43799999999999</v>
      </c>
      <c r="IM38" s="61">
        <v>773.39</v>
      </c>
      <c r="IN38" s="61">
        <v>128.94300000000001</v>
      </c>
      <c r="IO38" s="61">
        <v>38.941000000000003</v>
      </c>
      <c r="IP38" s="61">
        <v>28.363</v>
      </c>
      <c r="IQ38" s="61">
        <v>11.339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P3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120" s="2" customFormat="1" ht="99.95" customHeight="1">
      <c r="B1" s="3" t="s">
        <v>501</v>
      </c>
      <c r="C1" s="3" t="s">
        <v>502</v>
      </c>
      <c r="D1" s="3" t="s">
        <v>503</v>
      </c>
      <c r="E1" s="3" t="s">
        <v>504</v>
      </c>
      <c r="F1" s="3" t="s">
        <v>505</v>
      </c>
      <c r="G1" s="3" t="s">
        <v>506</v>
      </c>
      <c r="H1" s="3" t="s">
        <v>507</v>
      </c>
      <c r="I1" s="3" t="s">
        <v>508</v>
      </c>
      <c r="J1" s="3" t="s">
        <v>509</v>
      </c>
      <c r="K1" s="3" t="s">
        <v>510</v>
      </c>
      <c r="L1" s="3" t="s">
        <v>511</v>
      </c>
      <c r="M1" s="3" t="s">
        <v>235</v>
      </c>
      <c r="N1" s="3" t="s">
        <v>512</v>
      </c>
      <c r="O1" s="3" t="s">
        <v>513</v>
      </c>
      <c r="P1" s="3" t="s">
        <v>514</v>
      </c>
      <c r="Q1" s="3" t="s">
        <v>515</v>
      </c>
      <c r="R1" s="3" t="s">
        <v>516</v>
      </c>
      <c r="S1" s="3" t="s">
        <v>517</v>
      </c>
      <c r="T1" s="3" t="s">
        <v>518</v>
      </c>
      <c r="U1" s="3" t="s">
        <v>519</v>
      </c>
      <c r="V1" s="3" t="s">
        <v>520</v>
      </c>
      <c r="W1" s="3" t="s">
        <v>521</v>
      </c>
      <c r="X1" s="3" t="s">
        <v>522</v>
      </c>
      <c r="Y1" s="3" t="s">
        <v>523</v>
      </c>
      <c r="Z1" s="3" t="s">
        <v>524</v>
      </c>
      <c r="AA1" s="3" t="s">
        <v>525</v>
      </c>
      <c r="AB1" s="3" t="s">
        <v>526</v>
      </c>
      <c r="AC1" s="3" t="s">
        <v>527</v>
      </c>
      <c r="AD1" s="3" t="s">
        <v>528</v>
      </c>
      <c r="AE1" s="3" t="s">
        <v>507</v>
      </c>
      <c r="AF1" s="3" t="s">
        <v>529</v>
      </c>
      <c r="AG1" s="3" t="s">
        <v>530</v>
      </c>
      <c r="AH1" s="3" t="s">
        <v>531</v>
      </c>
      <c r="AI1" s="3" t="s">
        <v>532</v>
      </c>
      <c r="AJ1" s="3" t="s">
        <v>533</v>
      </c>
      <c r="AK1" s="3" t="s">
        <v>534</v>
      </c>
      <c r="AL1" s="3" t="s">
        <v>535</v>
      </c>
      <c r="AM1" s="3" t="s">
        <v>536</v>
      </c>
      <c r="AN1" s="3" t="s">
        <v>537</v>
      </c>
      <c r="AO1" s="3" t="s">
        <v>538</v>
      </c>
      <c r="AP1" s="3" t="s">
        <v>539</v>
      </c>
      <c r="AQ1" s="3" t="s">
        <v>540</v>
      </c>
      <c r="AR1" s="3" t="s">
        <v>541</v>
      </c>
      <c r="AS1" s="3" t="s">
        <v>542</v>
      </c>
      <c r="AT1" s="3" t="s">
        <v>543</v>
      </c>
      <c r="AU1" s="3" t="s">
        <v>544</v>
      </c>
      <c r="AV1" s="3" t="s">
        <v>545</v>
      </c>
      <c r="AW1" s="3" t="s">
        <v>546</v>
      </c>
      <c r="AX1" s="3" t="s">
        <v>547</v>
      </c>
      <c r="AY1" s="3" t="s">
        <v>548</v>
      </c>
      <c r="AZ1" s="3" t="s">
        <v>549</v>
      </c>
      <c r="BA1" s="3" t="s">
        <v>550</v>
      </c>
      <c r="BB1" s="3" t="s">
        <v>537</v>
      </c>
      <c r="BC1" s="3" t="s">
        <v>551</v>
      </c>
      <c r="BD1" s="3" t="s">
        <v>552</v>
      </c>
      <c r="BE1" s="3" t="s">
        <v>553</v>
      </c>
      <c r="BF1" s="3" t="s">
        <v>554</v>
      </c>
      <c r="BG1" s="3" t="s">
        <v>555</v>
      </c>
      <c r="BH1" s="3" t="s">
        <v>556</v>
      </c>
      <c r="BI1" s="3" t="s">
        <v>557</v>
      </c>
      <c r="BJ1" s="3" t="s">
        <v>558</v>
      </c>
      <c r="BK1" s="3" t="s">
        <v>559</v>
      </c>
      <c r="BL1" s="3" t="s">
        <v>560</v>
      </c>
      <c r="BM1" s="3" t="s">
        <v>561</v>
      </c>
      <c r="BN1" s="3" t="s">
        <v>562</v>
      </c>
      <c r="BO1" s="3" t="s">
        <v>563</v>
      </c>
      <c r="BP1" s="3" t="s">
        <v>564</v>
      </c>
      <c r="BQ1" s="3" t="s">
        <v>565</v>
      </c>
      <c r="BR1" s="3" t="s">
        <v>566</v>
      </c>
      <c r="BS1" s="3" t="s">
        <v>567</v>
      </c>
      <c r="BT1" s="3" t="s">
        <v>546</v>
      </c>
      <c r="BU1" s="3" t="s">
        <v>568</v>
      </c>
      <c r="BV1" s="3" t="s">
        <v>569</v>
      </c>
      <c r="BW1" s="3" t="s">
        <v>570</v>
      </c>
      <c r="BX1" s="3" t="s">
        <v>571</v>
      </c>
      <c r="BY1" s="3" t="s">
        <v>572</v>
      </c>
      <c r="BZ1" s="3" t="s">
        <v>573</v>
      </c>
      <c r="CA1" s="3" t="s">
        <v>574</v>
      </c>
      <c r="CB1" s="3" t="s">
        <v>575</v>
      </c>
      <c r="CC1" s="3" t="s">
        <v>576</v>
      </c>
      <c r="CD1" s="3" t="s">
        <v>577</v>
      </c>
      <c r="CE1" s="3" t="s">
        <v>578</v>
      </c>
      <c r="CF1" s="3" t="s">
        <v>579</v>
      </c>
      <c r="CG1" s="3" t="s">
        <v>580</v>
      </c>
      <c r="CH1" s="3" t="s">
        <v>581</v>
      </c>
      <c r="CI1" s="3" t="s">
        <v>582</v>
      </c>
      <c r="CJ1" s="3" t="s">
        <v>583</v>
      </c>
      <c r="CK1" s="3" t="s">
        <v>584</v>
      </c>
      <c r="CL1" s="3" t="s">
        <v>585</v>
      </c>
      <c r="CM1" s="3" t="s">
        <v>586</v>
      </c>
      <c r="CN1" s="3" t="s">
        <v>587</v>
      </c>
      <c r="CO1" s="3" t="s">
        <v>588</v>
      </c>
      <c r="CP1" s="3" t="s">
        <v>589</v>
      </c>
      <c r="CQ1" s="3" t="s">
        <v>576</v>
      </c>
      <c r="CR1" s="3" t="s">
        <v>590</v>
      </c>
      <c r="CS1" s="3" t="s">
        <v>591</v>
      </c>
      <c r="CT1" s="3" t="s">
        <v>592</v>
      </c>
      <c r="CU1" s="3" t="s">
        <v>593</v>
      </c>
      <c r="CV1" s="3" t="s">
        <v>594</v>
      </c>
      <c r="CW1" s="3" t="s">
        <v>595</v>
      </c>
      <c r="CX1" s="3" t="s">
        <v>596</v>
      </c>
      <c r="CY1" s="3" t="s">
        <v>597</v>
      </c>
      <c r="CZ1" s="3" t="s">
        <v>598</v>
      </c>
      <c r="DA1" s="3" t="s">
        <v>599</v>
      </c>
      <c r="DB1" s="3" t="s">
        <v>600</v>
      </c>
      <c r="DC1" s="3" t="s">
        <v>601</v>
      </c>
      <c r="DD1" s="3" t="s">
        <v>602</v>
      </c>
      <c r="DE1" s="3" t="s">
        <v>603</v>
      </c>
      <c r="DF1" s="3" t="s">
        <v>604</v>
      </c>
      <c r="DG1" s="3" t="s">
        <v>605</v>
      </c>
      <c r="DH1" s="3" t="s">
        <v>606</v>
      </c>
      <c r="DI1" s="3" t="s">
        <v>585</v>
      </c>
      <c r="DJ1" s="3" t="s">
        <v>607</v>
      </c>
      <c r="DK1" s="3" t="s">
        <v>608</v>
      </c>
      <c r="DL1" s="3" t="s">
        <v>609</v>
      </c>
      <c r="DM1" s="3" t="s">
        <v>610</v>
      </c>
      <c r="DN1" s="3" t="s">
        <v>611</v>
      </c>
      <c r="DO1" s="3" t="s">
        <v>612</v>
      </c>
      <c r="DP1" s="3" t="s">
        <v>613</v>
      </c>
    </row>
    <row r="2" spans="1:120">
      <c r="A2" s="4" t="s">
        <v>238</v>
      </c>
      <c r="B2" s="7" t="s">
        <v>247</v>
      </c>
      <c r="C2" s="7" t="s">
        <v>247</v>
      </c>
      <c r="D2" s="7" t="s">
        <v>247</v>
      </c>
      <c r="E2" s="7" t="s">
        <v>247</v>
      </c>
      <c r="F2" s="7" t="s">
        <v>247</v>
      </c>
      <c r="G2" s="7" t="s">
        <v>247</v>
      </c>
      <c r="H2" s="7" t="s">
        <v>247</v>
      </c>
      <c r="I2" s="7" t="s">
        <v>247</v>
      </c>
      <c r="J2" s="7" t="s">
        <v>247</v>
      </c>
      <c r="K2" s="7" t="s">
        <v>247</v>
      </c>
      <c r="L2" s="7" t="s">
        <v>247</v>
      </c>
      <c r="M2" s="7" t="s">
        <v>247</v>
      </c>
      <c r="N2" s="7" t="s">
        <v>247</v>
      </c>
      <c r="O2" s="7" t="s">
        <v>247</v>
      </c>
      <c r="P2" s="7" t="s">
        <v>247</v>
      </c>
      <c r="Q2" s="7" t="s">
        <v>247</v>
      </c>
      <c r="R2" s="7" t="s">
        <v>247</v>
      </c>
      <c r="S2" s="7" t="s">
        <v>247</v>
      </c>
      <c r="T2" s="7" t="s">
        <v>247</v>
      </c>
      <c r="U2" s="7" t="s">
        <v>247</v>
      </c>
      <c r="V2" s="7" t="s">
        <v>247</v>
      </c>
      <c r="W2" s="7" t="s">
        <v>247</v>
      </c>
      <c r="X2" s="7" t="s">
        <v>247</v>
      </c>
      <c r="Y2" s="7" t="s">
        <v>247</v>
      </c>
      <c r="Z2" s="7" t="s">
        <v>247</v>
      </c>
      <c r="AA2" s="7" t="s">
        <v>247</v>
      </c>
      <c r="AB2" s="7" t="s">
        <v>247</v>
      </c>
      <c r="AC2" s="7" t="s">
        <v>247</v>
      </c>
      <c r="AD2" s="7" t="s">
        <v>247</v>
      </c>
      <c r="AE2" s="7" t="s">
        <v>247</v>
      </c>
      <c r="AF2" s="7" t="s">
        <v>247</v>
      </c>
      <c r="AG2" s="7" t="s">
        <v>247</v>
      </c>
      <c r="AH2" s="7" t="s">
        <v>247</v>
      </c>
      <c r="AI2" s="7" t="s">
        <v>247</v>
      </c>
      <c r="AJ2" s="7" t="s">
        <v>247</v>
      </c>
      <c r="AK2" s="7" t="s">
        <v>247</v>
      </c>
      <c r="AL2" s="7" t="s">
        <v>247</v>
      </c>
      <c r="AM2" s="7" t="s">
        <v>247</v>
      </c>
      <c r="AN2" s="7" t="s">
        <v>247</v>
      </c>
      <c r="AO2" s="7" t="s">
        <v>247</v>
      </c>
      <c r="AP2" s="7" t="s">
        <v>247</v>
      </c>
      <c r="AQ2" s="7" t="s">
        <v>247</v>
      </c>
      <c r="AR2" s="7" t="s">
        <v>247</v>
      </c>
      <c r="AS2" s="7" t="s">
        <v>247</v>
      </c>
      <c r="AT2" s="7" t="s">
        <v>247</v>
      </c>
      <c r="AU2" s="7" t="s">
        <v>247</v>
      </c>
      <c r="AV2" s="7" t="s">
        <v>247</v>
      </c>
      <c r="AW2" s="7" t="s">
        <v>247</v>
      </c>
      <c r="AX2" s="7" t="s">
        <v>247</v>
      </c>
      <c r="AY2" s="7" t="s">
        <v>247</v>
      </c>
      <c r="AZ2" s="7" t="s">
        <v>247</v>
      </c>
      <c r="BA2" s="7" t="s">
        <v>247</v>
      </c>
      <c r="BB2" s="7" t="s">
        <v>247</v>
      </c>
      <c r="BC2" s="7" t="s">
        <v>247</v>
      </c>
      <c r="BD2" s="7" t="s">
        <v>247</v>
      </c>
      <c r="BE2" s="7" t="s">
        <v>247</v>
      </c>
      <c r="BF2" s="7" t="s">
        <v>247</v>
      </c>
      <c r="BG2" s="7" t="s">
        <v>247</v>
      </c>
      <c r="BH2" s="7" t="s">
        <v>247</v>
      </c>
      <c r="BI2" s="7" t="s">
        <v>247</v>
      </c>
      <c r="BJ2" s="7" t="s">
        <v>247</v>
      </c>
      <c r="BK2" s="7" t="s">
        <v>247</v>
      </c>
      <c r="BL2" s="7" t="s">
        <v>247</v>
      </c>
      <c r="BM2" s="7" t="s">
        <v>247</v>
      </c>
      <c r="BN2" s="7" t="s">
        <v>247</v>
      </c>
      <c r="BO2" s="7" t="s">
        <v>247</v>
      </c>
      <c r="BP2" s="7" t="s">
        <v>247</v>
      </c>
      <c r="BQ2" s="7" t="s">
        <v>247</v>
      </c>
      <c r="BR2" s="7" t="s">
        <v>247</v>
      </c>
      <c r="BS2" s="7" t="s">
        <v>247</v>
      </c>
      <c r="BT2" s="7" t="s">
        <v>247</v>
      </c>
      <c r="BU2" s="7" t="s">
        <v>247</v>
      </c>
      <c r="BV2" s="7" t="s">
        <v>247</v>
      </c>
      <c r="BW2" s="7" t="s">
        <v>247</v>
      </c>
      <c r="BX2" s="7" t="s">
        <v>247</v>
      </c>
      <c r="BY2" s="7" t="s">
        <v>247</v>
      </c>
      <c r="BZ2" s="7" t="s">
        <v>247</v>
      </c>
      <c r="CA2" s="7" t="s">
        <v>247</v>
      </c>
      <c r="CB2" s="7" t="s">
        <v>247</v>
      </c>
      <c r="CC2" s="7" t="s">
        <v>247</v>
      </c>
      <c r="CD2" s="7" t="s">
        <v>247</v>
      </c>
      <c r="CE2" s="7" t="s">
        <v>247</v>
      </c>
      <c r="CF2" s="7" t="s">
        <v>247</v>
      </c>
      <c r="CG2" s="7" t="s">
        <v>247</v>
      </c>
      <c r="CH2" s="7" t="s">
        <v>247</v>
      </c>
      <c r="CI2" s="7" t="s">
        <v>247</v>
      </c>
      <c r="CJ2" s="7" t="s">
        <v>247</v>
      </c>
      <c r="CK2" s="7" t="s">
        <v>247</v>
      </c>
      <c r="CL2" s="7" t="s">
        <v>247</v>
      </c>
      <c r="CM2" s="7" t="s">
        <v>247</v>
      </c>
      <c r="CN2" s="7" t="s">
        <v>247</v>
      </c>
      <c r="CO2" s="7" t="s">
        <v>247</v>
      </c>
      <c r="CP2" s="7" t="s">
        <v>247</v>
      </c>
      <c r="CQ2" s="7" t="s">
        <v>247</v>
      </c>
      <c r="CR2" s="7" t="s">
        <v>247</v>
      </c>
      <c r="CS2" s="7" t="s">
        <v>247</v>
      </c>
      <c r="CT2" s="7" t="s">
        <v>247</v>
      </c>
      <c r="CU2" s="7" t="s">
        <v>247</v>
      </c>
      <c r="CV2" s="7" t="s">
        <v>247</v>
      </c>
      <c r="CW2" s="7" t="s">
        <v>247</v>
      </c>
      <c r="CX2" s="7" t="s">
        <v>247</v>
      </c>
      <c r="CY2" s="7" t="s">
        <v>247</v>
      </c>
      <c r="CZ2" s="7" t="s">
        <v>247</v>
      </c>
      <c r="DA2" s="7" t="s">
        <v>247</v>
      </c>
      <c r="DB2" s="7" t="s">
        <v>247</v>
      </c>
      <c r="DC2" s="7" t="s">
        <v>247</v>
      </c>
      <c r="DD2" s="7" t="s">
        <v>247</v>
      </c>
      <c r="DE2" s="7" t="s">
        <v>247</v>
      </c>
      <c r="DF2" s="7" t="s">
        <v>247</v>
      </c>
      <c r="DG2" s="7" t="s">
        <v>247</v>
      </c>
      <c r="DH2" s="7" t="s">
        <v>247</v>
      </c>
      <c r="DI2" s="7" t="s">
        <v>247</v>
      </c>
      <c r="DJ2" s="7" t="s">
        <v>247</v>
      </c>
      <c r="DK2" s="7" t="s">
        <v>247</v>
      </c>
      <c r="DL2" s="7" t="s">
        <v>247</v>
      </c>
      <c r="DM2" s="7" t="s">
        <v>247</v>
      </c>
      <c r="DN2" s="7" t="s">
        <v>247</v>
      </c>
      <c r="DO2" s="7" t="s">
        <v>247</v>
      </c>
      <c r="DP2" s="7" t="s">
        <v>247</v>
      </c>
    </row>
    <row r="3" spans="1:120">
      <c r="A3" s="4" t="s">
        <v>239</v>
      </c>
      <c r="B3" s="8" t="s">
        <v>248</v>
      </c>
      <c r="C3" s="8" t="s">
        <v>248</v>
      </c>
      <c r="D3" s="8" t="s">
        <v>248</v>
      </c>
      <c r="E3" s="8" t="s">
        <v>248</v>
      </c>
      <c r="F3" s="8" t="s">
        <v>248</v>
      </c>
      <c r="G3" s="8" t="s">
        <v>248</v>
      </c>
      <c r="H3" s="8" t="s">
        <v>248</v>
      </c>
      <c r="I3" s="8" t="s">
        <v>248</v>
      </c>
      <c r="J3" s="8" t="s">
        <v>248</v>
      </c>
      <c r="K3" s="8" t="s">
        <v>248</v>
      </c>
      <c r="L3" s="8" t="s">
        <v>248</v>
      </c>
      <c r="M3" s="8" t="s">
        <v>248</v>
      </c>
      <c r="N3" s="8" t="s">
        <v>248</v>
      </c>
      <c r="O3" s="8" t="s">
        <v>248</v>
      </c>
      <c r="P3" s="8" t="s">
        <v>248</v>
      </c>
      <c r="Q3" s="8" t="s">
        <v>248</v>
      </c>
      <c r="R3" s="8" t="s">
        <v>248</v>
      </c>
      <c r="S3" s="8" t="s">
        <v>248</v>
      </c>
      <c r="T3" s="8" t="s">
        <v>248</v>
      </c>
      <c r="U3" s="8" t="s">
        <v>248</v>
      </c>
      <c r="V3" s="8" t="s">
        <v>248</v>
      </c>
      <c r="W3" s="8" t="s">
        <v>248</v>
      </c>
      <c r="X3" s="8" t="s">
        <v>248</v>
      </c>
      <c r="Y3" s="8" t="s">
        <v>248</v>
      </c>
      <c r="Z3" s="8" t="s">
        <v>248</v>
      </c>
      <c r="AA3" s="8" t="s">
        <v>248</v>
      </c>
      <c r="AB3" s="8" t="s">
        <v>248</v>
      </c>
      <c r="AC3" s="8" t="s">
        <v>248</v>
      </c>
      <c r="AD3" s="8" t="s">
        <v>248</v>
      </c>
      <c r="AE3" s="8" t="s">
        <v>248</v>
      </c>
      <c r="AF3" s="8" t="s">
        <v>248</v>
      </c>
      <c r="AG3" s="8" t="s">
        <v>248</v>
      </c>
      <c r="AH3" s="8" t="s">
        <v>248</v>
      </c>
      <c r="AI3" s="8" t="s">
        <v>248</v>
      </c>
      <c r="AJ3" s="8" t="s">
        <v>248</v>
      </c>
      <c r="AK3" s="8" t="s">
        <v>248</v>
      </c>
      <c r="AL3" s="8" t="s">
        <v>248</v>
      </c>
      <c r="AM3" s="8" t="s">
        <v>248</v>
      </c>
      <c r="AN3" s="8" t="s">
        <v>248</v>
      </c>
      <c r="AO3" s="8" t="s">
        <v>248</v>
      </c>
      <c r="AP3" s="8" t="s">
        <v>248</v>
      </c>
      <c r="AQ3" s="8" t="s">
        <v>248</v>
      </c>
      <c r="AR3" s="8" t="s">
        <v>248</v>
      </c>
      <c r="AS3" s="8" t="s">
        <v>248</v>
      </c>
      <c r="AT3" s="8" t="s">
        <v>248</v>
      </c>
      <c r="AU3" s="8" t="s">
        <v>248</v>
      </c>
      <c r="AV3" s="8" t="s">
        <v>248</v>
      </c>
      <c r="AW3" s="8" t="s">
        <v>248</v>
      </c>
      <c r="AX3" s="8" t="s">
        <v>248</v>
      </c>
      <c r="AY3" s="8" t="s">
        <v>248</v>
      </c>
      <c r="AZ3" s="8" t="s">
        <v>248</v>
      </c>
      <c r="BA3" s="8" t="s">
        <v>248</v>
      </c>
      <c r="BB3" s="8" t="s">
        <v>248</v>
      </c>
      <c r="BC3" s="8" t="s">
        <v>248</v>
      </c>
      <c r="BD3" s="8" t="s">
        <v>248</v>
      </c>
      <c r="BE3" s="8" t="s">
        <v>248</v>
      </c>
      <c r="BF3" s="8" t="s">
        <v>248</v>
      </c>
      <c r="BG3" s="8" t="s">
        <v>248</v>
      </c>
      <c r="BH3" s="8" t="s">
        <v>248</v>
      </c>
      <c r="BI3" s="8" t="s">
        <v>248</v>
      </c>
      <c r="BJ3" s="8" t="s">
        <v>248</v>
      </c>
      <c r="BK3" s="8" t="s">
        <v>248</v>
      </c>
      <c r="BL3" s="8" t="s">
        <v>248</v>
      </c>
      <c r="BM3" s="8" t="s">
        <v>248</v>
      </c>
      <c r="BN3" s="8" t="s">
        <v>248</v>
      </c>
      <c r="BO3" s="8" t="s">
        <v>248</v>
      </c>
      <c r="BP3" s="8" t="s">
        <v>248</v>
      </c>
      <c r="BQ3" s="8" t="s">
        <v>248</v>
      </c>
      <c r="BR3" s="8" t="s">
        <v>248</v>
      </c>
      <c r="BS3" s="8" t="s">
        <v>248</v>
      </c>
      <c r="BT3" s="8" t="s">
        <v>248</v>
      </c>
      <c r="BU3" s="8" t="s">
        <v>248</v>
      </c>
      <c r="BV3" s="8" t="s">
        <v>248</v>
      </c>
      <c r="BW3" s="8" t="s">
        <v>248</v>
      </c>
      <c r="BX3" s="8" t="s">
        <v>248</v>
      </c>
      <c r="BY3" s="8" t="s">
        <v>248</v>
      </c>
      <c r="BZ3" s="8" t="s">
        <v>248</v>
      </c>
      <c r="CA3" s="8" t="s">
        <v>248</v>
      </c>
      <c r="CB3" s="8" t="s">
        <v>248</v>
      </c>
      <c r="CC3" s="8" t="s">
        <v>248</v>
      </c>
      <c r="CD3" s="8" t="s">
        <v>248</v>
      </c>
      <c r="CE3" s="8" t="s">
        <v>248</v>
      </c>
      <c r="CF3" s="8" t="s">
        <v>248</v>
      </c>
      <c r="CG3" s="8" t="s">
        <v>248</v>
      </c>
      <c r="CH3" s="8" t="s">
        <v>248</v>
      </c>
      <c r="CI3" s="8" t="s">
        <v>248</v>
      </c>
      <c r="CJ3" s="8" t="s">
        <v>248</v>
      </c>
      <c r="CK3" s="8" t="s">
        <v>248</v>
      </c>
      <c r="CL3" s="8" t="s">
        <v>248</v>
      </c>
      <c r="CM3" s="8" t="s">
        <v>248</v>
      </c>
      <c r="CN3" s="8" t="s">
        <v>248</v>
      </c>
      <c r="CO3" s="8" t="s">
        <v>248</v>
      </c>
      <c r="CP3" s="8" t="s">
        <v>248</v>
      </c>
      <c r="CQ3" s="8" t="s">
        <v>248</v>
      </c>
      <c r="CR3" s="8" t="s">
        <v>248</v>
      </c>
      <c r="CS3" s="8" t="s">
        <v>248</v>
      </c>
      <c r="CT3" s="8" t="s">
        <v>248</v>
      </c>
      <c r="CU3" s="8" t="s">
        <v>248</v>
      </c>
      <c r="CV3" s="8" t="s">
        <v>248</v>
      </c>
      <c r="CW3" s="8" t="s">
        <v>248</v>
      </c>
      <c r="CX3" s="8" t="s">
        <v>248</v>
      </c>
      <c r="CY3" s="8" t="s">
        <v>248</v>
      </c>
      <c r="CZ3" s="8" t="s">
        <v>248</v>
      </c>
      <c r="DA3" s="8" t="s">
        <v>248</v>
      </c>
      <c r="DB3" s="8" t="s">
        <v>248</v>
      </c>
      <c r="DC3" s="8" t="s">
        <v>248</v>
      </c>
      <c r="DD3" s="8" t="s">
        <v>248</v>
      </c>
      <c r="DE3" s="8" t="s">
        <v>248</v>
      </c>
      <c r="DF3" s="8" t="s">
        <v>248</v>
      </c>
      <c r="DG3" s="8" t="s">
        <v>248</v>
      </c>
      <c r="DH3" s="8" t="s">
        <v>248</v>
      </c>
      <c r="DI3" s="8" t="s">
        <v>248</v>
      </c>
      <c r="DJ3" s="8" t="s">
        <v>248</v>
      </c>
      <c r="DK3" s="8" t="s">
        <v>248</v>
      </c>
      <c r="DL3" s="8" t="s">
        <v>248</v>
      </c>
      <c r="DM3" s="8" t="s">
        <v>248</v>
      </c>
      <c r="DN3" s="8" t="s">
        <v>248</v>
      </c>
      <c r="DO3" s="8" t="s">
        <v>248</v>
      </c>
      <c r="DP3" s="8" t="s">
        <v>248</v>
      </c>
    </row>
    <row r="4" spans="1:120">
      <c r="A4" s="4" t="s">
        <v>240</v>
      </c>
      <c r="B4" s="8" t="s">
        <v>249</v>
      </c>
      <c r="C4" s="8" t="s">
        <v>249</v>
      </c>
      <c r="D4" s="8" t="s">
        <v>249</v>
      </c>
      <c r="E4" s="8" t="s">
        <v>249</v>
      </c>
      <c r="F4" s="8" t="s">
        <v>249</v>
      </c>
      <c r="G4" s="8" t="s">
        <v>249</v>
      </c>
      <c r="H4" s="8" t="s">
        <v>249</v>
      </c>
      <c r="I4" s="8" t="s">
        <v>249</v>
      </c>
      <c r="J4" s="8" t="s">
        <v>249</v>
      </c>
      <c r="K4" s="8" t="s">
        <v>249</v>
      </c>
      <c r="L4" s="8" t="s">
        <v>249</v>
      </c>
      <c r="M4" s="8" t="s">
        <v>249</v>
      </c>
      <c r="N4" s="8" t="s">
        <v>249</v>
      </c>
      <c r="O4" s="8" t="s">
        <v>249</v>
      </c>
      <c r="P4" s="8" t="s">
        <v>249</v>
      </c>
      <c r="Q4" s="8" t="s">
        <v>249</v>
      </c>
      <c r="R4" s="8" t="s">
        <v>249</v>
      </c>
      <c r="S4" s="8" t="s">
        <v>249</v>
      </c>
      <c r="T4" s="8" t="s">
        <v>249</v>
      </c>
      <c r="U4" s="8" t="s">
        <v>249</v>
      </c>
      <c r="V4" s="8" t="s">
        <v>249</v>
      </c>
      <c r="W4" s="8" t="s">
        <v>249</v>
      </c>
      <c r="X4" s="8" t="s">
        <v>249</v>
      </c>
      <c r="Y4" s="8" t="s">
        <v>249</v>
      </c>
      <c r="Z4" s="8" t="s">
        <v>249</v>
      </c>
      <c r="AA4" s="8" t="s">
        <v>249</v>
      </c>
      <c r="AB4" s="8" t="s">
        <v>249</v>
      </c>
      <c r="AC4" s="8" t="s">
        <v>249</v>
      </c>
      <c r="AD4" s="8" t="s">
        <v>249</v>
      </c>
      <c r="AE4" s="8" t="s">
        <v>249</v>
      </c>
      <c r="AF4" s="8" t="s">
        <v>249</v>
      </c>
      <c r="AG4" s="8" t="s">
        <v>249</v>
      </c>
      <c r="AH4" s="8" t="s">
        <v>249</v>
      </c>
      <c r="AI4" s="8" t="s">
        <v>249</v>
      </c>
      <c r="AJ4" s="8" t="s">
        <v>249</v>
      </c>
      <c r="AK4" s="8" t="s">
        <v>249</v>
      </c>
      <c r="AL4" s="8" t="s">
        <v>249</v>
      </c>
      <c r="AM4" s="8" t="s">
        <v>249</v>
      </c>
      <c r="AN4" s="8" t="s">
        <v>249</v>
      </c>
      <c r="AO4" s="8" t="s">
        <v>249</v>
      </c>
      <c r="AP4" s="8" t="s">
        <v>249</v>
      </c>
      <c r="AQ4" s="8" t="s">
        <v>249</v>
      </c>
      <c r="AR4" s="8" t="s">
        <v>249</v>
      </c>
      <c r="AS4" s="8" t="s">
        <v>249</v>
      </c>
      <c r="AT4" s="8" t="s">
        <v>249</v>
      </c>
      <c r="AU4" s="8" t="s">
        <v>249</v>
      </c>
      <c r="AV4" s="8" t="s">
        <v>249</v>
      </c>
      <c r="AW4" s="8" t="s">
        <v>249</v>
      </c>
      <c r="AX4" s="8" t="s">
        <v>249</v>
      </c>
      <c r="AY4" s="8" t="s">
        <v>249</v>
      </c>
      <c r="AZ4" s="8" t="s">
        <v>249</v>
      </c>
      <c r="BA4" s="8" t="s">
        <v>249</v>
      </c>
      <c r="BB4" s="8" t="s">
        <v>249</v>
      </c>
      <c r="BC4" s="8" t="s">
        <v>249</v>
      </c>
      <c r="BD4" s="8" t="s">
        <v>249</v>
      </c>
      <c r="BE4" s="8" t="s">
        <v>249</v>
      </c>
      <c r="BF4" s="8" t="s">
        <v>249</v>
      </c>
      <c r="BG4" s="8" t="s">
        <v>249</v>
      </c>
      <c r="BH4" s="8" t="s">
        <v>249</v>
      </c>
      <c r="BI4" s="8" t="s">
        <v>249</v>
      </c>
      <c r="BJ4" s="8" t="s">
        <v>249</v>
      </c>
      <c r="BK4" s="8" t="s">
        <v>249</v>
      </c>
      <c r="BL4" s="8" t="s">
        <v>249</v>
      </c>
      <c r="BM4" s="8" t="s">
        <v>249</v>
      </c>
      <c r="BN4" s="8" t="s">
        <v>249</v>
      </c>
      <c r="BO4" s="8" t="s">
        <v>249</v>
      </c>
      <c r="BP4" s="8" t="s">
        <v>249</v>
      </c>
      <c r="BQ4" s="8" t="s">
        <v>249</v>
      </c>
      <c r="BR4" s="8" t="s">
        <v>249</v>
      </c>
      <c r="BS4" s="8" t="s">
        <v>249</v>
      </c>
      <c r="BT4" s="8" t="s">
        <v>249</v>
      </c>
      <c r="BU4" s="8" t="s">
        <v>249</v>
      </c>
      <c r="BV4" s="8" t="s">
        <v>249</v>
      </c>
      <c r="BW4" s="8" t="s">
        <v>249</v>
      </c>
      <c r="BX4" s="8" t="s">
        <v>249</v>
      </c>
      <c r="BY4" s="8" t="s">
        <v>249</v>
      </c>
      <c r="BZ4" s="8" t="s">
        <v>249</v>
      </c>
      <c r="CA4" s="8" t="s">
        <v>249</v>
      </c>
      <c r="CB4" s="8" t="s">
        <v>249</v>
      </c>
      <c r="CC4" s="8" t="s">
        <v>249</v>
      </c>
      <c r="CD4" s="8" t="s">
        <v>249</v>
      </c>
      <c r="CE4" s="8" t="s">
        <v>249</v>
      </c>
      <c r="CF4" s="8" t="s">
        <v>249</v>
      </c>
      <c r="CG4" s="8" t="s">
        <v>249</v>
      </c>
      <c r="CH4" s="8" t="s">
        <v>249</v>
      </c>
      <c r="CI4" s="8" t="s">
        <v>249</v>
      </c>
      <c r="CJ4" s="8" t="s">
        <v>249</v>
      </c>
      <c r="CK4" s="8" t="s">
        <v>249</v>
      </c>
      <c r="CL4" s="8" t="s">
        <v>249</v>
      </c>
      <c r="CM4" s="8" t="s">
        <v>249</v>
      </c>
      <c r="CN4" s="8" t="s">
        <v>249</v>
      </c>
      <c r="CO4" s="8" t="s">
        <v>249</v>
      </c>
      <c r="CP4" s="8" t="s">
        <v>249</v>
      </c>
      <c r="CQ4" s="8" t="s">
        <v>249</v>
      </c>
      <c r="CR4" s="8" t="s">
        <v>249</v>
      </c>
      <c r="CS4" s="8" t="s">
        <v>249</v>
      </c>
      <c r="CT4" s="8" t="s">
        <v>249</v>
      </c>
      <c r="CU4" s="8" t="s">
        <v>249</v>
      </c>
      <c r="CV4" s="8" t="s">
        <v>249</v>
      </c>
      <c r="CW4" s="8" t="s">
        <v>249</v>
      </c>
      <c r="CX4" s="8" t="s">
        <v>249</v>
      </c>
      <c r="CY4" s="8" t="s">
        <v>249</v>
      </c>
      <c r="CZ4" s="8" t="s">
        <v>249</v>
      </c>
      <c r="DA4" s="8" t="s">
        <v>249</v>
      </c>
      <c r="DB4" s="8" t="s">
        <v>249</v>
      </c>
      <c r="DC4" s="8" t="s">
        <v>249</v>
      </c>
      <c r="DD4" s="8" t="s">
        <v>249</v>
      </c>
      <c r="DE4" s="8" t="s">
        <v>249</v>
      </c>
      <c r="DF4" s="8" t="s">
        <v>249</v>
      </c>
      <c r="DG4" s="8" t="s">
        <v>249</v>
      </c>
      <c r="DH4" s="8" t="s">
        <v>249</v>
      </c>
      <c r="DI4" s="8" t="s">
        <v>249</v>
      </c>
      <c r="DJ4" s="8" t="s">
        <v>249</v>
      </c>
      <c r="DK4" s="8" t="s">
        <v>249</v>
      </c>
      <c r="DL4" s="8" t="s">
        <v>249</v>
      </c>
      <c r="DM4" s="8" t="s">
        <v>249</v>
      </c>
      <c r="DN4" s="8" t="s">
        <v>249</v>
      </c>
      <c r="DO4" s="8" t="s">
        <v>249</v>
      </c>
      <c r="DP4" s="8" t="s">
        <v>249</v>
      </c>
    </row>
    <row r="5" spans="1:120">
      <c r="A5" s="4" t="s">
        <v>241</v>
      </c>
      <c r="B5" s="8" t="s">
        <v>250</v>
      </c>
      <c r="C5" s="8" t="s">
        <v>250</v>
      </c>
      <c r="D5" s="8" t="s">
        <v>250</v>
      </c>
      <c r="E5" s="8" t="s">
        <v>250</v>
      </c>
      <c r="F5" s="8" t="s">
        <v>250</v>
      </c>
      <c r="G5" s="8" t="s">
        <v>250</v>
      </c>
      <c r="H5" s="8" t="s">
        <v>250</v>
      </c>
      <c r="I5" s="8" t="s">
        <v>250</v>
      </c>
      <c r="J5" s="8" t="s">
        <v>250</v>
      </c>
      <c r="K5" s="8" t="s">
        <v>250</v>
      </c>
      <c r="L5" s="8" t="s">
        <v>250</v>
      </c>
      <c r="M5" s="8" t="s">
        <v>250</v>
      </c>
      <c r="N5" s="8" t="s">
        <v>250</v>
      </c>
      <c r="O5" s="8" t="s">
        <v>250</v>
      </c>
      <c r="P5" s="8" t="s">
        <v>250</v>
      </c>
      <c r="Q5" s="8" t="s">
        <v>250</v>
      </c>
      <c r="R5" s="8" t="s">
        <v>250</v>
      </c>
      <c r="S5" s="8" t="s">
        <v>250</v>
      </c>
      <c r="T5" s="8" t="s">
        <v>250</v>
      </c>
      <c r="U5" s="8" t="s">
        <v>250</v>
      </c>
      <c r="V5" s="8" t="s">
        <v>250</v>
      </c>
      <c r="W5" s="8" t="s">
        <v>250</v>
      </c>
      <c r="X5" s="8" t="s">
        <v>250</v>
      </c>
      <c r="Y5" s="8" t="s">
        <v>250</v>
      </c>
      <c r="Z5" s="8" t="s">
        <v>250</v>
      </c>
      <c r="AA5" s="8" t="s">
        <v>250</v>
      </c>
      <c r="AB5" s="8" t="s">
        <v>250</v>
      </c>
      <c r="AC5" s="8" t="s">
        <v>250</v>
      </c>
      <c r="AD5" s="8" t="s">
        <v>250</v>
      </c>
      <c r="AE5" s="8" t="s">
        <v>250</v>
      </c>
      <c r="AF5" s="8" t="s">
        <v>250</v>
      </c>
      <c r="AG5" s="8" t="s">
        <v>250</v>
      </c>
      <c r="AH5" s="8" t="s">
        <v>250</v>
      </c>
      <c r="AI5" s="8" t="s">
        <v>250</v>
      </c>
      <c r="AJ5" s="8" t="s">
        <v>250</v>
      </c>
      <c r="AK5" s="8" t="s">
        <v>250</v>
      </c>
      <c r="AL5" s="8" t="s">
        <v>250</v>
      </c>
      <c r="AM5" s="8" t="s">
        <v>250</v>
      </c>
      <c r="AN5" s="8" t="s">
        <v>250</v>
      </c>
      <c r="AO5" s="8" t="s">
        <v>250</v>
      </c>
      <c r="AP5" s="8" t="s">
        <v>250</v>
      </c>
      <c r="AQ5" s="8" t="s">
        <v>250</v>
      </c>
      <c r="AR5" s="8" t="s">
        <v>250</v>
      </c>
      <c r="AS5" s="8" t="s">
        <v>250</v>
      </c>
      <c r="AT5" s="8" t="s">
        <v>250</v>
      </c>
      <c r="AU5" s="8" t="s">
        <v>250</v>
      </c>
      <c r="AV5" s="8" t="s">
        <v>250</v>
      </c>
      <c r="AW5" s="8" t="s">
        <v>250</v>
      </c>
      <c r="AX5" s="8" t="s">
        <v>250</v>
      </c>
      <c r="AY5" s="8" t="s">
        <v>250</v>
      </c>
      <c r="AZ5" s="8" t="s">
        <v>250</v>
      </c>
      <c r="BA5" s="8" t="s">
        <v>250</v>
      </c>
      <c r="BB5" s="8" t="s">
        <v>250</v>
      </c>
      <c r="BC5" s="8" t="s">
        <v>250</v>
      </c>
      <c r="BD5" s="8" t="s">
        <v>250</v>
      </c>
      <c r="BE5" s="8" t="s">
        <v>250</v>
      </c>
      <c r="BF5" s="8" t="s">
        <v>250</v>
      </c>
      <c r="BG5" s="8" t="s">
        <v>250</v>
      </c>
      <c r="BH5" s="8" t="s">
        <v>250</v>
      </c>
      <c r="BI5" s="8" t="s">
        <v>250</v>
      </c>
      <c r="BJ5" s="8" t="s">
        <v>250</v>
      </c>
      <c r="BK5" s="8" t="s">
        <v>250</v>
      </c>
      <c r="BL5" s="8" t="s">
        <v>250</v>
      </c>
      <c r="BM5" s="8" t="s">
        <v>250</v>
      </c>
      <c r="BN5" s="8" t="s">
        <v>250</v>
      </c>
      <c r="BO5" s="8" t="s">
        <v>250</v>
      </c>
      <c r="BP5" s="8" t="s">
        <v>250</v>
      </c>
      <c r="BQ5" s="8" t="s">
        <v>250</v>
      </c>
      <c r="BR5" s="8" t="s">
        <v>250</v>
      </c>
      <c r="BS5" s="8" t="s">
        <v>250</v>
      </c>
      <c r="BT5" s="8" t="s">
        <v>250</v>
      </c>
      <c r="BU5" s="8" t="s">
        <v>250</v>
      </c>
      <c r="BV5" s="8" t="s">
        <v>250</v>
      </c>
      <c r="BW5" s="8" t="s">
        <v>250</v>
      </c>
      <c r="BX5" s="8" t="s">
        <v>250</v>
      </c>
      <c r="BY5" s="8" t="s">
        <v>250</v>
      </c>
      <c r="BZ5" s="8" t="s">
        <v>250</v>
      </c>
      <c r="CA5" s="8" t="s">
        <v>250</v>
      </c>
      <c r="CB5" s="8" t="s">
        <v>250</v>
      </c>
      <c r="CC5" s="8" t="s">
        <v>250</v>
      </c>
      <c r="CD5" s="8" t="s">
        <v>250</v>
      </c>
      <c r="CE5" s="8" t="s">
        <v>250</v>
      </c>
      <c r="CF5" s="8" t="s">
        <v>250</v>
      </c>
      <c r="CG5" s="8" t="s">
        <v>250</v>
      </c>
      <c r="CH5" s="8" t="s">
        <v>250</v>
      </c>
      <c r="CI5" s="8" t="s">
        <v>250</v>
      </c>
      <c r="CJ5" s="8" t="s">
        <v>250</v>
      </c>
      <c r="CK5" s="8" t="s">
        <v>250</v>
      </c>
      <c r="CL5" s="8" t="s">
        <v>250</v>
      </c>
      <c r="CM5" s="8" t="s">
        <v>250</v>
      </c>
      <c r="CN5" s="8" t="s">
        <v>250</v>
      </c>
      <c r="CO5" s="8" t="s">
        <v>250</v>
      </c>
      <c r="CP5" s="8" t="s">
        <v>250</v>
      </c>
      <c r="CQ5" s="8" t="s">
        <v>250</v>
      </c>
      <c r="CR5" s="8" t="s">
        <v>250</v>
      </c>
      <c r="CS5" s="8" t="s">
        <v>250</v>
      </c>
      <c r="CT5" s="8" t="s">
        <v>250</v>
      </c>
      <c r="CU5" s="8" t="s">
        <v>250</v>
      </c>
      <c r="CV5" s="8" t="s">
        <v>250</v>
      </c>
      <c r="CW5" s="8" t="s">
        <v>250</v>
      </c>
      <c r="CX5" s="8" t="s">
        <v>250</v>
      </c>
      <c r="CY5" s="8" t="s">
        <v>250</v>
      </c>
      <c r="CZ5" s="8" t="s">
        <v>250</v>
      </c>
      <c r="DA5" s="8" t="s">
        <v>250</v>
      </c>
      <c r="DB5" s="8" t="s">
        <v>250</v>
      </c>
      <c r="DC5" s="8" t="s">
        <v>250</v>
      </c>
      <c r="DD5" s="8" t="s">
        <v>250</v>
      </c>
      <c r="DE5" s="8" t="s">
        <v>250</v>
      </c>
      <c r="DF5" s="8" t="s">
        <v>250</v>
      </c>
      <c r="DG5" s="8" t="s">
        <v>250</v>
      </c>
      <c r="DH5" s="8" t="s">
        <v>250</v>
      </c>
      <c r="DI5" s="8" t="s">
        <v>250</v>
      </c>
      <c r="DJ5" s="8" t="s">
        <v>250</v>
      </c>
      <c r="DK5" s="8" t="s">
        <v>250</v>
      </c>
      <c r="DL5" s="8" t="s">
        <v>250</v>
      </c>
      <c r="DM5" s="8" t="s">
        <v>250</v>
      </c>
      <c r="DN5" s="8" t="s">
        <v>250</v>
      </c>
      <c r="DO5" s="8" t="s">
        <v>250</v>
      </c>
      <c r="DP5" s="8" t="s">
        <v>250</v>
      </c>
    </row>
    <row r="6" spans="1:120">
      <c r="A6" s="4" t="s">
        <v>242</v>
      </c>
      <c r="B6" s="8" t="s">
        <v>741</v>
      </c>
      <c r="C6" s="8" t="s">
        <v>741</v>
      </c>
      <c r="D6" s="8" t="s">
        <v>741</v>
      </c>
      <c r="E6" s="8" t="s">
        <v>741</v>
      </c>
      <c r="F6" s="8" t="s">
        <v>741</v>
      </c>
      <c r="G6" s="8" t="s">
        <v>741</v>
      </c>
      <c r="H6" s="8" t="s">
        <v>741</v>
      </c>
      <c r="I6" s="8" t="s">
        <v>741</v>
      </c>
      <c r="J6" s="8" t="s">
        <v>741</v>
      </c>
      <c r="K6" s="8" t="s">
        <v>741</v>
      </c>
      <c r="L6" s="8" t="s">
        <v>741</v>
      </c>
      <c r="M6" s="8" t="s">
        <v>741</v>
      </c>
      <c r="N6" s="8" t="s">
        <v>741</v>
      </c>
      <c r="O6" s="8" t="s">
        <v>741</v>
      </c>
      <c r="P6" s="8" t="s">
        <v>741</v>
      </c>
      <c r="Q6" s="8" t="s">
        <v>741</v>
      </c>
      <c r="R6" s="8" t="s">
        <v>741</v>
      </c>
      <c r="S6" s="8" t="s">
        <v>741</v>
      </c>
      <c r="T6" s="8" t="s">
        <v>741</v>
      </c>
      <c r="U6" s="8" t="s">
        <v>741</v>
      </c>
      <c r="V6" s="8" t="s">
        <v>741</v>
      </c>
      <c r="W6" s="8" t="s">
        <v>741</v>
      </c>
      <c r="X6" s="8" t="s">
        <v>741</v>
      </c>
      <c r="Y6" s="8" t="s">
        <v>741</v>
      </c>
      <c r="Z6" s="8" t="s">
        <v>741</v>
      </c>
      <c r="AA6" s="8" t="s">
        <v>741</v>
      </c>
      <c r="AB6" s="8" t="s">
        <v>741</v>
      </c>
      <c r="AC6" s="8" t="s">
        <v>741</v>
      </c>
      <c r="AD6" s="8" t="s">
        <v>741</v>
      </c>
      <c r="AE6" s="8" t="s">
        <v>741</v>
      </c>
      <c r="AF6" s="8" t="s">
        <v>741</v>
      </c>
      <c r="AG6" s="8" t="s">
        <v>741</v>
      </c>
      <c r="AH6" s="8" t="s">
        <v>741</v>
      </c>
      <c r="AI6" s="8" t="s">
        <v>741</v>
      </c>
      <c r="AJ6" s="8" t="s">
        <v>741</v>
      </c>
      <c r="AK6" s="8" t="s">
        <v>741</v>
      </c>
      <c r="AL6" s="8" t="s">
        <v>741</v>
      </c>
      <c r="AM6" s="8" t="s">
        <v>741</v>
      </c>
      <c r="AN6" s="8" t="s">
        <v>741</v>
      </c>
      <c r="AO6" s="8" t="s">
        <v>741</v>
      </c>
      <c r="AP6" s="8" t="s">
        <v>741</v>
      </c>
      <c r="AQ6" s="8" t="s">
        <v>741</v>
      </c>
      <c r="AR6" s="8" t="s">
        <v>741</v>
      </c>
      <c r="AS6" s="8" t="s">
        <v>741</v>
      </c>
      <c r="AT6" s="8" t="s">
        <v>741</v>
      </c>
      <c r="AU6" s="8" t="s">
        <v>741</v>
      </c>
      <c r="AV6" s="8" t="s">
        <v>741</v>
      </c>
      <c r="AW6" s="8" t="s">
        <v>741</v>
      </c>
      <c r="AX6" s="8" t="s">
        <v>741</v>
      </c>
      <c r="AY6" s="8" t="s">
        <v>741</v>
      </c>
      <c r="AZ6" s="8" t="s">
        <v>741</v>
      </c>
      <c r="BA6" s="8" t="s">
        <v>741</v>
      </c>
      <c r="BB6" s="8" t="s">
        <v>741</v>
      </c>
      <c r="BC6" s="8" t="s">
        <v>741</v>
      </c>
      <c r="BD6" s="8" t="s">
        <v>741</v>
      </c>
      <c r="BE6" s="8" t="s">
        <v>741</v>
      </c>
      <c r="BF6" s="8" t="s">
        <v>741</v>
      </c>
      <c r="BG6" s="8" t="s">
        <v>741</v>
      </c>
      <c r="BH6" s="8" t="s">
        <v>741</v>
      </c>
      <c r="BI6" s="8" t="s">
        <v>741</v>
      </c>
      <c r="BJ6" s="8" t="s">
        <v>741</v>
      </c>
      <c r="BK6" s="8" t="s">
        <v>741</v>
      </c>
      <c r="BL6" s="8" t="s">
        <v>741</v>
      </c>
      <c r="BM6" s="8" t="s">
        <v>741</v>
      </c>
      <c r="BN6" s="8" t="s">
        <v>741</v>
      </c>
      <c r="BO6" s="8" t="s">
        <v>741</v>
      </c>
      <c r="BP6" s="8" t="s">
        <v>741</v>
      </c>
      <c r="BQ6" s="8" t="s">
        <v>741</v>
      </c>
      <c r="BR6" s="8" t="s">
        <v>741</v>
      </c>
      <c r="BS6" s="8" t="s">
        <v>741</v>
      </c>
      <c r="BT6" s="8" t="s">
        <v>741</v>
      </c>
      <c r="BU6" s="8" t="s">
        <v>741</v>
      </c>
      <c r="BV6" s="8" t="s">
        <v>741</v>
      </c>
      <c r="BW6" s="8" t="s">
        <v>741</v>
      </c>
      <c r="BX6" s="8" t="s">
        <v>741</v>
      </c>
      <c r="BY6" s="8" t="s">
        <v>741</v>
      </c>
      <c r="BZ6" s="8" t="s">
        <v>741</v>
      </c>
      <c r="CA6" s="8" t="s">
        <v>741</v>
      </c>
      <c r="CB6" s="8" t="s">
        <v>741</v>
      </c>
      <c r="CC6" s="8" t="s">
        <v>741</v>
      </c>
      <c r="CD6" s="8" t="s">
        <v>741</v>
      </c>
      <c r="CE6" s="8" t="s">
        <v>741</v>
      </c>
      <c r="CF6" s="8" t="s">
        <v>741</v>
      </c>
      <c r="CG6" s="8" t="s">
        <v>741</v>
      </c>
      <c r="CH6" s="8" t="s">
        <v>741</v>
      </c>
      <c r="CI6" s="8" t="s">
        <v>741</v>
      </c>
      <c r="CJ6" s="8" t="s">
        <v>741</v>
      </c>
      <c r="CK6" s="8" t="s">
        <v>741</v>
      </c>
      <c r="CL6" s="8" t="s">
        <v>741</v>
      </c>
      <c r="CM6" s="8" t="s">
        <v>741</v>
      </c>
      <c r="CN6" s="8" t="s">
        <v>741</v>
      </c>
      <c r="CO6" s="8" t="s">
        <v>741</v>
      </c>
      <c r="CP6" s="8" t="s">
        <v>741</v>
      </c>
      <c r="CQ6" s="8" t="s">
        <v>741</v>
      </c>
      <c r="CR6" s="8" t="s">
        <v>741</v>
      </c>
      <c r="CS6" s="8" t="s">
        <v>741</v>
      </c>
      <c r="CT6" s="8" t="s">
        <v>741</v>
      </c>
      <c r="CU6" s="8" t="s">
        <v>741</v>
      </c>
      <c r="CV6" s="8" t="s">
        <v>741</v>
      </c>
      <c r="CW6" s="8" t="s">
        <v>741</v>
      </c>
      <c r="CX6" s="8" t="s">
        <v>741</v>
      </c>
      <c r="CY6" s="8" t="s">
        <v>741</v>
      </c>
      <c r="CZ6" s="8" t="s">
        <v>741</v>
      </c>
      <c r="DA6" s="8" t="s">
        <v>741</v>
      </c>
      <c r="DB6" s="8" t="s">
        <v>741</v>
      </c>
      <c r="DC6" s="8" t="s">
        <v>741</v>
      </c>
      <c r="DD6" s="8" t="s">
        <v>741</v>
      </c>
      <c r="DE6" s="8" t="s">
        <v>741</v>
      </c>
      <c r="DF6" s="8" t="s">
        <v>741</v>
      </c>
      <c r="DG6" s="8" t="s">
        <v>741</v>
      </c>
      <c r="DH6" s="8" t="s">
        <v>741</v>
      </c>
      <c r="DI6" s="8" t="s">
        <v>741</v>
      </c>
      <c r="DJ6" s="8" t="s">
        <v>741</v>
      </c>
      <c r="DK6" s="8" t="s">
        <v>741</v>
      </c>
      <c r="DL6" s="8" t="s">
        <v>741</v>
      </c>
      <c r="DM6" s="8" t="s">
        <v>741</v>
      </c>
      <c r="DN6" s="8" t="s">
        <v>741</v>
      </c>
      <c r="DO6" s="8" t="s">
        <v>741</v>
      </c>
      <c r="DP6" s="8" t="s">
        <v>741</v>
      </c>
    </row>
    <row r="7" spans="1:120" s="6" customFormat="1">
      <c r="A7" s="5" t="s">
        <v>243</v>
      </c>
      <c r="B7" s="6">
        <v>38504</v>
      </c>
      <c r="C7" s="6">
        <v>38504</v>
      </c>
      <c r="D7" s="6">
        <v>38504</v>
      </c>
      <c r="E7" s="6">
        <v>38504</v>
      </c>
      <c r="F7" s="6">
        <v>38504</v>
      </c>
      <c r="G7" s="6">
        <v>38504</v>
      </c>
      <c r="H7" s="6">
        <v>38504</v>
      </c>
      <c r="I7" s="6">
        <v>38504</v>
      </c>
      <c r="J7" s="6">
        <v>38504</v>
      </c>
      <c r="K7" s="6">
        <v>38504</v>
      </c>
      <c r="L7" s="6">
        <v>38504</v>
      </c>
      <c r="M7" s="6">
        <v>38504</v>
      </c>
      <c r="N7" s="6">
        <v>38504</v>
      </c>
      <c r="O7" s="6">
        <v>38504</v>
      </c>
      <c r="P7" s="6">
        <v>38504</v>
      </c>
      <c r="Q7" s="6">
        <v>38504</v>
      </c>
      <c r="R7" s="6">
        <v>38504</v>
      </c>
      <c r="S7" s="6">
        <v>38504</v>
      </c>
      <c r="T7" s="6">
        <v>38504</v>
      </c>
      <c r="U7" s="6">
        <v>38504</v>
      </c>
      <c r="V7" s="6">
        <v>38504</v>
      </c>
      <c r="W7" s="6">
        <v>38504</v>
      </c>
      <c r="X7" s="6">
        <v>38504</v>
      </c>
      <c r="Y7" s="6">
        <v>38504</v>
      </c>
      <c r="Z7" s="6">
        <v>38504</v>
      </c>
      <c r="AA7" s="6">
        <v>38504</v>
      </c>
      <c r="AB7" s="6">
        <v>38504</v>
      </c>
      <c r="AC7" s="6">
        <v>38504</v>
      </c>
      <c r="AD7" s="6">
        <v>38504</v>
      </c>
      <c r="AE7" s="6">
        <v>38504</v>
      </c>
      <c r="AF7" s="6">
        <v>38504</v>
      </c>
      <c r="AG7" s="6">
        <v>38504</v>
      </c>
      <c r="AH7" s="6">
        <v>38504</v>
      </c>
      <c r="AI7" s="6">
        <v>38504</v>
      </c>
      <c r="AJ7" s="6">
        <v>38504</v>
      </c>
      <c r="AK7" s="6">
        <v>38504</v>
      </c>
      <c r="AL7" s="6">
        <v>38504</v>
      </c>
      <c r="AM7" s="6">
        <v>38504</v>
      </c>
      <c r="AN7" s="6">
        <v>38504</v>
      </c>
      <c r="AO7" s="6">
        <v>38504</v>
      </c>
      <c r="AP7" s="6">
        <v>38504</v>
      </c>
      <c r="AQ7" s="6">
        <v>38504</v>
      </c>
      <c r="AR7" s="6">
        <v>38504</v>
      </c>
      <c r="AS7" s="6">
        <v>38504</v>
      </c>
      <c r="AT7" s="6">
        <v>38504</v>
      </c>
      <c r="AU7" s="6">
        <v>38504</v>
      </c>
      <c r="AV7" s="6">
        <v>38504</v>
      </c>
      <c r="AW7" s="6">
        <v>38504</v>
      </c>
      <c r="AX7" s="6">
        <v>38504</v>
      </c>
      <c r="AY7" s="6">
        <v>38504</v>
      </c>
      <c r="AZ7" s="6">
        <v>38504</v>
      </c>
      <c r="BA7" s="6">
        <v>38504</v>
      </c>
      <c r="BB7" s="6">
        <v>38504</v>
      </c>
      <c r="BC7" s="6">
        <v>38504</v>
      </c>
      <c r="BD7" s="6">
        <v>38504</v>
      </c>
      <c r="BE7" s="6">
        <v>38504</v>
      </c>
      <c r="BF7" s="6">
        <v>38504</v>
      </c>
      <c r="BG7" s="6">
        <v>38504</v>
      </c>
      <c r="BH7" s="6">
        <v>38504</v>
      </c>
      <c r="BI7" s="6">
        <v>38504</v>
      </c>
      <c r="BJ7" s="6">
        <v>38504</v>
      </c>
      <c r="BK7" s="6">
        <v>38504</v>
      </c>
      <c r="BL7" s="6">
        <v>38504</v>
      </c>
      <c r="BM7" s="6">
        <v>38504</v>
      </c>
      <c r="BN7" s="6">
        <v>38504</v>
      </c>
      <c r="BO7" s="6">
        <v>38504</v>
      </c>
      <c r="BP7" s="6">
        <v>38504</v>
      </c>
      <c r="BQ7" s="6">
        <v>38504</v>
      </c>
      <c r="BR7" s="6">
        <v>38504</v>
      </c>
      <c r="BS7" s="6">
        <v>38504</v>
      </c>
      <c r="BT7" s="6">
        <v>38504</v>
      </c>
      <c r="BU7" s="6">
        <v>38504</v>
      </c>
      <c r="BV7" s="6">
        <v>38504</v>
      </c>
      <c r="BW7" s="6">
        <v>38504</v>
      </c>
      <c r="BX7" s="6">
        <v>38504</v>
      </c>
      <c r="BY7" s="6">
        <v>38504</v>
      </c>
      <c r="BZ7" s="6">
        <v>38504</v>
      </c>
      <c r="CA7" s="6">
        <v>38504</v>
      </c>
      <c r="CB7" s="6">
        <v>38504</v>
      </c>
      <c r="CC7" s="6">
        <v>38504</v>
      </c>
      <c r="CD7" s="6">
        <v>38504</v>
      </c>
      <c r="CE7" s="6">
        <v>38504</v>
      </c>
      <c r="CF7" s="6">
        <v>38504</v>
      </c>
      <c r="CG7" s="6">
        <v>38504</v>
      </c>
      <c r="CH7" s="6">
        <v>38504</v>
      </c>
      <c r="CI7" s="6">
        <v>38504</v>
      </c>
      <c r="CJ7" s="6">
        <v>38504</v>
      </c>
      <c r="CK7" s="6">
        <v>38504</v>
      </c>
      <c r="CL7" s="6">
        <v>38504</v>
      </c>
      <c r="CM7" s="6">
        <v>38504</v>
      </c>
      <c r="CN7" s="6">
        <v>38504</v>
      </c>
      <c r="CO7" s="6">
        <v>38504</v>
      </c>
      <c r="CP7" s="6">
        <v>38504</v>
      </c>
      <c r="CQ7" s="6">
        <v>38504</v>
      </c>
      <c r="CR7" s="6">
        <v>38504</v>
      </c>
      <c r="CS7" s="6">
        <v>38504</v>
      </c>
      <c r="CT7" s="6">
        <v>38504</v>
      </c>
      <c r="CU7" s="6">
        <v>38504</v>
      </c>
      <c r="CV7" s="6">
        <v>38504</v>
      </c>
      <c r="CW7" s="6">
        <v>38504</v>
      </c>
      <c r="CX7" s="6">
        <v>38504</v>
      </c>
      <c r="CY7" s="6">
        <v>38504</v>
      </c>
      <c r="CZ7" s="6">
        <v>38504</v>
      </c>
      <c r="DA7" s="6">
        <v>38504</v>
      </c>
      <c r="DB7" s="6">
        <v>38504</v>
      </c>
      <c r="DC7" s="6">
        <v>38504</v>
      </c>
      <c r="DD7" s="6">
        <v>38504</v>
      </c>
      <c r="DE7" s="6">
        <v>38504</v>
      </c>
      <c r="DF7" s="6">
        <v>38504</v>
      </c>
      <c r="DG7" s="6">
        <v>38504</v>
      </c>
      <c r="DH7" s="6">
        <v>38504</v>
      </c>
      <c r="DI7" s="6">
        <v>38504</v>
      </c>
      <c r="DJ7" s="6">
        <v>38504</v>
      </c>
      <c r="DK7" s="6">
        <v>38504</v>
      </c>
      <c r="DL7" s="6">
        <v>38504</v>
      </c>
      <c r="DM7" s="6">
        <v>38504</v>
      </c>
      <c r="DN7" s="6">
        <v>38504</v>
      </c>
      <c r="DO7" s="6">
        <v>38504</v>
      </c>
      <c r="DP7" s="6">
        <v>38504</v>
      </c>
    </row>
    <row r="8" spans="1:120" s="6" customFormat="1">
      <c r="A8" s="5" t="s">
        <v>244</v>
      </c>
      <c r="B8" s="6">
        <v>44713</v>
      </c>
      <c r="C8" s="6">
        <v>44713</v>
      </c>
      <c r="D8" s="6">
        <v>44713</v>
      </c>
      <c r="E8" s="6">
        <v>44713</v>
      </c>
      <c r="F8" s="6">
        <v>44713</v>
      </c>
      <c r="G8" s="6">
        <v>44713</v>
      </c>
      <c r="H8" s="6">
        <v>44713</v>
      </c>
      <c r="I8" s="6">
        <v>44713</v>
      </c>
      <c r="J8" s="6">
        <v>44713</v>
      </c>
      <c r="K8" s="6">
        <v>44713</v>
      </c>
      <c r="L8" s="6">
        <v>44713</v>
      </c>
      <c r="M8" s="6">
        <v>44713</v>
      </c>
      <c r="N8" s="6">
        <v>44713</v>
      </c>
      <c r="O8" s="6">
        <v>44713</v>
      </c>
      <c r="P8" s="6">
        <v>44713</v>
      </c>
      <c r="Q8" s="6">
        <v>44713</v>
      </c>
      <c r="R8" s="6">
        <v>44713</v>
      </c>
      <c r="S8" s="6">
        <v>44713</v>
      </c>
      <c r="T8" s="6">
        <v>44713</v>
      </c>
      <c r="U8" s="6">
        <v>44713</v>
      </c>
      <c r="V8" s="6">
        <v>44713</v>
      </c>
      <c r="W8" s="6">
        <v>44713</v>
      </c>
      <c r="X8" s="6">
        <v>44713</v>
      </c>
      <c r="Y8" s="6">
        <v>44713</v>
      </c>
      <c r="Z8" s="6">
        <v>44713</v>
      </c>
      <c r="AA8" s="6">
        <v>44713</v>
      </c>
      <c r="AB8" s="6">
        <v>44713</v>
      </c>
      <c r="AC8" s="6">
        <v>44713</v>
      </c>
      <c r="AD8" s="6">
        <v>44713</v>
      </c>
      <c r="AE8" s="6">
        <v>44713</v>
      </c>
      <c r="AF8" s="6">
        <v>44713</v>
      </c>
      <c r="AG8" s="6">
        <v>44713</v>
      </c>
      <c r="AH8" s="6">
        <v>44713</v>
      </c>
      <c r="AI8" s="6">
        <v>44713</v>
      </c>
      <c r="AJ8" s="6">
        <v>44713</v>
      </c>
      <c r="AK8" s="6">
        <v>44713</v>
      </c>
      <c r="AL8" s="6">
        <v>44713</v>
      </c>
      <c r="AM8" s="6">
        <v>44713</v>
      </c>
      <c r="AN8" s="6">
        <v>44713</v>
      </c>
      <c r="AO8" s="6">
        <v>44713</v>
      </c>
      <c r="AP8" s="6">
        <v>44713</v>
      </c>
      <c r="AQ8" s="6">
        <v>44713</v>
      </c>
      <c r="AR8" s="6">
        <v>44713</v>
      </c>
      <c r="AS8" s="6">
        <v>44713</v>
      </c>
      <c r="AT8" s="6">
        <v>44713</v>
      </c>
      <c r="AU8" s="6">
        <v>44713</v>
      </c>
      <c r="AV8" s="6">
        <v>44713</v>
      </c>
      <c r="AW8" s="6">
        <v>44713</v>
      </c>
      <c r="AX8" s="6">
        <v>44713</v>
      </c>
      <c r="AY8" s="6">
        <v>44713</v>
      </c>
      <c r="AZ8" s="6">
        <v>44713</v>
      </c>
      <c r="BA8" s="6">
        <v>44713</v>
      </c>
      <c r="BB8" s="6">
        <v>44713</v>
      </c>
      <c r="BC8" s="6">
        <v>44713</v>
      </c>
      <c r="BD8" s="6">
        <v>44713</v>
      </c>
      <c r="BE8" s="6">
        <v>44713</v>
      </c>
      <c r="BF8" s="6">
        <v>44713</v>
      </c>
      <c r="BG8" s="6">
        <v>44713</v>
      </c>
      <c r="BH8" s="6">
        <v>44713</v>
      </c>
      <c r="BI8" s="6">
        <v>44713</v>
      </c>
      <c r="BJ8" s="6">
        <v>44713</v>
      </c>
      <c r="BK8" s="6">
        <v>44713</v>
      </c>
      <c r="BL8" s="6">
        <v>44713</v>
      </c>
      <c r="BM8" s="6">
        <v>44713</v>
      </c>
      <c r="BN8" s="6">
        <v>44713</v>
      </c>
      <c r="BO8" s="6">
        <v>44713</v>
      </c>
      <c r="BP8" s="6">
        <v>44713</v>
      </c>
      <c r="BQ8" s="6">
        <v>44713</v>
      </c>
      <c r="BR8" s="6">
        <v>44713</v>
      </c>
      <c r="BS8" s="6">
        <v>44713</v>
      </c>
      <c r="BT8" s="6">
        <v>44713</v>
      </c>
      <c r="BU8" s="6">
        <v>44713</v>
      </c>
      <c r="BV8" s="6">
        <v>44713</v>
      </c>
      <c r="BW8" s="6">
        <v>44713</v>
      </c>
      <c r="BX8" s="6">
        <v>44713</v>
      </c>
      <c r="BY8" s="6">
        <v>44713</v>
      </c>
      <c r="BZ8" s="6">
        <v>44713</v>
      </c>
      <c r="CA8" s="6">
        <v>44713</v>
      </c>
      <c r="CB8" s="6">
        <v>44713</v>
      </c>
      <c r="CC8" s="6">
        <v>44713</v>
      </c>
      <c r="CD8" s="6">
        <v>44713</v>
      </c>
      <c r="CE8" s="6">
        <v>44713</v>
      </c>
      <c r="CF8" s="6">
        <v>44713</v>
      </c>
      <c r="CG8" s="6">
        <v>44713</v>
      </c>
      <c r="CH8" s="6">
        <v>44713</v>
      </c>
      <c r="CI8" s="6">
        <v>44713</v>
      </c>
      <c r="CJ8" s="6">
        <v>44713</v>
      </c>
      <c r="CK8" s="6">
        <v>44713</v>
      </c>
      <c r="CL8" s="6">
        <v>44713</v>
      </c>
      <c r="CM8" s="6">
        <v>44713</v>
      </c>
      <c r="CN8" s="6">
        <v>44713</v>
      </c>
      <c r="CO8" s="6">
        <v>44713</v>
      </c>
      <c r="CP8" s="6">
        <v>44713</v>
      </c>
      <c r="CQ8" s="6">
        <v>44713</v>
      </c>
      <c r="CR8" s="6">
        <v>44713</v>
      </c>
      <c r="CS8" s="6">
        <v>44713</v>
      </c>
      <c r="CT8" s="6">
        <v>44713</v>
      </c>
      <c r="CU8" s="6">
        <v>44713</v>
      </c>
      <c r="CV8" s="6">
        <v>44713</v>
      </c>
      <c r="CW8" s="6">
        <v>44713</v>
      </c>
      <c r="CX8" s="6">
        <v>44713</v>
      </c>
      <c r="CY8" s="6">
        <v>44713</v>
      </c>
      <c r="CZ8" s="6">
        <v>44713</v>
      </c>
      <c r="DA8" s="6">
        <v>44713</v>
      </c>
      <c r="DB8" s="6">
        <v>44713</v>
      </c>
      <c r="DC8" s="6">
        <v>44713</v>
      </c>
      <c r="DD8" s="6">
        <v>44713</v>
      </c>
      <c r="DE8" s="6">
        <v>44713</v>
      </c>
      <c r="DF8" s="6">
        <v>44713</v>
      </c>
      <c r="DG8" s="6">
        <v>44713</v>
      </c>
      <c r="DH8" s="6">
        <v>44713</v>
      </c>
      <c r="DI8" s="6">
        <v>44713</v>
      </c>
      <c r="DJ8" s="6">
        <v>44713</v>
      </c>
      <c r="DK8" s="6">
        <v>44713</v>
      </c>
      <c r="DL8" s="6">
        <v>44713</v>
      </c>
      <c r="DM8" s="6">
        <v>44713</v>
      </c>
      <c r="DN8" s="6">
        <v>44713</v>
      </c>
      <c r="DO8" s="6">
        <v>44713</v>
      </c>
      <c r="DP8" s="6">
        <v>44713</v>
      </c>
    </row>
    <row r="9" spans="1:120">
      <c r="A9" s="4" t="s">
        <v>245</v>
      </c>
      <c r="B9" s="1">
        <v>28</v>
      </c>
      <c r="C9" s="1">
        <v>28</v>
      </c>
      <c r="D9" s="1">
        <v>28</v>
      </c>
      <c r="E9" s="1">
        <v>28</v>
      </c>
      <c r="F9" s="1">
        <v>28</v>
      </c>
      <c r="G9" s="1">
        <v>28</v>
      </c>
      <c r="H9" s="1">
        <v>28</v>
      </c>
      <c r="I9" s="1">
        <v>28</v>
      </c>
      <c r="J9" s="1">
        <v>28</v>
      </c>
      <c r="K9" s="1">
        <v>28</v>
      </c>
      <c r="L9" s="1">
        <v>28</v>
      </c>
      <c r="M9" s="1">
        <v>28</v>
      </c>
      <c r="N9" s="1">
        <v>28</v>
      </c>
      <c r="O9" s="1">
        <v>28</v>
      </c>
      <c r="P9" s="1">
        <v>28</v>
      </c>
      <c r="Q9" s="1">
        <v>28</v>
      </c>
      <c r="R9" s="1">
        <v>28</v>
      </c>
      <c r="S9" s="1">
        <v>28</v>
      </c>
      <c r="T9" s="1">
        <v>28</v>
      </c>
      <c r="U9" s="1">
        <v>28</v>
      </c>
      <c r="V9" s="1">
        <v>28</v>
      </c>
      <c r="W9" s="1">
        <v>28</v>
      </c>
      <c r="X9" s="1">
        <v>28</v>
      </c>
      <c r="Y9" s="1">
        <v>28</v>
      </c>
      <c r="Z9" s="1">
        <v>28</v>
      </c>
      <c r="AA9" s="1">
        <v>28</v>
      </c>
      <c r="AB9" s="1">
        <v>28</v>
      </c>
      <c r="AC9" s="1">
        <v>28</v>
      </c>
      <c r="AD9" s="1">
        <v>28</v>
      </c>
      <c r="AE9" s="1">
        <v>28</v>
      </c>
      <c r="AF9" s="1">
        <v>28</v>
      </c>
      <c r="AG9" s="1">
        <v>28</v>
      </c>
      <c r="AH9" s="1">
        <v>28</v>
      </c>
      <c r="AI9" s="1">
        <v>28</v>
      </c>
      <c r="AJ9" s="1">
        <v>28</v>
      </c>
      <c r="AK9" s="1">
        <v>28</v>
      </c>
      <c r="AL9" s="1">
        <v>28</v>
      </c>
      <c r="AM9" s="1">
        <v>28</v>
      </c>
      <c r="AN9" s="1">
        <v>28</v>
      </c>
      <c r="AO9" s="1">
        <v>28</v>
      </c>
      <c r="AP9" s="1">
        <v>28</v>
      </c>
      <c r="AQ9" s="1">
        <v>28</v>
      </c>
      <c r="AR9" s="1">
        <v>28</v>
      </c>
      <c r="AS9" s="1">
        <v>28</v>
      </c>
      <c r="AT9" s="1">
        <v>28</v>
      </c>
      <c r="AU9" s="1">
        <v>28</v>
      </c>
      <c r="AV9" s="1">
        <v>28</v>
      </c>
      <c r="AW9" s="1">
        <v>28</v>
      </c>
      <c r="AX9" s="1">
        <v>28</v>
      </c>
      <c r="AY9" s="1">
        <v>28</v>
      </c>
      <c r="AZ9" s="1">
        <v>28</v>
      </c>
      <c r="BA9" s="1">
        <v>28</v>
      </c>
      <c r="BB9" s="1">
        <v>28</v>
      </c>
      <c r="BC9" s="1">
        <v>28</v>
      </c>
      <c r="BD9" s="1">
        <v>28</v>
      </c>
      <c r="BE9" s="1">
        <v>28</v>
      </c>
      <c r="BF9" s="1">
        <v>28</v>
      </c>
      <c r="BG9" s="1">
        <v>28</v>
      </c>
      <c r="BH9" s="1">
        <v>28</v>
      </c>
      <c r="BI9" s="1">
        <v>28</v>
      </c>
      <c r="BJ9" s="1">
        <v>28</v>
      </c>
      <c r="BK9" s="1">
        <v>28</v>
      </c>
      <c r="BL9" s="1">
        <v>28</v>
      </c>
      <c r="BM9" s="1">
        <v>28</v>
      </c>
      <c r="BN9" s="1">
        <v>28</v>
      </c>
      <c r="BO9" s="1">
        <v>28</v>
      </c>
      <c r="BP9" s="1">
        <v>28</v>
      </c>
      <c r="BQ9" s="1">
        <v>28</v>
      </c>
      <c r="BR9" s="1">
        <v>28</v>
      </c>
      <c r="BS9" s="1">
        <v>28</v>
      </c>
      <c r="BT9" s="1">
        <v>28</v>
      </c>
      <c r="BU9" s="1">
        <v>28</v>
      </c>
      <c r="BV9" s="1">
        <v>28</v>
      </c>
      <c r="BW9" s="1">
        <v>28</v>
      </c>
      <c r="BX9" s="1">
        <v>28</v>
      </c>
      <c r="BY9" s="1">
        <v>28</v>
      </c>
      <c r="BZ9" s="1">
        <v>28</v>
      </c>
      <c r="CA9" s="1">
        <v>28</v>
      </c>
      <c r="CB9" s="1">
        <v>28</v>
      </c>
      <c r="CC9" s="1">
        <v>28</v>
      </c>
      <c r="CD9" s="1">
        <v>28</v>
      </c>
      <c r="CE9" s="1">
        <v>28</v>
      </c>
      <c r="CF9" s="1">
        <v>28</v>
      </c>
      <c r="CG9" s="1">
        <v>28</v>
      </c>
      <c r="CH9" s="1">
        <v>28</v>
      </c>
      <c r="CI9" s="1">
        <v>28</v>
      </c>
      <c r="CJ9" s="1">
        <v>28</v>
      </c>
      <c r="CK9" s="1">
        <v>28</v>
      </c>
      <c r="CL9" s="1">
        <v>28</v>
      </c>
      <c r="CM9" s="1">
        <v>28</v>
      </c>
      <c r="CN9" s="1">
        <v>28</v>
      </c>
      <c r="CO9" s="1">
        <v>28</v>
      </c>
      <c r="CP9" s="1">
        <v>28</v>
      </c>
      <c r="CQ9" s="1">
        <v>28</v>
      </c>
      <c r="CR9" s="1">
        <v>28</v>
      </c>
      <c r="CS9" s="1">
        <v>28</v>
      </c>
      <c r="CT9" s="1">
        <v>28</v>
      </c>
      <c r="CU9" s="1">
        <v>28</v>
      </c>
      <c r="CV9" s="1">
        <v>28</v>
      </c>
      <c r="CW9" s="1">
        <v>28</v>
      </c>
      <c r="CX9" s="1">
        <v>28</v>
      </c>
      <c r="CY9" s="1">
        <v>28</v>
      </c>
      <c r="CZ9" s="1">
        <v>28</v>
      </c>
      <c r="DA9" s="1">
        <v>28</v>
      </c>
      <c r="DB9" s="1">
        <v>28</v>
      </c>
      <c r="DC9" s="1">
        <v>28</v>
      </c>
      <c r="DD9" s="1">
        <v>28</v>
      </c>
      <c r="DE9" s="1">
        <v>28</v>
      </c>
      <c r="DF9" s="1">
        <v>28</v>
      </c>
      <c r="DG9" s="1">
        <v>28</v>
      </c>
      <c r="DH9" s="1">
        <v>28</v>
      </c>
      <c r="DI9" s="1">
        <v>28</v>
      </c>
      <c r="DJ9" s="1">
        <v>28</v>
      </c>
      <c r="DK9" s="1">
        <v>28</v>
      </c>
      <c r="DL9" s="1">
        <v>28</v>
      </c>
      <c r="DM9" s="1">
        <v>28</v>
      </c>
      <c r="DN9" s="1">
        <v>28</v>
      </c>
      <c r="DO9" s="1">
        <v>28</v>
      </c>
      <c r="DP9" s="1">
        <v>28</v>
      </c>
    </row>
    <row r="10" spans="1:120">
      <c r="A10" s="4" t="s">
        <v>246</v>
      </c>
      <c r="B10" s="8" t="s">
        <v>614</v>
      </c>
      <c r="C10" s="8" t="s">
        <v>615</v>
      </c>
      <c r="D10" s="8" t="s">
        <v>616</v>
      </c>
      <c r="E10" s="8" t="s">
        <v>617</v>
      </c>
      <c r="F10" s="8" t="s">
        <v>618</v>
      </c>
      <c r="G10" s="8" t="s">
        <v>619</v>
      </c>
      <c r="H10" s="8" t="s">
        <v>620</v>
      </c>
      <c r="I10" s="8" t="s">
        <v>621</v>
      </c>
      <c r="J10" s="8" t="s">
        <v>622</v>
      </c>
      <c r="K10" s="8" t="s">
        <v>623</v>
      </c>
      <c r="L10" s="8" t="s">
        <v>624</v>
      </c>
      <c r="M10" s="8" t="s">
        <v>625</v>
      </c>
      <c r="N10" s="8" t="s">
        <v>626</v>
      </c>
      <c r="O10" s="8" t="s">
        <v>627</v>
      </c>
      <c r="P10" s="8" t="s">
        <v>628</v>
      </c>
      <c r="Q10" s="8" t="s">
        <v>629</v>
      </c>
      <c r="R10" s="8" t="s">
        <v>630</v>
      </c>
      <c r="S10" s="8" t="s">
        <v>631</v>
      </c>
      <c r="T10" s="8" t="s">
        <v>632</v>
      </c>
      <c r="U10" s="8" t="s">
        <v>633</v>
      </c>
      <c r="V10" s="8" t="s">
        <v>634</v>
      </c>
      <c r="W10" s="8" t="s">
        <v>635</v>
      </c>
      <c r="X10" s="8" t="s">
        <v>636</v>
      </c>
      <c r="Y10" s="8" t="s">
        <v>637</v>
      </c>
      <c r="Z10" s="8" t="s">
        <v>638</v>
      </c>
      <c r="AA10" s="8" t="s">
        <v>639</v>
      </c>
      <c r="AB10" s="8" t="s">
        <v>640</v>
      </c>
      <c r="AC10" s="8" t="s">
        <v>641</v>
      </c>
      <c r="AD10" s="8" t="s">
        <v>642</v>
      </c>
      <c r="AE10" s="8" t="s">
        <v>643</v>
      </c>
      <c r="AF10" s="8" t="s">
        <v>644</v>
      </c>
      <c r="AG10" s="8" t="s">
        <v>645</v>
      </c>
      <c r="AH10" s="8" t="s">
        <v>646</v>
      </c>
      <c r="AI10" s="8" t="s">
        <v>647</v>
      </c>
      <c r="AJ10" s="8" t="s">
        <v>648</v>
      </c>
      <c r="AK10" s="8" t="s">
        <v>649</v>
      </c>
      <c r="AL10" s="8" t="s">
        <v>650</v>
      </c>
      <c r="AM10" s="8" t="s">
        <v>651</v>
      </c>
      <c r="AN10" s="8" t="s">
        <v>652</v>
      </c>
      <c r="AO10" s="8" t="s">
        <v>653</v>
      </c>
      <c r="AP10" s="8" t="s">
        <v>654</v>
      </c>
      <c r="AQ10" s="8" t="s">
        <v>655</v>
      </c>
      <c r="AR10" s="8" t="s">
        <v>656</v>
      </c>
      <c r="AS10" s="8" t="s">
        <v>657</v>
      </c>
      <c r="AT10" s="8" t="s">
        <v>658</v>
      </c>
      <c r="AU10" s="8" t="s">
        <v>659</v>
      </c>
      <c r="AV10" s="8" t="s">
        <v>660</v>
      </c>
      <c r="AW10" s="8" t="s">
        <v>661</v>
      </c>
      <c r="AX10" s="8" t="s">
        <v>662</v>
      </c>
      <c r="AY10" s="8" t="s">
        <v>663</v>
      </c>
      <c r="AZ10" s="8" t="s">
        <v>664</v>
      </c>
      <c r="BA10" s="8" t="s">
        <v>665</v>
      </c>
      <c r="BB10" s="8" t="s">
        <v>666</v>
      </c>
      <c r="BC10" s="8" t="s">
        <v>667</v>
      </c>
      <c r="BD10" s="8" t="s">
        <v>668</v>
      </c>
      <c r="BE10" s="8" t="s">
        <v>669</v>
      </c>
      <c r="BF10" s="8" t="s">
        <v>670</v>
      </c>
      <c r="BG10" s="8" t="s">
        <v>671</v>
      </c>
      <c r="BH10" s="8" t="s">
        <v>672</v>
      </c>
      <c r="BI10" s="8" t="s">
        <v>673</v>
      </c>
      <c r="BJ10" s="8" t="s">
        <v>674</v>
      </c>
      <c r="BK10" s="8" t="s">
        <v>675</v>
      </c>
      <c r="BL10" s="8" t="s">
        <v>676</v>
      </c>
      <c r="BM10" s="8" t="s">
        <v>677</v>
      </c>
      <c r="BN10" s="8" t="s">
        <v>678</v>
      </c>
      <c r="BO10" s="8" t="s">
        <v>679</v>
      </c>
      <c r="BP10" s="8" t="s">
        <v>680</v>
      </c>
      <c r="BQ10" s="8" t="s">
        <v>681</v>
      </c>
      <c r="BR10" s="8" t="s">
        <v>682</v>
      </c>
      <c r="BS10" s="8" t="s">
        <v>683</v>
      </c>
      <c r="BT10" s="8" t="s">
        <v>684</v>
      </c>
      <c r="BU10" s="8" t="s">
        <v>685</v>
      </c>
      <c r="BV10" s="8" t="s">
        <v>686</v>
      </c>
      <c r="BW10" s="8" t="s">
        <v>687</v>
      </c>
      <c r="BX10" s="8" t="s">
        <v>688</v>
      </c>
      <c r="BY10" s="8" t="s">
        <v>689</v>
      </c>
      <c r="BZ10" s="8" t="s">
        <v>690</v>
      </c>
      <c r="CA10" s="8" t="s">
        <v>691</v>
      </c>
      <c r="CB10" s="8" t="s">
        <v>692</v>
      </c>
      <c r="CC10" s="8" t="s">
        <v>693</v>
      </c>
      <c r="CD10" s="8" t="s">
        <v>694</v>
      </c>
      <c r="CE10" s="8" t="s">
        <v>695</v>
      </c>
      <c r="CF10" s="8" t="s">
        <v>696</v>
      </c>
      <c r="CG10" s="8" t="s">
        <v>697</v>
      </c>
      <c r="CH10" s="8" t="s">
        <v>698</v>
      </c>
      <c r="CI10" s="8" t="s">
        <v>699</v>
      </c>
      <c r="CJ10" s="8" t="s">
        <v>700</v>
      </c>
      <c r="CK10" s="8" t="s">
        <v>701</v>
      </c>
      <c r="CL10" s="8" t="s">
        <v>702</v>
      </c>
      <c r="CM10" s="8" t="s">
        <v>703</v>
      </c>
      <c r="CN10" s="8" t="s">
        <v>704</v>
      </c>
      <c r="CO10" s="8" t="s">
        <v>705</v>
      </c>
      <c r="CP10" s="8" t="s">
        <v>706</v>
      </c>
      <c r="CQ10" s="8" t="s">
        <v>707</v>
      </c>
      <c r="CR10" s="8" t="s">
        <v>708</v>
      </c>
      <c r="CS10" s="8" t="s">
        <v>709</v>
      </c>
      <c r="CT10" s="8" t="s">
        <v>710</v>
      </c>
      <c r="CU10" s="8" t="s">
        <v>711</v>
      </c>
      <c r="CV10" s="8" t="s">
        <v>712</v>
      </c>
      <c r="CW10" s="8" t="s">
        <v>713</v>
      </c>
      <c r="CX10" s="8" t="s">
        <v>714</v>
      </c>
      <c r="CY10" s="8" t="s">
        <v>715</v>
      </c>
      <c r="CZ10" s="8" t="s">
        <v>716</v>
      </c>
      <c r="DA10" s="8" t="s">
        <v>717</v>
      </c>
      <c r="DB10" s="8" t="s">
        <v>718</v>
      </c>
      <c r="DC10" s="8" t="s">
        <v>719</v>
      </c>
      <c r="DD10" s="8" t="s">
        <v>720</v>
      </c>
      <c r="DE10" s="8" t="s">
        <v>721</v>
      </c>
      <c r="DF10" s="8" t="s">
        <v>722</v>
      </c>
      <c r="DG10" s="8" t="s">
        <v>723</v>
      </c>
      <c r="DH10" s="8" t="s">
        <v>724</v>
      </c>
      <c r="DI10" s="8" t="s">
        <v>725</v>
      </c>
      <c r="DJ10" s="8" t="s">
        <v>726</v>
      </c>
      <c r="DK10" s="8" t="s">
        <v>727</v>
      </c>
      <c r="DL10" s="8" t="s">
        <v>728</v>
      </c>
      <c r="DM10" s="8" t="s">
        <v>729</v>
      </c>
      <c r="DN10" s="8" t="s">
        <v>730</v>
      </c>
      <c r="DO10" s="8" t="s">
        <v>731</v>
      </c>
      <c r="DP10" s="8" t="s">
        <v>732</v>
      </c>
    </row>
    <row r="11" spans="1:120">
      <c r="A11" s="9">
        <v>38504</v>
      </c>
      <c r="B11" s="61">
        <v>1.238</v>
      </c>
      <c r="C11" s="61">
        <v>15.458</v>
      </c>
      <c r="D11" s="61">
        <v>13.929</v>
      </c>
      <c r="E11" s="61">
        <v>11.644</v>
      </c>
      <c r="F11" s="61">
        <v>2.2850000000000001</v>
      </c>
      <c r="G11" s="61">
        <v>3.4009999999999998</v>
      </c>
      <c r="H11" s="61">
        <v>6.851</v>
      </c>
      <c r="I11" s="61">
        <v>47.695</v>
      </c>
      <c r="J11" s="61">
        <v>12.832000000000001</v>
      </c>
      <c r="K11" s="61">
        <v>55.546999999999997</v>
      </c>
      <c r="L11" s="61">
        <v>21.7</v>
      </c>
      <c r="M11" s="61">
        <v>13.163</v>
      </c>
      <c r="N11" s="61">
        <v>11.52</v>
      </c>
      <c r="O11" s="61">
        <v>4.367</v>
      </c>
      <c r="P11" s="61">
        <v>1.6619999999999999</v>
      </c>
      <c r="Q11" s="61">
        <v>2.7040000000000002</v>
      </c>
      <c r="R11" s="61">
        <v>0.81399999999999995</v>
      </c>
      <c r="S11" s="61">
        <v>6.3390000000000004</v>
      </c>
      <c r="T11" s="61">
        <v>1.643</v>
      </c>
      <c r="U11" s="61">
        <v>1.1140000000000001</v>
      </c>
      <c r="V11" s="61">
        <v>0.58399999999999996</v>
      </c>
      <c r="W11" s="61">
        <v>0.53</v>
      </c>
      <c r="X11" s="61">
        <v>0.10199999999999999</v>
      </c>
      <c r="Y11" s="61">
        <v>0.42699999999999999</v>
      </c>
      <c r="Z11" s="61">
        <v>5.4809999999999999</v>
      </c>
      <c r="AA11" s="61">
        <v>2.2469999999999999</v>
      </c>
      <c r="AB11" s="61">
        <v>3.234</v>
      </c>
      <c r="AC11" s="61">
        <v>0.91600000000000004</v>
      </c>
      <c r="AD11" s="61">
        <v>6.766</v>
      </c>
      <c r="AE11" s="61">
        <v>2.1389999999999998</v>
      </c>
      <c r="AF11" s="61">
        <v>15.302</v>
      </c>
      <c r="AG11" s="61">
        <v>6.3979999999999997</v>
      </c>
      <c r="AH11" s="61">
        <v>1.319</v>
      </c>
      <c r="AI11" s="61">
        <v>23.338999999999999</v>
      </c>
      <c r="AJ11" s="61">
        <v>54.006999999999998</v>
      </c>
      <c r="AK11" s="61">
        <v>85.084999999999994</v>
      </c>
      <c r="AL11" s="61">
        <v>139.09200000000001</v>
      </c>
      <c r="AM11" s="61">
        <v>43.688000000000002</v>
      </c>
      <c r="AN11" s="61">
        <v>19.097999999999999</v>
      </c>
      <c r="AO11" s="61">
        <v>12.920999999999999</v>
      </c>
      <c r="AP11" s="61">
        <v>7.7770000000000001</v>
      </c>
      <c r="AQ11" s="61">
        <v>0.125</v>
      </c>
      <c r="AR11" s="61">
        <v>5.0190000000000001</v>
      </c>
      <c r="AS11" s="61">
        <v>2.9140000000000001</v>
      </c>
      <c r="AT11" s="61">
        <v>2.7269999999999999</v>
      </c>
      <c r="AU11" s="61">
        <v>0.187</v>
      </c>
      <c r="AV11" s="61">
        <v>0.26700000000000002</v>
      </c>
      <c r="AW11" s="61">
        <v>1.64</v>
      </c>
      <c r="AX11" s="61">
        <v>20.739000000000001</v>
      </c>
      <c r="AY11" s="61">
        <v>4.6989999999999998</v>
      </c>
      <c r="AZ11" s="61">
        <v>18.25</v>
      </c>
      <c r="BA11" s="61">
        <v>7.2750000000000004</v>
      </c>
      <c r="BB11" s="61">
        <v>5.3369999999999997</v>
      </c>
      <c r="BC11" s="61">
        <v>4.88</v>
      </c>
      <c r="BD11" s="61">
        <v>1.2809999999999999</v>
      </c>
      <c r="BE11" s="61">
        <v>0.747</v>
      </c>
      <c r="BF11" s="61">
        <v>0.53400000000000003</v>
      </c>
      <c r="BG11" s="61">
        <v>0.51700000000000002</v>
      </c>
      <c r="BH11" s="61">
        <v>3.0830000000000002</v>
      </c>
      <c r="BI11" s="61">
        <v>0.45700000000000002</v>
      </c>
      <c r="BJ11" s="61">
        <v>0.437</v>
      </c>
      <c r="BK11" s="61">
        <v>0.437</v>
      </c>
      <c r="BL11" s="61">
        <v>0</v>
      </c>
      <c r="BM11" s="61">
        <v>0.01</v>
      </c>
      <c r="BN11" s="61">
        <v>0.01</v>
      </c>
      <c r="BO11" s="61">
        <v>1.718</v>
      </c>
      <c r="BP11" s="61">
        <v>1.1850000000000001</v>
      </c>
      <c r="BQ11" s="61">
        <v>0.53400000000000003</v>
      </c>
      <c r="BR11" s="61">
        <v>0.52600000000000002</v>
      </c>
      <c r="BS11" s="61">
        <v>3.0920000000000001</v>
      </c>
      <c r="BT11" s="61">
        <v>0.27900000000000003</v>
      </c>
      <c r="BU11" s="61">
        <v>5.6159999999999997</v>
      </c>
      <c r="BV11" s="61">
        <v>1.659</v>
      </c>
      <c r="BW11" s="61">
        <v>0.44400000000000001</v>
      </c>
      <c r="BX11" s="61">
        <v>11.000999999999999</v>
      </c>
      <c r="BY11" s="61">
        <v>24.434999999999999</v>
      </c>
      <c r="BZ11" s="61">
        <v>26.971</v>
      </c>
      <c r="CA11" s="61">
        <v>51.406999999999996</v>
      </c>
      <c r="CB11" s="61">
        <v>76.849999999999994</v>
      </c>
      <c r="CC11" s="61">
        <v>29.152999999999999</v>
      </c>
      <c r="CD11" s="61">
        <v>21.367000000000001</v>
      </c>
      <c r="CE11" s="61">
        <v>11.023</v>
      </c>
      <c r="CF11" s="61">
        <v>0.56799999999999995</v>
      </c>
      <c r="CG11" s="61">
        <v>9.7759999999999998</v>
      </c>
      <c r="CH11" s="61">
        <v>6.0110000000000001</v>
      </c>
      <c r="CI11" s="61">
        <v>5.5119999999999996</v>
      </c>
      <c r="CJ11" s="61">
        <v>0.499</v>
      </c>
      <c r="CK11" s="61">
        <v>0.48799999999999999</v>
      </c>
      <c r="CL11" s="61">
        <v>6.6989999999999998</v>
      </c>
      <c r="CM11" s="61">
        <v>35.851999999999997</v>
      </c>
      <c r="CN11" s="61">
        <v>6.9489999999999998</v>
      </c>
      <c r="CO11" s="61">
        <v>34.048999999999999</v>
      </c>
      <c r="CP11" s="61">
        <v>12.718</v>
      </c>
      <c r="CQ11" s="61">
        <v>7.19</v>
      </c>
      <c r="CR11" s="61">
        <v>6.6390000000000002</v>
      </c>
      <c r="CS11" s="61">
        <v>3.9729999999999999</v>
      </c>
      <c r="CT11" s="61">
        <v>2.286</v>
      </c>
      <c r="CU11" s="61">
        <v>1.6879999999999999</v>
      </c>
      <c r="CV11" s="61">
        <v>0.56699999999999995</v>
      </c>
      <c r="CW11" s="61">
        <v>1.9970000000000001</v>
      </c>
      <c r="CX11" s="61">
        <v>0.55000000000000004</v>
      </c>
      <c r="CY11" s="61">
        <v>0.29799999999999999</v>
      </c>
      <c r="CZ11" s="61">
        <v>0.29799999999999999</v>
      </c>
      <c r="DA11" s="61">
        <v>0</v>
      </c>
      <c r="DB11" s="61">
        <v>0</v>
      </c>
      <c r="DC11" s="61">
        <v>0.253</v>
      </c>
      <c r="DD11" s="61">
        <v>4.2709999999999999</v>
      </c>
      <c r="DE11" s="61">
        <v>2.5830000000000002</v>
      </c>
      <c r="DF11" s="61">
        <v>1.6879999999999999</v>
      </c>
      <c r="DG11" s="61">
        <v>0.56699999999999995</v>
      </c>
      <c r="DH11" s="61">
        <v>2.25</v>
      </c>
      <c r="DI11" s="61">
        <v>2.1360000000000001</v>
      </c>
      <c r="DJ11" s="61">
        <v>9.3260000000000005</v>
      </c>
      <c r="DK11" s="61">
        <v>3.3919999999999999</v>
      </c>
      <c r="DL11" s="61">
        <v>0.95299999999999996</v>
      </c>
      <c r="DM11" s="61">
        <v>15.176</v>
      </c>
      <c r="DN11" s="61">
        <v>36.343000000000004</v>
      </c>
      <c r="DO11" s="61">
        <v>54.177999999999997</v>
      </c>
      <c r="DP11" s="61">
        <v>90.521000000000001</v>
      </c>
    </row>
    <row r="12" spans="1:120">
      <c r="A12" s="9">
        <v>38869</v>
      </c>
      <c r="B12" s="61">
        <v>1.4970000000000001</v>
      </c>
      <c r="C12" s="61">
        <v>16.704999999999998</v>
      </c>
      <c r="D12" s="61">
        <v>12.724</v>
      </c>
      <c r="E12" s="61">
        <v>10.754</v>
      </c>
      <c r="F12" s="61">
        <v>1.9710000000000001</v>
      </c>
      <c r="G12" s="61">
        <v>2.085</v>
      </c>
      <c r="H12" s="61">
        <v>7.0979999999999999</v>
      </c>
      <c r="I12" s="61">
        <v>48.414000000000001</v>
      </c>
      <c r="J12" s="61">
        <v>11.702</v>
      </c>
      <c r="K12" s="61">
        <v>57.613</v>
      </c>
      <c r="L12" s="61">
        <v>22.914999999999999</v>
      </c>
      <c r="M12" s="61">
        <v>12.429</v>
      </c>
      <c r="N12" s="61">
        <v>10.542999999999999</v>
      </c>
      <c r="O12" s="61">
        <v>3.7269999999999999</v>
      </c>
      <c r="P12" s="61">
        <v>1.266</v>
      </c>
      <c r="Q12" s="61">
        <v>2.4609999999999999</v>
      </c>
      <c r="R12" s="61">
        <v>0.42099999999999999</v>
      </c>
      <c r="S12" s="61">
        <v>6.3959999999999999</v>
      </c>
      <c r="T12" s="61">
        <v>1.8859999999999999</v>
      </c>
      <c r="U12" s="61">
        <v>0.84399999999999997</v>
      </c>
      <c r="V12" s="61">
        <v>0.56200000000000006</v>
      </c>
      <c r="W12" s="61">
        <v>0.28199999999999997</v>
      </c>
      <c r="X12" s="61">
        <v>0.22500000000000001</v>
      </c>
      <c r="Y12" s="61">
        <v>0.81599999999999995</v>
      </c>
      <c r="Z12" s="61">
        <v>4.5709999999999997</v>
      </c>
      <c r="AA12" s="61">
        <v>1.8280000000000001</v>
      </c>
      <c r="AB12" s="61">
        <v>2.7429999999999999</v>
      </c>
      <c r="AC12" s="61">
        <v>0.64600000000000002</v>
      </c>
      <c r="AD12" s="61">
        <v>7.2119999999999997</v>
      </c>
      <c r="AE12" s="61">
        <v>3.1760000000000002</v>
      </c>
      <c r="AF12" s="61">
        <v>15.605</v>
      </c>
      <c r="AG12" s="61">
        <v>7.31</v>
      </c>
      <c r="AH12" s="61">
        <v>1.244</v>
      </c>
      <c r="AI12" s="61">
        <v>23.574000000000002</v>
      </c>
      <c r="AJ12" s="61">
        <v>53.744999999999997</v>
      </c>
      <c r="AK12" s="61">
        <v>88.143000000000001</v>
      </c>
      <c r="AL12" s="61">
        <v>141.88800000000001</v>
      </c>
      <c r="AM12" s="61">
        <v>43.668999999999997</v>
      </c>
      <c r="AN12" s="61">
        <v>20.707999999999998</v>
      </c>
      <c r="AO12" s="61">
        <v>12.55</v>
      </c>
      <c r="AP12" s="61">
        <v>7.4889999999999999</v>
      </c>
      <c r="AQ12" s="61">
        <v>0.57599999999999996</v>
      </c>
      <c r="AR12" s="61">
        <v>4.4850000000000003</v>
      </c>
      <c r="AS12" s="61">
        <v>5.3609999999999998</v>
      </c>
      <c r="AT12" s="61">
        <v>4.5129999999999999</v>
      </c>
      <c r="AU12" s="61">
        <v>0.84799999999999998</v>
      </c>
      <c r="AV12" s="61">
        <v>0.217</v>
      </c>
      <c r="AW12" s="61">
        <v>1.5029999999999999</v>
      </c>
      <c r="AX12" s="61">
        <v>22.21</v>
      </c>
      <c r="AY12" s="61">
        <v>4.3760000000000003</v>
      </c>
      <c r="AZ12" s="61">
        <v>17.082000000000001</v>
      </c>
      <c r="BA12" s="61">
        <v>7.5910000000000002</v>
      </c>
      <c r="BB12" s="61">
        <v>5.1630000000000003</v>
      </c>
      <c r="BC12" s="61">
        <v>4.2679999999999998</v>
      </c>
      <c r="BD12" s="61">
        <v>2.5670000000000002</v>
      </c>
      <c r="BE12" s="61">
        <v>0.71</v>
      </c>
      <c r="BF12" s="61">
        <v>1.857</v>
      </c>
      <c r="BG12" s="61">
        <v>0.79200000000000004</v>
      </c>
      <c r="BH12" s="61">
        <v>0.90900000000000003</v>
      </c>
      <c r="BI12" s="61">
        <v>0.89500000000000002</v>
      </c>
      <c r="BJ12" s="61">
        <v>0.77100000000000002</v>
      </c>
      <c r="BK12" s="61">
        <v>0.53900000000000003</v>
      </c>
      <c r="BL12" s="61">
        <v>0.23300000000000001</v>
      </c>
      <c r="BM12" s="61">
        <v>0</v>
      </c>
      <c r="BN12" s="61">
        <v>0.123</v>
      </c>
      <c r="BO12" s="61">
        <v>3.3380000000000001</v>
      </c>
      <c r="BP12" s="61">
        <v>1.2490000000000001</v>
      </c>
      <c r="BQ12" s="61">
        <v>2.09</v>
      </c>
      <c r="BR12" s="61">
        <v>0.79200000000000004</v>
      </c>
      <c r="BS12" s="61">
        <v>1.032</v>
      </c>
      <c r="BT12" s="61">
        <v>0.82799999999999996</v>
      </c>
      <c r="BU12" s="61">
        <v>5.9909999999999997</v>
      </c>
      <c r="BV12" s="61">
        <v>1.6</v>
      </c>
      <c r="BW12" s="61">
        <v>0.36299999999999999</v>
      </c>
      <c r="BX12" s="61">
        <v>14.04</v>
      </c>
      <c r="BY12" s="61">
        <v>25.87</v>
      </c>
      <c r="BZ12" s="61">
        <v>25.753</v>
      </c>
      <c r="CA12" s="61">
        <v>51.622999999999998</v>
      </c>
      <c r="CB12" s="61">
        <v>77.965000000000003</v>
      </c>
      <c r="CC12" s="61">
        <v>29.510999999999999</v>
      </c>
      <c r="CD12" s="61">
        <v>21.053000000000001</v>
      </c>
      <c r="CE12" s="61">
        <v>10.785</v>
      </c>
      <c r="CF12" s="61">
        <v>0.33900000000000002</v>
      </c>
      <c r="CG12" s="61">
        <v>9.9290000000000003</v>
      </c>
      <c r="CH12" s="61">
        <v>6.9509999999999996</v>
      </c>
      <c r="CI12" s="61">
        <v>6.1959999999999997</v>
      </c>
      <c r="CJ12" s="61">
        <v>0.755</v>
      </c>
      <c r="CK12" s="61">
        <v>0.40100000000000002</v>
      </c>
      <c r="CL12" s="61">
        <v>6.4930000000000003</v>
      </c>
      <c r="CM12" s="61">
        <v>36.003999999999998</v>
      </c>
      <c r="CN12" s="61">
        <v>8.0109999999999992</v>
      </c>
      <c r="CO12" s="61">
        <v>33.950000000000003</v>
      </c>
      <c r="CP12" s="61">
        <v>13.144</v>
      </c>
      <c r="CQ12" s="61">
        <v>6.6820000000000004</v>
      </c>
      <c r="CR12" s="61">
        <v>5.915</v>
      </c>
      <c r="CS12" s="61">
        <v>4.3109999999999999</v>
      </c>
      <c r="CT12" s="61">
        <v>2.4180000000000001</v>
      </c>
      <c r="CU12" s="61">
        <v>1.893</v>
      </c>
      <c r="CV12" s="61">
        <v>8.1000000000000003E-2</v>
      </c>
      <c r="CW12" s="61">
        <v>1.5229999999999999</v>
      </c>
      <c r="CX12" s="61">
        <v>0.76600000000000001</v>
      </c>
      <c r="CY12" s="61">
        <v>0.55300000000000005</v>
      </c>
      <c r="CZ12" s="61">
        <v>0.39200000000000002</v>
      </c>
      <c r="DA12" s="61">
        <v>0.16200000000000001</v>
      </c>
      <c r="DB12" s="61">
        <v>0</v>
      </c>
      <c r="DC12" s="61">
        <v>0</v>
      </c>
      <c r="DD12" s="61">
        <v>4.8639999999999999</v>
      </c>
      <c r="DE12" s="61">
        <v>2.81</v>
      </c>
      <c r="DF12" s="61">
        <v>2.0539999999999998</v>
      </c>
      <c r="DG12" s="61">
        <v>8.1000000000000003E-2</v>
      </c>
      <c r="DH12" s="61">
        <v>1.5229999999999999</v>
      </c>
      <c r="DI12" s="61">
        <v>2.2639999999999998</v>
      </c>
      <c r="DJ12" s="61">
        <v>8.9459999999999997</v>
      </c>
      <c r="DK12" s="61">
        <v>4.1980000000000004</v>
      </c>
      <c r="DL12" s="61">
        <v>1.4890000000000001</v>
      </c>
      <c r="DM12" s="61">
        <v>15.628</v>
      </c>
      <c r="DN12" s="61">
        <v>36.192999999999998</v>
      </c>
      <c r="DO12" s="61">
        <v>56.405000000000001</v>
      </c>
      <c r="DP12" s="61">
        <v>92.597999999999999</v>
      </c>
    </row>
    <row r="13" spans="1:120">
      <c r="A13" s="9">
        <v>39234</v>
      </c>
      <c r="B13" s="61">
        <v>1.1870000000000001</v>
      </c>
      <c r="C13" s="61">
        <v>15.473000000000001</v>
      </c>
      <c r="D13" s="61">
        <v>14.766999999999999</v>
      </c>
      <c r="E13" s="61">
        <v>12.521000000000001</v>
      </c>
      <c r="F13" s="61">
        <v>2.2469999999999999</v>
      </c>
      <c r="G13" s="61">
        <v>2.3010000000000002</v>
      </c>
      <c r="H13" s="61">
        <v>7.9130000000000003</v>
      </c>
      <c r="I13" s="61">
        <v>49.396000000000001</v>
      </c>
      <c r="J13" s="61">
        <v>11.522</v>
      </c>
      <c r="K13" s="61">
        <v>58.618000000000002</v>
      </c>
      <c r="L13" s="61">
        <v>20.789000000000001</v>
      </c>
      <c r="M13" s="61">
        <v>12.73</v>
      </c>
      <c r="N13" s="61">
        <v>11.14</v>
      </c>
      <c r="O13" s="61">
        <v>5.2679999999999998</v>
      </c>
      <c r="P13" s="61">
        <v>2.0750000000000002</v>
      </c>
      <c r="Q13" s="61">
        <v>3.1930000000000001</v>
      </c>
      <c r="R13" s="61">
        <v>0.73699999999999999</v>
      </c>
      <c r="S13" s="61">
        <v>5.048</v>
      </c>
      <c r="T13" s="61">
        <v>1.589</v>
      </c>
      <c r="U13" s="61">
        <v>1.46</v>
      </c>
      <c r="V13" s="61">
        <v>1.46</v>
      </c>
      <c r="W13" s="61">
        <v>0</v>
      </c>
      <c r="X13" s="61">
        <v>0</v>
      </c>
      <c r="Y13" s="61">
        <v>0.13</v>
      </c>
      <c r="Z13" s="61">
        <v>6.7270000000000003</v>
      </c>
      <c r="AA13" s="61">
        <v>3.5350000000000001</v>
      </c>
      <c r="AB13" s="61">
        <v>3.1930000000000001</v>
      </c>
      <c r="AC13" s="61">
        <v>0.73699999999999999</v>
      </c>
      <c r="AD13" s="61">
        <v>5.1779999999999999</v>
      </c>
      <c r="AE13" s="61">
        <v>2.42</v>
      </c>
      <c r="AF13" s="61">
        <v>15.15</v>
      </c>
      <c r="AG13" s="61">
        <v>5.6390000000000002</v>
      </c>
      <c r="AH13" s="61">
        <v>2.702</v>
      </c>
      <c r="AI13" s="61">
        <v>23.445</v>
      </c>
      <c r="AJ13" s="61">
        <v>54.213000000000001</v>
      </c>
      <c r="AK13" s="61">
        <v>88.813999999999993</v>
      </c>
      <c r="AL13" s="61">
        <v>143.02699999999999</v>
      </c>
      <c r="AM13" s="61">
        <v>40.381</v>
      </c>
      <c r="AN13" s="61">
        <v>18.913</v>
      </c>
      <c r="AO13" s="61">
        <v>12.15</v>
      </c>
      <c r="AP13" s="61">
        <v>7.4210000000000003</v>
      </c>
      <c r="AQ13" s="61">
        <v>0.46200000000000002</v>
      </c>
      <c r="AR13" s="61">
        <v>4.2670000000000003</v>
      </c>
      <c r="AS13" s="61">
        <v>3.1989999999999998</v>
      </c>
      <c r="AT13" s="61">
        <v>2.9670000000000001</v>
      </c>
      <c r="AU13" s="61">
        <v>0.23200000000000001</v>
      </c>
      <c r="AV13" s="61">
        <v>0.224</v>
      </c>
      <c r="AW13" s="61">
        <v>1.964</v>
      </c>
      <c r="AX13" s="61">
        <v>20.876999999999999</v>
      </c>
      <c r="AY13" s="61">
        <v>3.4430000000000001</v>
      </c>
      <c r="AZ13" s="61">
        <v>16.061</v>
      </c>
      <c r="BA13" s="61">
        <v>8.6120000000000001</v>
      </c>
      <c r="BB13" s="61">
        <v>6.6559999999999997</v>
      </c>
      <c r="BC13" s="61">
        <v>4.3890000000000002</v>
      </c>
      <c r="BD13" s="61">
        <v>2.7879999999999998</v>
      </c>
      <c r="BE13" s="61">
        <v>1.996</v>
      </c>
      <c r="BF13" s="61">
        <v>0.79100000000000004</v>
      </c>
      <c r="BG13" s="61">
        <v>2.1000000000000001E-2</v>
      </c>
      <c r="BH13" s="61">
        <v>1.58</v>
      </c>
      <c r="BI13" s="61">
        <v>2.2669999999999999</v>
      </c>
      <c r="BJ13" s="61">
        <v>1.2470000000000001</v>
      </c>
      <c r="BK13" s="61">
        <v>1.2470000000000001</v>
      </c>
      <c r="BL13" s="61">
        <v>0</v>
      </c>
      <c r="BM13" s="61">
        <v>0.14000000000000001</v>
      </c>
      <c r="BN13" s="61">
        <v>0.49199999999999999</v>
      </c>
      <c r="BO13" s="61">
        <v>4.0350000000000001</v>
      </c>
      <c r="BP13" s="61">
        <v>3.2429999999999999</v>
      </c>
      <c r="BQ13" s="61">
        <v>0.79100000000000004</v>
      </c>
      <c r="BR13" s="61">
        <v>0.161</v>
      </c>
      <c r="BS13" s="61">
        <v>2.0720000000000001</v>
      </c>
      <c r="BT13" s="61">
        <v>0.51600000000000001</v>
      </c>
      <c r="BU13" s="61">
        <v>7.173</v>
      </c>
      <c r="BV13" s="61">
        <v>1.4390000000000001</v>
      </c>
      <c r="BW13" s="61">
        <v>2.3290000000000002</v>
      </c>
      <c r="BX13" s="61">
        <v>13.042</v>
      </c>
      <c r="BY13" s="61">
        <v>25.568999999999999</v>
      </c>
      <c r="BZ13" s="61">
        <v>25.753</v>
      </c>
      <c r="CA13" s="61">
        <v>51.322000000000003</v>
      </c>
      <c r="CB13" s="61">
        <v>81.043999999999997</v>
      </c>
      <c r="CC13" s="61">
        <v>29.484000000000002</v>
      </c>
      <c r="CD13" s="61">
        <v>20.295999999999999</v>
      </c>
      <c r="CE13" s="61">
        <v>8.9179999999999993</v>
      </c>
      <c r="CF13" s="61">
        <v>0.80400000000000005</v>
      </c>
      <c r="CG13" s="61">
        <v>10.574999999999999</v>
      </c>
      <c r="CH13" s="61">
        <v>7.1390000000000002</v>
      </c>
      <c r="CI13" s="61">
        <v>6.625</v>
      </c>
      <c r="CJ13" s="61">
        <v>0.51300000000000001</v>
      </c>
      <c r="CK13" s="61">
        <v>0.97</v>
      </c>
      <c r="CL13" s="61">
        <v>7.5469999999999997</v>
      </c>
      <c r="CM13" s="61">
        <v>37.030999999999999</v>
      </c>
      <c r="CN13" s="61">
        <v>8.1419999999999995</v>
      </c>
      <c r="CO13" s="61">
        <v>35.872</v>
      </c>
      <c r="CP13" s="61">
        <v>13.494999999999999</v>
      </c>
      <c r="CQ13" s="61">
        <v>7.4989999999999997</v>
      </c>
      <c r="CR13" s="61">
        <v>6.43</v>
      </c>
      <c r="CS13" s="61">
        <v>4.5179999999999998</v>
      </c>
      <c r="CT13" s="61">
        <v>2.9</v>
      </c>
      <c r="CU13" s="61">
        <v>1.6180000000000001</v>
      </c>
      <c r="CV13" s="61">
        <v>0.73799999999999999</v>
      </c>
      <c r="CW13" s="61">
        <v>1.175</v>
      </c>
      <c r="CX13" s="61">
        <v>1.069</v>
      </c>
      <c r="CY13" s="61">
        <v>0.94099999999999995</v>
      </c>
      <c r="CZ13" s="61">
        <v>0.873</v>
      </c>
      <c r="DA13" s="61">
        <v>6.7000000000000004E-2</v>
      </c>
      <c r="DB13" s="61">
        <v>0</v>
      </c>
      <c r="DC13" s="61">
        <v>0.128</v>
      </c>
      <c r="DD13" s="61">
        <v>5.4580000000000002</v>
      </c>
      <c r="DE13" s="61">
        <v>3.7730000000000001</v>
      </c>
      <c r="DF13" s="61">
        <v>1.6850000000000001</v>
      </c>
      <c r="DG13" s="61">
        <v>0.73799999999999999</v>
      </c>
      <c r="DH13" s="61">
        <v>1.3029999999999999</v>
      </c>
      <c r="DI13" s="61">
        <v>1.466</v>
      </c>
      <c r="DJ13" s="61">
        <v>8.9649999999999999</v>
      </c>
      <c r="DK13" s="61">
        <v>4.53</v>
      </c>
      <c r="DL13" s="61">
        <v>0.55100000000000005</v>
      </c>
      <c r="DM13" s="61">
        <v>16.609000000000002</v>
      </c>
      <c r="DN13" s="61">
        <v>36.982999999999997</v>
      </c>
      <c r="DO13" s="61">
        <v>58.106999999999999</v>
      </c>
      <c r="DP13" s="61">
        <v>95.09</v>
      </c>
    </row>
    <row r="14" spans="1:120">
      <c r="A14" s="9">
        <v>39600</v>
      </c>
      <c r="B14" s="61">
        <v>1.1639999999999999</v>
      </c>
      <c r="C14" s="61">
        <v>15.869</v>
      </c>
      <c r="D14" s="61">
        <v>12.952</v>
      </c>
      <c r="E14" s="61">
        <v>11.31</v>
      </c>
      <c r="F14" s="61">
        <v>1.6419999999999999</v>
      </c>
      <c r="G14" s="61">
        <v>2.4289999999999998</v>
      </c>
      <c r="H14" s="61">
        <v>8.3260000000000005</v>
      </c>
      <c r="I14" s="61">
        <v>48.593000000000004</v>
      </c>
      <c r="J14" s="61">
        <v>11.446</v>
      </c>
      <c r="K14" s="61">
        <v>60.5</v>
      </c>
      <c r="L14" s="61">
        <v>21.974</v>
      </c>
      <c r="M14" s="61">
        <v>14.092000000000001</v>
      </c>
      <c r="N14" s="61">
        <v>12.018000000000001</v>
      </c>
      <c r="O14" s="61">
        <v>6.5890000000000004</v>
      </c>
      <c r="P14" s="61">
        <v>2.6379999999999999</v>
      </c>
      <c r="Q14" s="61">
        <v>3.9510000000000001</v>
      </c>
      <c r="R14" s="61">
        <v>0.70799999999999996</v>
      </c>
      <c r="S14" s="61">
        <v>4.585</v>
      </c>
      <c r="T14" s="61">
        <v>2.0739999999999998</v>
      </c>
      <c r="U14" s="61">
        <v>1.653</v>
      </c>
      <c r="V14" s="61">
        <v>1.177</v>
      </c>
      <c r="W14" s="61">
        <v>0.47499999999999998</v>
      </c>
      <c r="X14" s="61">
        <v>6.7000000000000004E-2</v>
      </c>
      <c r="Y14" s="61">
        <v>0.35399999999999998</v>
      </c>
      <c r="Z14" s="61">
        <v>8.2420000000000009</v>
      </c>
      <c r="AA14" s="61">
        <v>3.8159999999999998</v>
      </c>
      <c r="AB14" s="61">
        <v>4.4260000000000002</v>
      </c>
      <c r="AC14" s="61">
        <v>0.77600000000000002</v>
      </c>
      <c r="AD14" s="61">
        <v>4.9379999999999997</v>
      </c>
      <c r="AE14" s="61">
        <v>1.9710000000000001</v>
      </c>
      <c r="AF14" s="61">
        <v>16.062999999999999</v>
      </c>
      <c r="AG14" s="61">
        <v>5.91</v>
      </c>
      <c r="AH14" s="61">
        <v>1.48</v>
      </c>
      <c r="AI14" s="61">
        <v>24.187000000000001</v>
      </c>
      <c r="AJ14" s="61">
        <v>54.357999999999997</v>
      </c>
      <c r="AK14" s="61">
        <v>89.635000000000005</v>
      </c>
      <c r="AL14" s="61">
        <v>143.99299999999999</v>
      </c>
      <c r="AM14" s="61">
        <v>47.835999999999999</v>
      </c>
      <c r="AN14" s="61">
        <v>21.608000000000001</v>
      </c>
      <c r="AO14" s="61">
        <v>13.814</v>
      </c>
      <c r="AP14" s="61">
        <v>7.9240000000000004</v>
      </c>
      <c r="AQ14" s="61">
        <v>0.251</v>
      </c>
      <c r="AR14" s="61">
        <v>5.6390000000000002</v>
      </c>
      <c r="AS14" s="61">
        <v>5.9169999999999998</v>
      </c>
      <c r="AT14" s="61">
        <v>5.5910000000000002</v>
      </c>
      <c r="AU14" s="61">
        <v>0.32600000000000001</v>
      </c>
      <c r="AV14" s="61">
        <v>0.82799999999999996</v>
      </c>
      <c r="AW14" s="61">
        <v>2.286</v>
      </c>
      <c r="AX14" s="61">
        <v>23.893999999999998</v>
      </c>
      <c r="AY14" s="61">
        <v>6.1289999999999996</v>
      </c>
      <c r="AZ14" s="61">
        <v>17.812000000000001</v>
      </c>
      <c r="BA14" s="61">
        <v>6.5359999999999996</v>
      </c>
      <c r="BB14" s="61">
        <v>4.6340000000000003</v>
      </c>
      <c r="BC14" s="61">
        <v>4.1509999999999998</v>
      </c>
      <c r="BD14" s="61">
        <v>2.7919999999999998</v>
      </c>
      <c r="BE14" s="61">
        <v>2.0920000000000001</v>
      </c>
      <c r="BF14" s="61">
        <v>0.70099999999999996</v>
      </c>
      <c r="BG14" s="61">
        <v>0</v>
      </c>
      <c r="BH14" s="61">
        <v>1.359</v>
      </c>
      <c r="BI14" s="61">
        <v>0.48299999999999998</v>
      </c>
      <c r="BJ14" s="61">
        <v>0.22700000000000001</v>
      </c>
      <c r="BK14" s="61">
        <v>0.20100000000000001</v>
      </c>
      <c r="BL14" s="61">
        <v>2.5000000000000001E-2</v>
      </c>
      <c r="BM14" s="61">
        <v>0.21199999999999999</v>
      </c>
      <c r="BN14" s="61">
        <v>4.3999999999999997E-2</v>
      </c>
      <c r="BO14" s="61">
        <v>3.0190000000000001</v>
      </c>
      <c r="BP14" s="61">
        <v>2.2930000000000001</v>
      </c>
      <c r="BQ14" s="61">
        <v>0.72599999999999998</v>
      </c>
      <c r="BR14" s="61">
        <v>0.21199999999999999</v>
      </c>
      <c r="BS14" s="61">
        <v>1.403</v>
      </c>
      <c r="BT14" s="61">
        <v>0.39600000000000002</v>
      </c>
      <c r="BU14" s="61">
        <v>5.03</v>
      </c>
      <c r="BV14" s="61">
        <v>1.506</v>
      </c>
      <c r="BW14" s="61">
        <v>0.56499999999999995</v>
      </c>
      <c r="BX14" s="61">
        <v>13.222</v>
      </c>
      <c r="BY14" s="61">
        <v>26.242000000000001</v>
      </c>
      <c r="BZ14" s="61">
        <v>28.695</v>
      </c>
      <c r="CA14" s="61">
        <v>54.936999999999998</v>
      </c>
      <c r="CB14" s="61">
        <v>81.525000000000006</v>
      </c>
      <c r="CC14" s="61">
        <v>30.491</v>
      </c>
      <c r="CD14" s="61">
        <v>21.7</v>
      </c>
      <c r="CE14" s="61">
        <v>10.369</v>
      </c>
      <c r="CF14" s="61">
        <v>0.93100000000000005</v>
      </c>
      <c r="CG14" s="61">
        <v>10.4</v>
      </c>
      <c r="CH14" s="61">
        <v>6.1379999999999999</v>
      </c>
      <c r="CI14" s="61">
        <v>5.4749999999999996</v>
      </c>
      <c r="CJ14" s="61">
        <v>0.66400000000000003</v>
      </c>
      <c r="CK14" s="61">
        <v>0.44800000000000001</v>
      </c>
      <c r="CL14" s="61">
        <v>7.9249999999999998</v>
      </c>
      <c r="CM14" s="61">
        <v>38.415999999999997</v>
      </c>
      <c r="CN14" s="61">
        <v>8.1080000000000005</v>
      </c>
      <c r="CO14" s="61">
        <v>35.000999999999998</v>
      </c>
      <c r="CP14" s="61">
        <v>11.622</v>
      </c>
      <c r="CQ14" s="61">
        <v>6.5270000000000001</v>
      </c>
      <c r="CR14" s="61">
        <v>5.3949999999999996</v>
      </c>
      <c r="CS14" s="61">
        <v>3.9140000000000001</v>
      </c>
      <c r="CT14" s="61">
        <v>2.2450000000000001</v>
      </c>
      <c r="CU14" s="61">
        <v>1.669</v>
      </c>
      <c r="CV14" s="61">
        <v>0.13</v>
      </c>
      <c r="CW14" s="61">
        <v>1.35</v>
      </c>
      <c r="CX14" s="61">
        <v>1.1319999999999999</v>
      </c>
      <c r="CY14" s="61">
        <v>1.0049999999999999</v>
      </c>
      <c r="CZ14" s="61">
        <v>0.68300000000000005</v>
      </c>
      <c r="DA14" s="61">
        <v>0.32300000000000001</v>
      </c>
      <c r="DB14" s="61">
        <v>0</v>
      </c>
      <c r="DC14" s="61">
        <v>0.126</v>
      </c>
      <c r="DD14" s="61">
        <v>4.92</v>
      </c>
      <c r="DE14" s="61">
        <v>2.9279999999999999</v>
      </c>
      <c r="DF14" s="61">
        <v>1.992</v>
      </c>
      <c r="DG14" s="61">
        <v>0.13</v>
      </c>
      <c r="DH14" s="61">
        <v>1.476</v>
      </c>
      <c r="DI14" s="61">
        <v>1.071</v>
      </c>
      <c r="DJ14" s="61">
        <v>7.5979999999999999</v>
      </c>
      <c r="DK14" s="61">
        <v>4.024</v>
      </c>
      <c r="DL14" s="61">
        <v>1.738</v>
      </c>
      <c r="DM14" s="61">
        <v>16.667999999999999</v>
      </c>
      <c r="DN14" s="61">
        <v>37.018000000000001</v>
      </c>
      <c r="DO14" s="61">
        <v>57.868000000000002</v>
      </c>
      <c r="DP14" s="61">
        <v>94.885000000000005</v>
      </c>
    </row>
    <row r="15" spans="1:120">
      <c r="A15" s="9">
        <v>39965</v>
      </c>
      <c r="B15" s="61">
        <v>1.613</v>
      </c>
      <c r="C15" s="61">
        <v>16.184999999999999</v>
      </c>
      <c r="D15" s="61">
        <v>12.179</v>
      </c>
      <c r="E15" s="61">
        <v>10.217000000000001</v>
      </c>
      <c r="F15" s="61">
        <v>1.962</v>
      </c>
      <c r="G15" s="61">
        <v>2.956</v>
      </c>
      <c r="H15" s="61">
        <v>8.2799999999999994</v>
      </c>
      <c r="I15" s="61">
        <v>49.037999999999997</v>
      </c>
      <c r="J15" s="61">
        <v>12.112</v>
      </c>
      <c r="K15" s="61">
        <v>61.347999999999999</v>
      </c>
      <c r="L15" s="61">
        <v>20.462</v>
      </c>
      <c r="M15" s="61">
        <v>13.388</v>
      </c>
      <c r="N15" s="61">
        <v>11.393000000000001</v>
      </c>
      <c r="O15" s="61">
        <v>5.2380000000000004</v>
      </c>
      <c r="P15" s="61">
        <v>1.7909999999999999</v>
      </c>
      <c r="Q15" s="61">
        <v>3.448</v>
      </c>
      <c r="R15" s="61">
        <v>0.42099999999999999</v>
      </c>
      <c r="S15" s="61">
        <v>5.734</v>
      </c>
      <c r="T15" s="61">
        <v>1.994</v>
      </c>
      <c r="U15" s="61">
        <v>1.153</v>
      </c>
      <c r="V15" s="61">
        <v>0.77800000000000002</v>
      </c>
      <c r="W15" s="61">
        <v>0.376</v>
      </c>
      <c r="X15" s="61">
        <v>0</v>
      </c>
      <c r="Y15" s="61">
        <v>0.84099999999999997</v>
      </c>
      <c r="Z15" s="61">
        <v>6.3920000000000003</v>
      </c>
      <c r="AA15" s="61">
        <v>2.5680000000000001</v>
      </c>
      <c r="AB15" s="61">
        <v>3.823</v>
      </c>
      <c r="AC15" s="61">
        <v>0.42099999999999999</v>
      </c>
      <c r="AD15" s="61">
        <v>6.5750000000000002</v>
      </c>
      <c r="AE15" s="61">
        <v>1.5289999999999999</v>
      </c>
      <c r="AF15" s="61">
        <v>14.917</v>
      </c>
      <c r="AG15" s="61">
        <v>5.5449999999999999</v>
      </c>
      <c r="AH15" s="61">
        <v>1.4750000000000001</v>
      </c>
      <c r="AI15" s="61">
        <v>24.66</v>
      </c>
      <c r="AJ15" s="61">
        <v>54.146000000000001</v>
      </c>
      <c r="AK15" s="61">
        <v>90.287999999999997</v>
      </c>
      <c r="AL15" s="61">
        <v>144.434</v>
      </c>
      <c r="AM15" s="61">
        <v>46.84</v>
      </c>
      <c r="AN15" s="61">
        <v>21.350999999999999</v>
      </c>
      <c r="AO15" s="61">
        <v>13.849</v>
      </c>
      <c r="AP15" s="61">
        <v>8.6240000000000006</v>
      </c>
      <c r="AQ15" s="61">
        <v>0.313</v>
      </c>
      <c r="AR15" s="61">
        <v>4.9119999999999999</v>
      </c>
      <c r="AS15" s="61">
        <v>4.8630000000000004</v>
      </c>
      <c r="AT15" s="61">
        <v>4.4989999999999997</v>
      </c>
      <c r="AU15" s="61">
        <v>0.36399999999999999</v>
      </c>
      <c r="AV15" s="61">
        <v>0.93</v>
      </c>
      <c r="AW15" s="61">
        <v>2.73</v>
      </c>
      <c r="AX15" s="61">
        <v>24.08</v>
      </c>
      <c r="AY15" s="61">
        <v>5.1369999999999996</v>
      </c>
      <c r="AZ15" s="61">
        <v>17.623000000000001</v>
      </c>
      <c r="BA15" s="61">
        <v>8.3230000000000004</v>
      </c>
      <c r="BB15" s="61">
        <v>5.5940000000000003</v>
      </c>
      <c r="BC15" s="61">
        <v>4.6479999999999997</v>
      </c>
      <c r="BD15" s="61">
        <v>3.069</v>
      </c>
      <c r="BE15" s="61">
        <v>2.2160000000000002</v>
      </c>
      <c r="BF15" s="61">
        <v>0.85299999999999998</v>
      </c>
      <c r="BG15" s="61">
        <v>0.23</v>
      </c>
      <c r="BH15" s="61">
        <v>1.349</v>
      </c>
      <c r="BI15" s="61">
        <v>0.94599999999999995</v>
      </c>
      <c r="BJ15" s="61">
        <v>0.48299999999999998</v>
      </c>
      <c r="BK15" s="61">
        <v>0.48299999999999998</v>
      </c>
      <c r="BL15" s="61">
        <v>0</v>
      </c>
      <c r="BM15" s="61">
        <v>5.5E-2</v>
      </c>
      <c r="BN15" s="61">
        <v>0.33900000000000002</v>
      </c>
      <c r="BO15" s="61">
        <v>3.552</v>
      </c>
      <c r="BP15" s="61">
        <v>2.6989999999999998</v>
      </c>
      <c r="BQ15" s="61">
        <v>0.85299999999999998</v>
      </c>
      <c r="BR15" s="61">
        <v>0.28499999999999998</v>
      </c>
      <c r="BS15" s="61">
        <v>1.6879999999999999</v>
      </c>
      <c r="BT15" s="61">
        <v>0.39300000000000002</v>
      </c>
      <c r="BU15" s="61">
        <v>5.9870000000000001</v>
      </c>
      <c r="BV15" s="61">
        <v>2.3359999999999999</v>
      </c>
      <c r="BW15" s="61">
        <v>0.90400000000000003</v>
      </c>
      <c r="BX15" s="61">
        <v>14.012</v>
      </c>
      <c r="BY15" s="61">
        <v>26.945</v>
      </c>
      <c r="BZ15" s="61">
        <v>29.122</v>
      </c>
      <c r="CA15" s="61">
        <v>56.067</v>
      </c>
      <c r="CB15" s="61">
        <v>82.046999999999997</v>
      </c>
      <c r="CC15" s="61">
        <v>30.780999999999999</v>
      </c>
      <c r="CD15" s="61">
        <v>20.422000000000001</v>
      </c>
      <c r="CE15" s="61">
        <v>11.135999999999999</v>
      </c>
      <c r="CF15" s="61">
        <v>1.4530000000000001</v>
      </c>
      <c r="CG15" s="61">
        <v>7.8330000000000002</v>
      </c>
      <c r="CH15" s="61">
        <v>7.4660000000000002</v>
      </c>
      <c r="CI15" s="61">
        <v>6.5579999999999998</v>
      </c>
      <c r="CJ15" s="61">
        <v>0.90800000000000003</v>
      </c>
      <c r="CK15" s="61">
        <v>0.51500000000000001</v>
      </c>
      <c r="CL15" s="61">
        <v>7.6989999999999998</v>
      </c>
      <c r="CM15" s="61">
        <v>38.478999999999999</v>
      </c>
      <c r="CN15" s="61">
        <v>7.1589999999999998</v>
      </c>
      <c r="CO15" s="61">
        <v>36.408000000000001</v>
      </c>
      <c r="CP15" s="61">
        <v>15.089</v>
      </c>
      <c r="CQ15" s="61">
        <v>6.6360000000000001</v>
      </c>
      <c r="CR15" s="61">
        <v>5.3449999999999998</v>
      </c>
      <c r="CS15" s="61">
        <v>2.726</v>
      </c>
      <c r="CT15" s="61">
        <v>1.794</v>
      </c>
      <c r="CU15" s="61">
        <v>0.93300000000000005</v>
      </c>
      <c r="CV15" s="61">
        <v>8.7999999999999995E-2</v>
      </c>
      <c r="CW15" s="61">
        <v>2.5299999999999998</v>
      </c>
      <c r="CX15" s="61">
        <v>1.292</v>
      </c>
      <c r="CY15" s="61">
        <v>0.95899999999999996</v>
      </c>
      <c r="CZ15" s="61">
        <v>0.95899999999999996</v>
      </c>
      <c r="DA15" s="61">
        <v>0</v>
      </c>
      <c r="DB15" s="61">
        <v>0</v>
      </c>
      <c r="DC15" s="61">
        <v>0.33200000000000002</v>
      </c>
      <c r="DD15" s="61">
        <v>3.6859999999999999</v>
      </c>
      <c r="DE15" s="61">
        <v>2.7530000000000001</v>
      </c>
      <c r="DF15" s="61">
        <v>0.93300000000000005</v>
      </c>
      <c r="DG15" s="61">
        <v>8.7999999999999995E-2</v>
      </c>
      <c r="DH15" s="61">
        <v>2.8620000000000001</v>
      </c>
      <c r="DI15" s="61">
        <v>3.1379999999999999</v>
      </c>
      <c r="DJ15" s="61">
        <v>9.7739999999999991</v>
      </c>
      <c r="DK15" s="61">
        <v>5.3150000000000004</v>
      </c>
      <c r="DL15" s="61">
        <v>0.92900000000000005</v>
      </c>
      <c r="DM15" s="61">
        <v>18.093</v>
      </c>
      <c r="DN15" s="61">
        <v>37.417000000000002</v>
      </c>
      <c r="DO15" s="61">
        <v>60.648000000000003</v>
      </c>
      <c r="DP15" s="61">
        <v>98.064999999999998</v>
      </c>
    </row>
    <row r="16" spans="1:120">
      <c r="A16" s="9">
        <v>40330</v>
      </c>
      <c r="B16" s="61">
        <v>1.6240000000000001</v>
      </c>
      <c r="C16" s="61">
        <v>16.783000000000001</v>
      </c>
      <c r="D16" s="61">
        <v>11.803000000000001</v>
      </c>
      <c r="E16" s="61">
        <v>9.1539999999999999</v>
      </c>
      <c r="F16" s="61">
        <v>2.6480000000000001</v>
      </c>
      <c r="G16" s="61">
        <v>3.4569999999999999</v>
      </c>
      <c r="H16" s="61">
        <v>7.6769999999999996</v>
      </c>
      <c r="I16" s="61">
        <v>48.381</v>
      </c>
      <c r="J16" s="61">
        <v>11.79</v>
      </c>
      <c r="K16" s="61">
        <v>61.167999999999999</v>
      </c>
      <c r="L16" s="61">
        <v>22.248999999999999</v>
      </c>
      <c r="M16" s="61">
        <v>13.595000000000001</v>
      </c>
      <c r="N16" s="61">
        <v>11.021000000000001</v>
      </c>
      <c r="O16" s="61">
        <v>4.923</v>
      </c>
      <c r="P16" s="61">
        <v>1.98</v>
      </c>
      <c r="Q16" s="61">
        <v>2.9430000000000001</v>
      </c>
      <c r="R16" s="61">
        <v>0.873</v>
      </c>
      <c r="S16" s="61">
        <v>5.1210000000000004</v>
      </c>
      <c r="T16" s="61">
        <v>2.5739999999999998</v>
      </c>
      <c r="U16" s="61">
        <v>1.9379999999999999</v>
      </c>
      <c r="V16" s="61">
        <v>1.573</v>
      </c>
      <c r="W16" s="61">
        <v>0.36599999999999999</v>
      </c>
      <c r="X16" s="61">
        <v>9.9000000000000005E-2</v>
      </c>
      <c r="Y16" s="61">
        <v>0.53600000000000003</v>
      </c>
      <c r="Z16" s="61">
        <v>6.8609999999999998</v>
      </c>
      <c r="AA16" s="61">
        <v>3.5529999999999999</v>
      </c>
      <c r="AB16" s="61">
        <v>3.3090000000000002</v>
      </c>
      <c r="AC16" s="61">
        <v>0.97199999999999998</v>
      </c>
      <c r="AD16" s="61">
        <v>5.657</v>
      </c>
      <c r="AE16" s="61">
        <v>2.7570000000000001</v>
      </c>
      <c r="AF16" s="61">
        <v>16.352</v>
      </c>
      <c r="AG16" s="61">
        <v>5.8970000000000002</v>
      </c>
      <c r="AH16" s="61">
        <v>2.0329999999999999</v>
      </c>
      <c r="AI16" s="61">
        <v>24.611000000000001</v>
      </c>
      <c r="AJ16" s="61">
        <v>54.298000000000002</v>
      </c>
      <c r="AK16" s="61">
        <v>91.322000000000003</v>
      </c>
      <c r="AL16" s="61">
        <v>145.62100000000001</v>
      </c>
      <c r="AM16" s="61">
        <v>49.24</v>
      </c>
      <c r="AN16" s="61">
        <v>22.760999999999999</v>
      </c>
      <c r="AO16" s="61">
        <v>15.805999999999999</v>
      </c>
      <c r="AP16" s="61">
        <v>9.2859999999999996</v>
      </c>
      <c r="AQ16" s="61">
        <v>0.41799999999999998</v>
      </c>
      <c r="AR16" s="61">
        <v>6.1029999999999998</v>
      </c>
      <c r="AS16" s="61">
        <v>4.5750000000000002</v>
      </c>
      <c r="AT16" s="61">
        <v>4.4610000000000003</v>
      </c>
      <c r="AU16" s="61">
        <v>0.114</v>
      </c>
      <c r="AV16" s="61">
        <v>0.749</v>
      </c>
      <c r="AW16" s="61">
        <v>2.5059999999999998</v>
      </c>
      <c r="AX16" s="61">
        <v>25.266999999999999</v>
      </c>
      <c r="AY16" s="61">
        <v>4.8570000000000002</v>
      </c>
      <c r="AZ16" s="61">
        <v>19.117000000000001</v>
      </c>
      <c r="BA16" s="61">
        <v>7.3090000000000002</v>
      </c>
      <c r="BB16" s="61">
        <v>4.05</v>
      </c>
      <c r="BC16" s="61">
        <v>3.0939999999999999</v>
      </c>
      <c r="BD16" s="61">
        <v>1.3069999999999999</v>
      </c>
      <c r="BE16" s="61">
        <v>0.84099999999999997</v>
      </c>
      <c r="BF16" s="61">
        <v>0.46600000000000003</v>
      </c>
      <c r="BG16" s="61">
        <v>0.34699999999999998</v>
      </c>
      <c r="BH16" s="61">
        <v>1.44</v>
      </c>
      <c r="BI16" s="61">
        <v>0.95699999999999996</v>
      </c>
      <c r="BJ16" s="61">
        <v>0.77300000000000002</v>
      </c>
      <c r="BK16" s="61">
        <v>0.55100000000000005</v>
      </c>
      <c r="BL16" s="61">
        <v>0.221</v>
      </c>
      <c r="BM16" s="61">
        <v>6.6000000000000003E-2</v>
      </c>
      <c r="BN16" s="61">
        <v>0.04</v>
      </c>
      <c r="BO16" s="61">
        <v>2.08</v>
      </c>
      <c r="BP16" s="61">
        <v>1.3919999999999999</v>
      </c>
      <c r="BQ16" s="61">
        <v>0.68799999999999994</v>
      </c>
      <c r="BR16" s="61">
        <v>0.41299999999999998</v>
      </c>
      <c r="BS16" s="61">
        <v>1.4790000000000001</v>
      </c>
      <c r="BT16" s="61">
        <v>0.47199999999999998</v>
      </c>
      <c r="BU16" s="61">
        <v>4.5220000000000002</v>
      </c>
      <c r="BV16" s="61">
        <v>2.786</v>
      </c>
      <c r="BW16" s="61">
        <v>0.85099999999999998</v>
      </c>
      <c r="BX16" s="61">
        <v>14.170999999999999</v>
      </c>
      <c r="BY16" s="61">
        <v>26.811</v>
      </c>
      <c r="BZ16" s="61">
        <v>30.588000000000001</v>
      </c>
      <c r="CA16" s="61">
        <v>57.399000000000001</v>
      </c>
      <c r="CB16" s="61">
        <v>84.665999999999997</v>
      </c>
      <c r="CC16" s="61">
        <v>31.344000000000001</v>
      </c>
      <c r="CD16" s="61">
        <v>22.177</v>
      </c>
      <c r="CE16" s="61">
        <v>11.291</v>
      </c>
      <c r="CF16" s="61">
        <v>0.90700000000000003</v>
      </c>
      <c r="CG16" s="61">
        <v>9.98</v>
      </c>
      <c r="CH16" s="61">
        <v>6.3659999999999997</v>
      </c>
      <c r="CI16" s="61">
        <v>5.8170000000000002</v>
      </c>
      <c r="CJ16" s="61">
        <v>0.54900000000000004</v>
      </c>
      <c r="CK16" s="61">
        <v>0.76500000000000001</v>
      </c>
      <c r="CL16" s="61">
        <v>7.46</v>
      </c>
      <c r="CM16" s="61">
        <v>38.804000000000002</v>
      </c>
      <c r="CN16" s="61">
        <v>8.4710000000000001</v>
      </c>
      <c r="CO16" s="61">
        <v>37.390999999999998</v>
      </c>
      <c r="CP16" s="61">
        <v>13.087999999999999</v>
      </c>
      <c r="CQ16" s="61">
        <v>6.6390000000000002</v>
      </c>
      <c r="CR16" s="61">
        <v>5.4009999999999998</v>
      </c>
      <c r="CS16" s="61">
        <v>3.2410000000000001</v>
      </c>
      <c r="CT16" s="61">
        <v>2.1589999999999998</v>
      </c>
      <c r="CU16" s="61">
        <v>1.0820000000000001</v>
      </c>
      <c r="CV16" s="61">
        <v>0.33900000000000002</v>
      </c>
      <c r="CW16" s="61">
        <v>1.6990000000000001</v>
      </c>
      <c r="CX16" s="61">
        <v>1.238</v>
      </c>
      <c r="CY16" s="61">
        <v>0.999</v>
      </c>
      <c r="CZ16" s="61">
        <v>0.999</v>
      </c>
      <c r="DA16" s="61">
        <v>0</v>
      </c>
      <c r="DB16" s="61">
        <v>0</v>
      </c>
      <c r="DC16" s="61">
        <v>0.23899999999999999</v>
      </c>
      <c r="DD16" s="61">
        <v>4.24</v>
      </c>
      <c r="DE16" s="61">
        <v>3.1579999999999999</v>
      </c>
      <c r="DF16" s="61">
        <v>1.0820000000000001</v>
      </c>
      <c r="DG16" s="61">
        <v>0.33900000000000002</v>
      </c>
      <c r="DH16" s="61">
        <v>1.9379999999999999</v>
      </c>
      <c r="DI16" s="61">
        <v>3.4239999999999999</v>
      </c>
      <c r="DJ16" s="61">
        <v>10.063000000000001</v>
      </c>
      <c r="DK16" s="61">
        <v>3.0249999999999999</v>
      </c>
      <c r="DL16" s="61">
        <v>1.879</v>
      </c>
      <c r="DM16" s="61">
        <v>18.562000000000001</v>
      </c>
      <c r="DN16" s="61">
        <v>37.982999999999997</v>
      </c>
      <c r="DO16" s="61">
        <v>61.65</v>
      </c>
      <c r="DP16" s="61">
        <v>99.632999999999996</v>
      </c>
    </row>
    <row r="17" spans="1:120">
      <c r="A17" s="9">
        <v>40695</v>
      </c>
      <c r="B17" s="61">
        <v>1.59</v>
      </c>
      <c r="C17" s="61">
        <v>16.303000000000001</v>
      </c>
      <c r="D17" s="61">
        <v>11.221</v>
      </c>
      <c r="E17" s="61">
        <v>9.3360000000000003</v>
      </c>
      <c r="F17" s="61">
        <v>1.885</v>
      </c>
      <c r="G17" s="61">
        <v>2.6120000000000001</v>
      </c>
      <c r="H17" s="61">
        <v>7.2629999999999999</v>
      </c>
      <c r="I17" s="61">
        <v>47.02</v>
      </c>
      <c r="J17" s="61">
        <v>11.006</v>
      </c>
      <c r="K17" s="61">
        <v>66.31</v>
      </c>
      <c r="L17" s="61">
        <v>21.94</v>
      </c>
      <c r="M17" s="61">
        <v>13.689</v>
      </c>
      <c r="N17" s="61">
        <v>11.773</v>
      </c>
      <c r="O17" s="61">
        <v>6.2089999999999996</v>
      </c>
      <c r="P17" s="61">
        <v>2.6150000000000002</v>
      </c>
      <c r="Q17" s="61">
        <v>3.5950000000000002</v>
      </c>
      <c r="R17" s="61">
        <v>0.85</v>
      </c>
      <c r="S17" s="61">
        <v>4.7140000000000004</v>
      </c>
      <c r="T17" s="61">
        <v>1.9159999999999999</v>
      </c>
      <c r="U17" s="61">
        <v>1.284</v>
      </c>
      <c r="V17" s="61">
        <v>1.079</v>
      </c>
      <c r="W17" s="61">
        <v>0.20499999999999999</v>
      </c>
      <c r="X17" s="61">
        <v>0</v>
      </c>
      <c r="Y17" s="61">
        <v>0.63100000000000001</v>
      </c>
      <c r="Z17" s="61">
        <v>7.4939999999999998</v>
      </c>
      <c r="AA17" s="61">
        <v>3.694</v>
      </c>
      <c r="AB17" s="61">
        <v>3.8</v>
      </c>
      <c r="AC17" s="61">
        <v>0.85</v>
      </c>
      <c r="AD17" s="61">
        <v>5.3449999999999998</v>
      </c>
      <c r="AE17" s="61">
        <v>2.649</v>
      </c>
      <c r="AF17" s="61">
        <v>16.338000000000001</v>
      </c>
      <c r="AG17" s="61">
        <v>5.6020000000000003</v>
      </c>
      <c r="AH17" s="61">
        <v>1.7809999999999999</v>
      </c>
      <c r="AI17" s="61">
        <v>24.204000000000001</v>
      </c>
      <c r="AJ17" s="61">
        <v>53.445999999999998</v>
      </c>
      <c r="AK17" s="61">
        <v>94.61</v>
      </c>
      <c r="AL17" s="61">
        <v>148.05699999999999</v>
      </c>
      <c r="AM17" s="61">
        <v>48.579000000000001</v>
      </c>
      <c r="AN17" s="61">
        <v>21.669</v>
      </c>
      <c r="AO17" s="61">
        <v>12.709</v>
      </c>
      <c r="AP17" s="61">
        <v>8.3469999999999995</v>
      </c>
      <c r="AQ17" s="61">
        <v>0.443</v>
      </c>
      <c r="AR17" s="61">
        <v>3.92</v>
      </c>
      <c r="AS17" s="61">
        <v>5.5179999999999998</v>
      </c>
      <c r="AT17" s="61">
        <v>5.1550000000000002</v>
      </c>
      <c r="AU17" s="61">
        <v>0.36299999999999999</v>
      </c>
      <c r="AV17" s="61">
        <v>1.639</v>
      </c>
      <c r="AW17" s="61">
        <v>2.58</v>
      </c>
      <c r="AX17" s="61">
        <v>24.248999999999999</v>
      </c>
      <c r="AY17" s="61">
        <v>4.7460000000000004</v>
      </c>
      <c r="AZ17" s="61">
        <v>19.584</v>
      </c>
      <c r="BA17" s="61">
        <v>8.5410000000000004</v>
      </c>
      <c r="BB17" s="61">
        <v>5.6589999999999998</v>
      </c>
      <c r="BC17" s="61">
        <v>4.9379999999999997</v>
      </c>
      <c r="BD17" s="61">
        <v>2.4969999999999999</v>
      </c>
      <c r="BE17" s="61">
        <v>1.77</v>
      </c>
      <c r="BF17" s="61">
        <v>0.72799999999999998</v>
      </c>
      <c r="BG17" s="61">
        <v>0.27600000000000002</v>
      </c>
      <c r="BH17" s="61">
        <v>2.165</v>
      </c>
      <c r="BI17" s="61">
        <v>0.72</v>
      </c>
      <c r="BJ17" s="61">
        <v>0.57699999999999996</v>
      </c>
      <c r="BK17" s="61">
        <v>0.502</v>
      </c>
      <c r="BL17" s="61">
        <v>7.4999999999999997E-2</v>
      </c>
      <c r="BM17" s="61">
        <v>0</v>
      </c>
      <c r="BN17" s="61">
        <v>0.14299999999999999</v>
      </c>
      <c r="BO17" s="61">
        <v>3.0750000000000002</v>
      </c>
      <c r="BP17" s="61">
        <v>2.2719999999999998</v>
      </c>
      <c r="BQ17" s="61">
        <v>0.80300000000000005</v>
      </c>
      <c r="BR17" s="61">
        <v>0.27600000000000002</v>
      </c>
      <c r="BS17" s="61">
        <v>2.3079999999999998</v>
      </c>
      <c r="BT17" s="61">
        <v>0.54700000000000004</v>
      </c>
      <c r="BU17" s="61">
        <v>6.2050000000000001</v>
      </c>
      <c r="BV17" s="61">
        <v>2.3359999999999999</v>
      </c>
      <c r="BW17" s="61">
        <v>0.67100000000000004</v>
      </c>
      <c r="BX17" s="61">
        <v>14.272</v>
      </c>
      <c r="BY17" s="61">
        <v>27.477</v>
      </c>
      <c r="BZ17" s="61">
        <v>30.314</v>
      </c>
      <c r="CA17" s="61">
        <v>57.790999999999997</v>
      </c>
      <c r="CB17" s="61">
        <v>87.084999999999994</v>
      </c>
      <c r="CC17" s="61">
        <v>32.265999999999998</v>
      </c>
      <c r="CD17" s="61">
        <v>22.137</v>
      </c>
      <c r="CE17" s="61">
        <v>10.71</v>
      </c>
      <c r="CF17" s="61">
        <v>0.46200000000000002</v>
      </c>
      <c r="CG17" s="61">
        <v>10.965999999999999</v>
      </c>
      <c r="CH17" s="61">
        <v>8.2100000000000009</v>
      </c>
      <c r="CI17" s="61">
        <v>7.06</v>
      </c>
      <c r="CJ17" s="61">
        <v>1.1499999999999999</v>
      </c>
      <c r="CK17" s="61">
        <v>0.79600000000000004</v>
      </c>
      <c r="CL17" s="61">
        <v>7.8689999999999998</v>
      </c>
      <c r="CM17" s="61">
        <v>40.134999999999998</v>
      </c>
      <c r="CN17" s="61">
        <v>8.0739999999999998</v>
      </c>
      <c r="CO17" s="61">
        <v>38.875</v>
      </c>
      <c r="CP17" s="61">
        <v>14.016</v>
      </c>
      <c r="CQ17" s="61">
        <v>6.4349999999999996</v>
      </c>
      <c r="CR17" s="61">
        <v>5.4390000000000001</v>
      </c>
      <c r="CS17" s="61">
        <v>3.6040000000000001</v>
      </c>
      <c r="CT17" s="61">
        <v>2.0659999999999998</v>
      </c>
      <c r="CU17" s="61">
        <v>1.5369999999999999</v>
      </c>
      <c r="CV17" s="61">
        <v>0.64200000000000002</v>
      </c>
      <c r="CW17" s="61">
        <v>1.1930000000000001</v>
      </c>
      <c r="CX17" s="61">
        <v>0.996</v>
      </c>
      <c r="CY17" s="61">
        <v>0.55800000000000005</v>
      </c>
      <c r="CZ17" s="61">
        <v>0.55800000000000005</v>
      </c>
      <c r="DA17" s="61">
        <v>0</v>
      </c>
      <c r="DB17" s="61">
        <v>0.187</v>
      </c>
      <c r="DC17" s="61">
        <v>0.251</v>
      </c>
      <c r="DD17" s="61">
        <v>4.1619999999999999</v>
      </c>
      <c r="DE17" s="61">
        <v>2.625</v>
      </c>
      <c r="DF17" s="61">
        <v>1.5369999999999999</v>
      </c>
      <c r="DG17" s="61">
        <v>0.82899999999999996</v>
      </c>
      <c r="DH17" s="61">
        <v>1.4450000000000001</v>
      </c>
      <c r="DI17" s="61">
        <v>2.4809999999999999</v>
      </c>
      <c r="DJ17" s="61">
        <v>8.9160000000000004</v>
      </c>
      <c r="DK17" s="61">
        <v>5.101</v>
      </c>
      <c r="DL17" s="61">
        <v>1.7649999999999999</v>
      </c>
      <c r="DM17" s="61">
        <v>19.579999999999998</v>
      </c>
      <c r="DN17" s="61">
        <v>38.701000000000001</v>
      </c>
      <c r="DO17" s="61">
        <v>64.165000000000006</v>
      </c>
      <c r="DP17" s="61">
        <v>102.866</v>
      </c>
    </row>
    <row r="18" spans="1:120">
      <c r="A18" s="9">
        <v>41061</v>
      </c>
      <c r="B18" s="61">
        <v>1.3460000000000001</v>
      </c>
      <c r="C18" s="61">
        <v>14.429</v>
      </c>
      <c r="D18" s="61">
        <v>12.691000000000001</v>
      </c>
      <c r="E18" s="61">
        <v>10.459</v>
      </c>
      <c r="F18" s="61">
        <v>2.2309999999999999</v>
      </c>
      <c r="G18" s="61">
        <v>3.6150000000000002</v>
      </c>
      <c r="H18" s="61">
        <v>8.3330000000000002</v>
      </c>
      <c r="I18" s="61">
        <v>48.561999999999998</v>
      </c>
      <c r="J18" s="61">
        <v>12.493</v>
      </c>
      <c r="K18" s="61">
        <v>62.795000000000002</v>
      </c>
      <c r="L18" s="61">
        <v>23.882999999999999</v>
      </c>
      <c r="M18" s="61">
        <v>13.468</v>
      </c>
      <c r="N18" s="61">
        <v>11.244</v>
      </c>
      <c r="O18" s="61">
        <v>5.3849999999999998</v>
      </c>
      <c r="P18" s="61">
        <v>2.0640000000000001</v>
      </c>
      <c r="Q18" s="61">
        <v>3.3220000000000001</v>
      </c>
      <c r="R18" s="61">
        <v>0.78700000000000003</v>
      </c>
      <c r="S18" s="61">
        <v>5.0720000000000001</v>
      </c>
      <c r="T18" s="61">
        <v>2.2240000000000002</v>
      </c>
      <c r="U18" s="61">
        <v>1.696</v>
      </c>
      <c r="V18" s="61">
        <v>1.272</v>
      </c>
      <c r="W18" s="61">
        <v>0.42499999999999999</v>
      </c>
      <c r="X18" s="61">
        <v>0.17</v>
      </c>
      <c r="Y18" s="61">
        <v>0.35799999999999998</v>
      </c>
      <c r="Z18" s="61">
        <v>7.0819999999999999</v>
      </c>
      <c r="AA18" s="61">
        <v>3.335</v>
      </c>
      <c r="AB18" s="61">
        <v>3.746</v>
      </c>
      <c r="AC18" s="61">
        <v>0.95699999999999996</v>
      </c>
      <c r="AD18" s="61">
        <v>5.43</v>
      </c>
      <c r="AE18" s="61">
        <v>3.2650000000000001</v>
      </c>
      <c r="AF18" s="61">
        <v>16.734000000000002</v>
      </c>
      <c r="AG18" s="61">
        <v>7.149</v>
      </c>
      <c r="AH18" s="61">
        <v>1.0289999999999999</v>
      </c>
      <c r="AI18" s="61">
        <v>25.109000000000002</v>
      </c>
      <c r="AJ18" s="61">
        <v>53.697000000000003</v>
      </c>
      <c r="AK18" s="61">
        <v>95.063999999999993</v>
      </c>
      <c r="AL18" s="61">
        <v>148.762</v>
      </c>
      <c r="AM18" s="61">
        <v>51.621000000000002</v>
      </c>
      <c r="AN18" s="61">
        <v>22.286999999999999</v>
      </c>
      <c r="AO18" s="61">
        <v>14.801</v>
      </c>
      <c r="AP18" s="61">
        <v>9.02</v>
      </c>
      <c r="AQ18" s="61">
        <v>0.32700000000000001</v>
      </c>
      <c r="AR18" s="61">
        <v>5.4550000000000001</v>
      </c>
      <c r="AS18" s="61">
        <v>5.4749999999999996</v>
      </c>
      <c r="AT18" s="61">
        <v>4.907</v>
      </c>
      <c r="AU18" s="61">
        <v>0.56799999999999995</v>
      </c>
      <c r="AV18" s="61">
        <v>0.752</v>
      </c>
      <c r="AW18" s="61">
        <v>2.278</v>
      </c>
      <c r="AX18" s="61">
        <v>24.565999999999999</v>
      </c>
      <c r="AY18" s="61">
        <v>5.3159999999999998</v>
      </c>
      <c r="AZ18" s="61">
        <v>21.74</v>
      </c>
      <c r="BA18" s="61">
        <v>9.5440000000000005</v>
      </c>
      <c r="BB18" s="61">
        <v>6.0090000000000003</v>
      </c>
      <c r="BC18" s="61">
        <v>4.875</v>
      </c>
      <c r="BD18" s="61">
        <v>1.98</v>
      </c>
      <c r="BE18" s="61">
        <v>1.52</v>
      </c>
      <c r="BF18" s="61">
        <v>0.46</v>
      </c>
      <c r="BG18" s="61">
        <v>0.36399999999999999</v>
      </c>
      <c r="BH18" s="61">
        <v>2.3730000000000002</v>
      </c>
      <c r="BI18" s="61">
        <v>1.1339999999999999</v>
      </c>
      <c r="BJ18" s="61">
        <v>1.0169999999999999</v>
      </c>
      <c r="BK18" s="61">
        <v>0.79200000000000004</v>
      </c>
      <c r="BL18" s="61">
        <v>0.22600000000000001</v>
      </c>
      <c r="BM18" s="61">
        <v>5.0000000000000001E-3</v>
      </c>
      <c r="BN18" s="61">
        <v>0.111</v>
      </c>
      <c r="BO18" s="61">
        <v>2.9980000000000002</v>
      </c>
      <c r="BP18" s="61">
        <v>2.3119999999999998</v>
      </c>
      <c r="BQ18" s="61">
        <v>0.68500000000000005</v>
      </c>
      <c r="BR18" s="61">
        <v>0.37</v>
      </c>
      <c r="BS18" s="61">
        <v>2.484</v>
      </c>
      <c r="BT18" s="61">
        <v>1.2070000000000001</v>
      </c>
      <c r="BU18" s="61">
        <v>7.2160000000000002</v>
      </c>
      <c r="BV18" s="61">
        <v>2.3279999999999998</v>
      </c>
      <c r="BW18" s="61">
        <v>0.67300000000000004</v>
      </c>
      <c r="BX18" s="61">
        <v>14.526</v>
      </c>
      <c r="BY18" s="61">
        <v>28.295999999999999</v>
      </c>
      <c r="BZ18" s="61">
        <v>33.540999999999997</v>
      </c>
      <c r="CA18" s="61">
        <v>61.837000000000003</v>
      </c>
      <c r="CB18" s="61">
        <v>84.731999999999999</v>
      </c>
      <c r="CC18" s="61">
        <v>31.84</v>
      </c>
      <c r="CD18" s="61">
        <v>22.852</v>
      </c>
      <c r="CE18" s="61">
        <v>10.622999999999999</v>
      </c>
      <c r="CF18" s="61">
        <v>1.5529999999999999</v>
      </c>
      <c r="CG18" s="61">
        <v>10.676</v>
      </c>
      <c r="CH18" s="61">
        <v>7.63</v>
      </c>
      <c r="CI18" s="61">
        <v>6.8390000000000004</v>
      </c>
      <c r="CJ18" s="61">
        <v>0.79100000000000004</v>
      </c>
      <c r="CK18" s="61">
        <v>0.57499999999999996</v>
      </c>
      <c r="CL18" s="61">
        <v>5.9989999999999997</v>
      </c>
      <c r="CM18" s="61">
        <v>37.838999999999999</v>
      </c>
      <c r="CN18" s="61">
        <v>8.8030000000000008</v>
      </c>
      <c r="CO18" s="61">
        <v>38.088999999999999</v>
      </c>
      <c r="CP18" s="61">
        <v>16.151</v>
      </c>
      <c r="CQ18" s="61">
        <v>8.3699999999999992</v>
      </c>
      <c r="CR18" s="61">
        <v>6.3529999999999998</v>
      </c>
      <c r="CS18" s="61">
        <v>4.1829999999999998</v>
      </c>
      <c r="CT18" s="61">
        <v>1.893</v>
      </c>
      <c r="CU18" s="61">
        <v>2.29</v>
      </c>
      <c r="CV18" s="61">
        <v>0</v>
      </c>
      <c r="CW18" s="61">
        <v>2.17</v>
      </c>
      <c r="CX18" s="61">
        <v>2.0169999999999999</v>
      </c>
      <c r="CY18" s="61">
        <v>1.552</v>
      </c>
      <c r="CZ18" s="61">
        <v>1.242</v>
      </c>
      <c r="DA18" s="61">
        <v>0.31</v>
      </c>
      <c r="DB18" s="61">
        <v>0.153</v>
      </c>
      <c r="DC18" s="61">
        <v>0.154</v>
      </c>
      <c r="DD18" s="61">
        <v>5.7350000000000003</v>
      </c>
      <c r="DE18" s="61">
        <v>3.1349999999999998</v>
      </c>
      <c r="DF18" s="61">
        <v>2.6</v>
      </c>
      <c r="DG18" s="61">
        <v>0.153</v>
      </c>
      <c r="DH18" s="61">
        <v>2.3239999999999998</v>
      </c>
      <c r="DI18" s="61">
        <v>2.8180000000000001</v>
      </c>
      <c r="DJ18" s="61">
        <v>11.188000000000001</v>
      </c>
      <c r="DK18" s="61">
        <v>4.9630000000000001</v>
      </c>
      <c r="DL18" s="61">
        <v>1.248</v>
      </c>
      <c r="DM18" s="61">
        <v>19.408000000000001</v>
      </c>
      <c r="DN18" s="61">
        <v>40.21</v>
      </c>
      <c r="DO18" s="61">
        <v>61.92</v>
      </c>
      <c r="DP18" s="61">
        <v>102.131</v>
      </c>
    </row>
    <row r="19" spans="1:120">
      <c r="A19" s="9">
        <v>41426</v>
      </c>
      <c r="B19" s="61">
        <v>1.4790000000000001</v>
      </c>
      <c r="C19" s="61">
        <v>15.629</v>
      </c>
      <c r="D19" s="61">
        <v>11.948</v>
      </c>
      <c r="E19" s="61">
        <v>8.4760000000000009</v>
      </c>
      <c r="F19" s="61">
        <v>3.4710000000000001</v>
      </c>
      <c r="G19" s="61">
        <v>3.661</v>
      </c>
      <c r="H19" s="61">
        <v>8.4510000000000005</v>
      </c>
      <c r="I19" s="61">
        <v>47.984999999999999</v>
      </c>
      <c r="J19" s="61">
        <v>11.605</v>
      </c>
      <c r="K19" s="61">
        <v>64.206999999999994</v>
      </c>
      <c r="L19" s="61">
        <v>24.805</v>
      </c>
      <c r="M19" s="61">
        <v>13.702999999999999</v>
      </c>
      <c r="N19" s="61">
        <v>10.765000000000001</v>
      </c>
      <c r="O19" s="61">
        <v>4.7910000000000004</v>
      </c>
      <c r="P19" s="61">
        <v>1.2649999999999999</v>
      </c>
      <c r="Q19" s="61">
        <v>3.5259999999999998</v>
      </c>
      <c r="R19" s="61">
        <v>0.96899999999999997</v>
      </c>
      <c r="S19" s="61">
        <v>5.0049999999999999</v>
      </c>
      <c r="T19" s="61">
        <v>2.9380000000000002</v>
      </c>
      <c r="U19" s="61">
        <v>1.718</v>
      </c>
      <c r="V19" s="61">
        <v>1.5289999999999999</v>
      </c>
      <c r="W19" s="61">
        <v>0.19</v>
      </c>
      <c r="X19" s="61">
        <v>0.58699999999999997</v>
      </c>
      <c r="Y19" s="61">
        <v>0.63300000000000001</v>
      </c>
      <c r="Z19" s="61">
        <v>6.5090000000000003</v>
      </c>
      <c r="AA19" s="61">
        <v>2.7930000000000001</v>
      </c>
      <c r="AB19" s="61">
        <v>3.7160000000000002</v>
      </c>
      <c r="AC19" s="61">
        <v>1.5569999999999999</v>
      </c>
      <c r="AD19" s="61">
        <v>5.6369999999999996</v>
      </c>
      <c r="AE19" s="61">
        <v>3.782</v>
      </c>
      <c r="AF19" s="61">
        <v>17.484999999999999</v>
      </c>
      <c r="AG19" s="61">
        <v>7.32</v>
      </c>
      <c r="AH19" s="61">
        <v>0.88900000000000001</v>
      </c>
      <c r="AI19" s="61">
        <v>23.59</v>
      </c>
      <c r="AJ19" s="61">
        <v>53.237000000000002</v>
      </c>
      <c r="AK19" s="61">
        <v>96.254000000000005</v>
      </c>
      <c r="AL19" s="61">
        <v>149.49199999999999</v>
      </c>
      <c r="AM19" s="61">
        <v>53.524000000000001</v>
      </c>
      <c r="AN19" s="61">
        <v>22.728000000000002</v>
      </c>
      <c r="AO19" s="61">
        <v>14.401999999999999</v>
      </c>
      <c r="AP19" s="61">
        <v>8.5289999999999999</v>
      </c>
      <c r="AQ19" s="61">
        <v>0.39600000000000002</v>
      </c>
      <c r="AR19" s="61">
        <v>5.4779999999999998</v>
      </c>
      <c r="AS19" s="61">
        <v>6.5469999999999997</v>
      </c>
      <c r="AT19" s="61">
        <v>6.4720000000000004</v>
      </c>
      <c r="AU19" s="61">
        <v>7.4999999999999997E-2</v>
      </c>
      <c r="AV19" s="61">
        <v>0.49099999999999999</v>
      </c>
      <c r="AW19" s="61">
        <v>2.5579999999999998</v>
      </c>
      <c r="AX19" s="61">
        <v>25.286000000000001</v>
      </c>
      <c r="AY19" s="61">
        <v>4.3719999999999999</v>
      </c>
      <c r="AZ19" s="61">
        <v>23.866</v>
      </c>
      <c r="BA19" s="61">
        <v>7.9779999999999998</v>
      </c>
      <c r="BB19" s="61">
        <v>5.4429999999999996</v>
      </c>
      <c r="BC19" s="61">
        <v>4.6470000000000002</v>
      </c>
      <c r="BD19" s="61">
        <v>2.9769999999999999</v>
      </c>
      <c r="BE19" s="61">
        <v>1.61</v>
      </c>
      <c r="BF19" s="61">
        <v>1.367</v>
      </c>
      <c r="BG19" s="61">
        <v>5.6000000000000001E-2</v>
      </c>
      <c r="BH19" s="61">
        <v>1.6140000000000001</v>
      </c>
      <c r="BI19" s="61">
        <v>0.79700000000000004</v>
      </c>
      <c r="BJ19" s="61">
        <v>0.66800000000000004</v>
      </c>
      <c r="BK19" s="61">
        <v>0.61799999999999999</v>
      </c>
      <c r="BL19" s="61">
        <v>0.05</v>
      </c>
      <c r="BM19" s="61">
        <v>0</v>
      </c>
      <c r="BN19" s="61">
        <v>8.5000000000000006E-2</v>
      </c>
      <c r="BO19" s="61">
        <v>3.645</v>
      </c>
      <c r="BP19" s="61">
        <v>2.2280000000000002</v>
      </c>
      <c r="BQ19" s="61">
        <v>1.4179999999999999</v>
      </c>
      <c r="BR19" s="61">
        <v>5.6000000000000001E-2</v>
      </c>
      <c r="BS19" s="61">
        <v>1.698</v>
      </c>
      <c r="BT19" s="61">
        <v>0.80100000000000005</v>
      </c>
      <c r="BU19" s="61">
        <v>6.2439999999999998</v>
      </c>
      <c r="BV19" s="61">
        <v>1.734</v>
      </c>
      <c r="BW19" s="61">
        <v>0.46700000000000003</v>
      </c>
      <c r="BX19" s="61">
        <v>14.308999999999999</v>
      </c>
      <c r="BY19" s="61">
        <v>28.172000000000001</v>
      </c>
      <c r="BZ19" s="61">
        <v>33.798000000000002</v>
      </c>
      <c r="CA19" s="61">
        <v>61.969000000000001</v>
      </c>
      <c r="CB19" s="61">
        <v>91.317999999999998</v>
      </c>
      <c r="CC19" s="61">
        <v>34.006</v>
      </c>
      <c r="CD19" s="61">
        <v>24.692</v>
      </c>
      <c r="CE19" s="61">
        <v>10.957000000000001</v>
      </c>
      <c r="CF19" s="61">
        <v>0.996</v>
      </c>
      <c r="CG19" s="61">
        <v>12.739000000000001</v>
      </c>
      <c r="CH19" s="61">
        <v>6.2220000000000004</v>
      </c>
      <c r="CI19" s="61">
        <v>5.7709999999999999</v>
      </c>
      <c r="CJ19" s="61">
        <v>0.45100000000000001</v>
      </c>
      <c r="CK19" s="61">
        <v>0.89600000000000002</v>
      </c>
      <c r="CL19" s="61">
        <v>7.4980000000000002</v>
      </c>
      <c r="CM19" s="61">
        <v>41.503</v>
      </c>
      <c r="CN19" s="61">
        <v>4.9989999999999997</v>
      </c>
      <c r="CO19" s="61">
        <v>44.816000000000003</v>
      </c>
      <c r="CP19" s="61">
        <v>12.48</v>
      </c>
      <c r="CQ19" s="61">
        <v>6.8579999999999997</v>
      </c>
      <c r="CR19" s="61">
        <v>5.4160000000000004</v>
      </c>
      <c r="CS19" s="61">
        <v>3.6749999999999998</v>
      </c>
      <c r="CT19" s="61">
        <v>1.8029999999999999</v>
      </c>
      <c r="CU19" s="61">
        <v>1.8720000000000001</v>
      </c>
      <c r="CV19" s="61">
        <v>0</v>
      </c>
      <c r="CW19" s="61">
        <v>1.74</v>
      </c>
      <c r="CX19" s="61">
        <v>1.4430000000000001</v>
      </c>
      <c r="CY19" s="61">
        <v>0.90400000000000003</v>
      </c>
      <c r="CZ19" s="61">
        <v>0.77500000000000002</v>
      </c>
      <c r="DA19" s="61">
        <v>0.129</v>
      </c>
      <c r="DB19" s="61">
        <v>0.28299999999999997</v>
      </c>
      <c r="DC19" s="61">
        <v>0.255</v>
      </c>
      <c r="DD19" s="61">
        <v>4.5789999999999997</v>
      </c>
      <c r="DE19" s="61">
        <v>2.5779999999999998</v>
      </c>
      <c r="DF19" s="61">
        <v>2.0009999999999999</v>
      </c>
      <c r="DG19" s="61">
        <v>0.28299999999999997</v>
      </c>
      <c r="DH19" s="61">
        <v>1.996</v>
      </c>
      <c r="DI19" s="61">
        <v>2.3959999999999999</v>
      </c>
      <c r="DJ19" s="61">
        <v>9.2539999999999996</v>
      </c>
      <c r="DK19" s="61">
        <v>3.2250000000000001</v>
      </c>
      <c r="DL19" s="61">
        <v>1.48</v>
      </c>
      <c r="DM19" s="61">
        <v>19.992999999999999</v>
      </c>
      <c r="DN19" s="61">
        <v>40.863999999999997</v>
      </c>
      <c r="DO19" s="61">
        <v>64.412999999999997</v>
      </c>
      <c r="DP19" s="61">
        <v>105.277</v>
      </c>
    </row>
    <row r="20" spans="1:120">
      <c r="A20" s="9">
        <v>41791</v>
      </c>
      <c r="B20" s="61">
        <v>2.0830000000000002</v>
      </c>
      <c r="C20" s="61">
        <v>17.042999999999999</v>
      </c>
      <c r="D20" s="61">
        <v>10.108000000000001</v>
      </c>
      <c r="E20" s="61">
        <v>8.5640000000000001</v>
      </c>
      <c r="F20" s="61">
        <v>1.5429999999999999</v>
      </c>
      <c r="G20" s="61">
        <v>2.5299999999999998</v>
      </c>
      <c r="H20" s="61">
        <v>9.2170000000000005</v>
      </c>
      <c r="I20" s="61">
        <v>48.283000000000001</v>
      </c>
      <c r="J20" s="61">
        <v>9.8079999999999998</v>
      </c>
      <c r="K20" s="61">
        <v>64.805999999999997</v>
      </c>
      <c r="L20" s="61">
        <v>23.853000000000002</v>
      </c>
      <c r="M20" s="61">
        <v>13.946999999999999</v>
      </c>
      <c r="N20" s="61">
        <v>13.084</v>
      </c>
      <c r="O20" s="61">
        <v>6.4589999999999996</v>
      </c>
      <c r="P20" s="61">
        <v>2.2109999999999999</v>
      </c>
      <c r="Q20" s="61">
        <v>4.2480000000000002</v>
      </c>
      <c r="R20" s="61">
        <v>1.0620000000000001</v>
      </c>
      <c r="S20" s="61">
        <v>5.4269999999999996</v>
      </c>
      <c r="T20" s="61">
        <v>0.86199999999999999</v>
      </c>
      <c r="U20" s="61">
        <v>0.68899999999999995</v>
      </c>
      <c r="V20" s="61">
        <v>0.224</v>
      </c>
      <c r="W20" s="61">
        <v>0.46500000000000002</v>
      </c>
      <c r="X20" s="61">
        <v>0</v>
      </c>
      <c r="Y20" s="61">
        <v>0.17299999999999999</v>
      </c>
      <c r="Z20" s="61">
        <v>7.1479999999999997</v>
      </c>
      <c r="AA20" s="61">
        <v>2.4350000000000001</v>
      </c>
      <c r="AB20" s="61">
        <v>4.7130000000000001</v>
      </c>
      <c r="AC20" s="61">
        <v>1.0620000000000001</v>
      </c>
      <c r="AD20" s="61">
        <v>5.6</v>
      </c>
      <c r="AE20" s="61">
        <v>3.6120000000000001</v>
      </c>
      <c r="AF20" s="61">
        <v>17.559000000000001</v>
      </c>
      <c r="AG20" s="61">
        <v>6.2939999999999996</v>
      </c>
      <c r="AH20" s="61">
        <v>1.9990000000000001</v>
      </c>
      <c r="AI20" s="61">
        <v>23.428999999999998</v>
      </c>
      <c r="AJ20" s="61">
        <v>53.012</v>
      </c>
      <c r="AK20" s="61">
        <v>95.736000000000004</v>
      </c>
      <c r="AL20" s="61">
        <v>148.74799999999999</v>
      </c>
      <c r="AM20" s="61">
        <v>52.72</v>
      </c>
      <c r="AN20" s="61">
        <v>23.571999999999999</v>
      </c>
      <c r="AO20" s="61">
        <v>15.981999999999999</v>
      </c>
      <c r="AP20" s="61">
        <v>9.7460000000000004</v>
      </c>
      <c r="AQ20" s="61">
        <v>0.253</v>
      </c>
      <c r="AR20" s="61">
        <v>5.9829999999999997</v>
      </c>
      <c r="AS20" s="61">
        <v>5.835</v>
      </c>
      <c r="AT20" s="61">
        <v>5.53</v>
      </c>
      <c r="AU20" s="61">
        <v>0.30499999999999999</v>
      </c>
      <c r="AV20" s="61">
        <v>0.34399999999999997</v>
      </c>
      <c r="AW20" s="61">
        <v>1.8939999999999999</v>
      </c>
      <c r="AX20" s="61">
        <v>25.466000000000001</v>
      </c>
      <c r="AY20" s="61">
        <v>4.5369999999999999</v>
      </c>
      <c r="AZ20" s="61">
        <v>22.716000000000001</v>
      </c>
      <c r="BA20" s="61">
        <v>6.9770000000000003</v>
      </c>
      <c r="BB20" s="61">
        <v>4.67</v>
      </c>
      <c r="BC20" s="61">
        <v>3.4910000000000001</v>
      </c>
      <c r="BD20" s="61">
        <v>1.8160000000000001</v>
      </c>
      <c r="BE20" s="61">
        <v>1.4079999999999999</v>
      </c>
      <c r="BF20" s="61">
        <v>0.40799999999999997</v>
      </c>
      <c r="BG20" s="61">
        <v>0.35699999999999998</v>
      </c>
      <c r="BH20" s="61">
        <v>1.3180000000000001</v>
      </c>
      <c r="BI20" s="61">
        <v>1.179</v>
      </c>
      <c r="BJ20" s="61">
        <v>0.44800000000000001</v>
      </c>
      <c r="BK20" s="61">
        <v>0.309</v>
      </c>
      <c r="BL20" s="61">
        <v>0.13900000000000001</v>
      </c>
      <c r="BM20" s="61">
        <v>0.13</v>
      </c>
      <c r="BN20" s="61">
        <v>0.60099999999999998</v>
      </c>
      <c r="BO20" s="61">
        <v>2.2650000000000001</v>
      </c>
      <c r="BP20" s="61">
        <v>1.718</v>
      </c>
      <c r="BQ20" s="61">
        <v>0.54700000000000004</v>
      </c>
      <c r="BR20" s="61">
        <v>0.48699999999999999</v>
      </c>
      <c r="BS20" s="61">
        <v>1.919</v>
      </c>
      <c r="BT20" s="61">
        <v>0.65400000000000003</v>
      </c>
      <c r="BU20" s="61">
        <v>5.3239999999999998</v>
      </c>
      <c r="BV20" s="61">
        <v>1.6519999999999999</v>
      </c>
      <c r="BW20" s="61">
        <v>0.877</v>
      </c>
      <c r="BX20" s="61">
        <v>14.223000000000001</v>
      </c>
      <c r="BY20" s="61">
        <v>28.242999999999999</v>
      </c>
      <c r="BZ20" s="61">
        <v>32.331000000000003</v>
      </c>
      <c r="CA20" s="61">
        <v>60.573999999999998</v>
      </c>
      <c r="CB20" s="61">
        <v>89.38</v>
      </c>
      <c r="CC20" s="61">
        <v>33.612000000000002</v>
      </c>
      <c r="CD20" s="61">
        <v>23.164000000000001</v>
      </c>
      <c r="CE20" s="61">
        <v>10.683</v>
      </c>
      <c r="CF20" s="61">
        <v>0.77400000000000002</v>
      </c>
      <c r="CG20" s="61">
        <v>11.707000000000001</v>
      </c>
      <c r="CH20" s="61">
        <v>8.7650000000000006</v>
      </c>
      <c r="CI20" s="61">
        <v>7.2350000000000003</v>
      </c>
      <c r="CJ20" s="61">
        <v>1.53</v>
      </c>
      <c r="CK20" s="61">
        <v>0.47199999999999998</v>
      </c>
      <c r="CL20" s="61">
        <v>7.5019999999999998</v>
      </c>
      <c r="CM20" s="61">
        <v>41.115000000000002</v>
      </c>
      <c r="CN20" s="61">
        <v>6.6210000000000004</v>
      </c>
      <c r="CO20" s="61">
        <v>41.645000000000003</v>
      </c>
      <c r="CP20" s="61">
        <v>14.877000000000001</v>
      </c>
      <c r="CQ20" s="61">
        <v>8.3230000000000004</v>
      </c>
      <c r="CR20" s="61">
        <v>6.26</v>
      </c>
      <c r="CS20" s="61">
        <v>4.5209999999999999</v>
      </c>
      <c r="CT20" s="61">
        <v>3.0489999999999999</v>
      </c>
      <c r="CU20" s="61">
        <v>1.472</v>
      </c>
      <c r="CV20" s="61">
        <v>0</v>
      </c>
      <c r="CW20" s="61">
        <v>1.74</v>
      </c>
      <c r="CX20" s="61">
        <v>2.0630000000000002</v>
      </c>
      <c r="CY20" s="61">
        <v>1.292</v>
      </c>
      <c r="CZ20" s="61">
        <v>1.292</v>
      </c>
      <c r="DA20" s="61">
        <v>0</v>
      </c>
      <c r="DB20" s="61">
        <v>0.104</v>
      </c>
      <c r="DC20" s="61">
        <v>0.52500000000000002</v>
      </c>
      <c r="DD20" s="61">
        <v>5.8129999999999997</v>
      </c>
      <c r="DE20" s="61">
        <v>4.3410000000000002</v>
      </c>
      <c r="DF20" s="61">
        <v>1.472</v>
      </c>
      <c r="DG20" s="61">
        <v>0.104</v>
      </c>
      <c r="DH20" s="61">
        <v>2.2639999999999998</v>
      </c>
      <c r="DI20" s="61">
        <v>2.7709999999999999</v>
      </c>
      <c r="DJ20" s="61">
        <v>11.093999999999999</v>
      </c>
      <c r="DK20" s="61">
        <v>3.7829999999999999</v>
      </c>
      <c r="DL20" s="61">
        <v>2.0819999999999999</v>
      </c>
      <c r="DM20" s="61">
        <v>21.062999999999999</v>
      </c>
      <c r="DN20" s="61">
        <v>41.936</v>
      </c>
      <c r="DO20" s="61">
        <v>64.403999999999996</v>
      </c>
      <c r="DP20" s="61">
        <v>106.34</v>
      </c>
    </row>
    <row r="21" spans="1:120">
      <c r="A21" s="9">
        <v>42156</v>
      </c>
      <c r="B21" s="61">
        <v>1.1040000000000001</v>
      </c>
      <c r="C21" s="61">
        <v>15.122999999999999</v>
      </c>
      <c r="D21" s="61">
        <v>11.305999999999999</v>
      </c>
      <c r="E21" s="61">
        <v>8.8840000000000003</v>
      </c>
      <c r="F21" s="61">
        <v>2.4220000000000002</v>
      </c>
      <c r="G21" s="61">
        <v>2.3919999999999999</v>
      </c>
      <c r="H21" s="61">
        <v>7.5510000000000002</v>
      </c>
      <c r="I21" s="61">
        <v>47.076000000000001</v>
      </c>
      <c r="J21" s="61">
        <v>10.702999999999999</v>
      </c>
      <c r="K21" s="61">
        <v>67.248000000000005</v>
      </c>
      <c r="L21" s="61">
        <v>22.902999999999999</v>
      </c>
      <c r="M21" s="61">
        <v>13.009</v>
      </c>
      <c r="N21" s="61">
        <v>11.214</v>
      </c>
      <c r="O21" s="61">
        <v>6.077</v>
      </c>
      <c r="P21" s="61">
        <v>1.54</v>
      </c>
      <c r="Q21" s="61">
        <v>4.5369999999999999</v>
      </c>
      <c r="R21" s="61">
        <v>1.171</v>
      </c>
      <c r="S21" s="61">
        <v>3.9660000000000002</v>
      </c>
      <c r="T21" s="61">
        <v>1.7949999999999999</v>
      </c>
      <c r="U21" s="61">
        <v>1.663</v>
      </c>
      <c r="V21" s="61">
        <v>0.95299999999999996</v>
      </c>
      <c r="W21" s="61">
        <v>0.71</v>
      </c>
      <c r="X21" s="61">
        <v>0</v>
      </c>
      <c r="Y21" s="61">
        <v>0.13200000000000001</v>
      </c>
      <c r="Z21" s="61">
        <v>7.74</v>
      </c>
      <c r="AA21" s="61">
        <v>2.4929999999999999</v>
      </c>
      <c r="AB21" s="61">
        <v>5.2469999999999999</v>
      </c>
      <c r="AC21" s="61">
        <v>1.171</v>
      </c>
      <c r="AD21" s="61">
        <v>4.0979999999999999</v>
      </c>
      <c r="AE21" s="61">
        <v>2.6120000000000001</v>
      </c>
      <c r="AF21" s="61">
        <v>15.622</v>
      </c>
      <c r="AG21" s="61">
        <v>7.2809999999999997</v>
      </c>
      <c r="AH21" s="61">
        <v>1.8180000000000001</v>
      </c>
      <c r="AI21" s="61">
        <v>23.198</v>
      </c>
      <c r="AJ21" s="61">
        <v>52.534999999999997</v>
      </c>
      <c r="AK21" s="61">
        <v>97.212999999999994</v>
      </c>
      <c r="AL21" s="61">
        <v>149.74799999999999</v>
      </c>
      <c r="AM21" s="61">
        <v>55.018000000000001</v>
      </c>
      <c r="AN21" s="61">
        <v>22.79</v>
      </c>
      <c r="AO21" s="61">
        <v>14.577</v>
      </c>
      <c r="AP21" s="61">
        <v>8.5399999999999991</v>
      </c>
      <c r="AQ21" s="61">
        <v>0.19400000000000001</v>
      </c>
      <c r="AR21" s="61">
        <v>5.843</v>
      </c>
      <c r="AS21" s="61">
        <v>5.7690000000000001</v>
      </c>
      <c r="AT21" s="61">
        <v>5.4420000000000002</v>
      </c>
      <c r="AU21" s="61">
        <v>0.32700000000000001</v>
      </c>
      <c r="AV21" s="61">
        <v>1.0069999999999999</v>
      </c>
      <c r="AW21" s="61">
        <v>3.8140000000000001</v>
      </c>
      <c r="AX21" s="61">
        <v>26.603999999999999</v>
      </c>
      <c r="AY21" s="61">
        <v>4.173</v>
      </c>
      <c r="AZ21" s="61">
        <v>24.241</v>
      </c>
      <c r="BA21" s="61">
        <v>7.5289999999999999</v>
      </c>
      <c r="BB21" s="61">
        <v>5.6619999999999999</v>
      </c>
      <c r="BC21" s="61">
        <v>4.8520000000000003</v>
      </c>
      <c r="BD21" s="61">
        <v>3.2240000000000002</v>
      </c>
      <c r="BE21" s="61">
        <v>2.6720000000000002</v>
      </c>
      <c r="BF21" s="61">
        <v>0.55200000000000005</v>
      </c>
      <c r="BG21" s="61">
        <v>0.38900000000000001</v>
      </c>
      <c r="BH21" s="61">
        <v>1.238</v>
      </c>
      <c r="BI21" s="61">
        <v>0.81</v>
      </c>
      <c r="BJ21" s="61">
        <v>0.13900000000000001</v>
      </c>
      <c r="BK21" s="61">
        <v>0.13900000000000001</v>
      </c>
      <c r="BL21" s="61">
        <v>0</v>
      </c>
      <c r="BM21" s="61">
        <v>0.22800000000000001</v>
      </c>
      <c r="BN21" s="61">
        <v>0.44400000000000001</v>
      </c>
      <c r="BO21" s="61">
        <v>3.363</v>
      </c>
      <c r="BP21" s="61">
        <v>2.8109999999999999</v>
      </c>
      <c r="BQ21" s="61">
        <v>0.55200000000000005</v>
      </c>
      <c r="BR21" s="61">
        <v>0.61699999999999999</v>
      </c>
      <c r="BS21" s="61">
        <v>1.6819999999999999</v>
      </c>
      <c r="BT21" s="61">
        <v>0.36899999999999999</v>
      </c>
      <c r="BU21" s="61">
        <v>6.03</v>
      </c>
      <c r="BV21" s="61">
        <v>1.4990000000000001</v>
      </c>
      <c r="BW21" s="61">
        <v>1.2270000000000001</v>
      </c>
      <c r="BX21" s="61">
        <v>14.156000000000001</v>
      </c>
      <c r="BY21" s="61">
        <v>28.452000000000002</v>
      </c>
      <c r="BZ21" s="61">
        <v>35.323</v>
      </c>
      <c r="CA21" s="61">
        <v>63.774999999999999</v>
      </c>
      <c r="CB21" s="61">
        <v>95.203999999999994</v>
      </c>
      <c r="CC21" s="61">
        <v>34.729999999999997</v>
      </c>
      <c r="CD21" s="61">
        <v>24.173999999999999</v>
      </c>
      <c r="CE21" s="61">
        <v>11.223000000000001</v>
      </c>
      <c r="CF21" s="61">
        <v>1.3220000000000001</v>
      </c>
      <c r="CG21" s="61">
        <v>11.629</v>
      </c>
      <c r="CH21" s="61">
        <v>7.9829999999999997</v>
      </c>
      <c r="CI21" s="61">
        <v>7.1669999999999998</v>
      </c>
      <c r="CJ21" s="61">
        <v>0.81699999999999995</v>
      </c>
      <c r="CK21" s="61">
        <v>0.80900000000000005</v>
      </c>
      <c r="CL21" s="61">
        <v>5.4720000000000004</v>
      </c>
      <c r="CM21" s="61">
        <v>40.201999999999998</v>
      </c>
      <c r="CN21" s="61">
        <v>8.5449999999999999</v>
      </c>
      <c r="CO21" s="61">
        <v>46.457000000000001</v>
      </c>
      <c r="CP21" s="61">
        <v>16.593</v>
      </c>
      <c r="CQ21" s="61">
        <v>8.282</v>
      </c>
      <c r="CR21" s="61">
        <v>6.6929999999999996</v>
      </c>
      <c r="CS21" s="61">
        <v>4.2640000000000002</v>
      </c>
      <c r="CT21" s="61">
        <v>2.738</v>
      </c>
      <c r="CU21" s="61">
        <v>1.526</v>
      </c>
      <c r="CV21" s="61">
        <v>0.377</v>
      </c>
      <c r="CW21" s="61">
        <v>1.8520000000000001</v>
      </c>
      <c r="CX21" s="61">
        <v>1.589</v>
      </c>
      <c r="CY21" s="61">
        <v>1.204</v>
      </c>
      <c r="CZ21" s="61">
        <v>1.0109999999999999</v>
      </c>
      <c r="DA21" s="61">
        <v>0.193</v>
      </c>
      <c r="DB21" s="61">
        <v>0.13800000000000001</v>
      </c>
      <c r="DC21" s="61">
        <v>0.247</v>
      </c>
      <c r="DD21" s="61">
        <v>5.468</v>
      </c>
      <c r="DE21" s="61">
        <v>3.7490000000000001</v>
      </c>
      <c r="DF21" s="61">
        <v>1.7190000000000001</v>
      </c>
      <c r="DG21" s="61">
        <v>0.51500000000000001</v>
      </c>
      <c r="DH21" s="61">
        <v>2.0990000000000002</v>
      </c>
      <c r="DI21" s="61">
        <v>2.6920000000000002</v>
      </c>
      <c r="DJ21" s="61">
        <v>10.974</v>
      </c>
      <c r="DK21" s="61">
        <v>5.6180000000000003</v>
      </c>
      <c r="DL21" s="61">
        <v>0.96299999999999997</v>
      </c>
      <c r="DM21" s="61">
        <v>20.818999999999999</v>
      </c>
      <c r="DN21" s="61">
        <v>43.012</v>
      </c>
      <c r="DO21" s="61">
        <v>69.748000000000005</v>
      </c>
      <c r="DP21" s="61">
        <v>112.76</v>
      </c>
    </row>
    <row r="22" spans="1:120">
      <c r="A22" s="9">
        <v>42522</v>
      </c>
      <c r="B22" s="61">
        <v>0.71699999999999997</v>
      </c>
      <c r="C22" s="61">
        <v>15.855</v>
      </c>
      <c r="D22" s="61">
        <v>9.9440000000000008</v>
      </c>
      <c r="E22" s="61">
        <v>7.9459999999999997</v>
      </c>
      <c r="F22" s="61">
        <v>1.998</v>
      </c>
      <c r="G22" s="61">
        <v>1.8120000000000001</v>
      </c>
      <c r="H22" s="61">
        <v>7.6970000000000001</v>
      </c>
      <c r="I22" s="61">
        <v>45.064999999999998</v>
      </c>
      <c r="J22" s="61">
        <v>8.8680000000000003</v>
      </c>
      <c r="K22" s="61">
        <v>69.239000000000004</v>
      </c>
      <c r="L22" s="61">
        <v>24.696000000000002</v>
      </c>
      <c r="M22" s="61">
        <v>15.135999999999999</v>
      </c>
      <c r="N22" s="61">
        <v>12.737</v>
      </c>
      <c r="O22" s="61">
        <v>6.4740000000000002</v>
      </c>
      <c r="P22" s="61">
        <v>2.202</v>
      </c>
      <c r="Q22" s="61">
        <v>4.2720000000000002</v>
      </c>
      <c r="R22" s="61">
        <v>0.97499999999999998</v>
      </c>
      <c r="S22" s="61">
        <v>5.1840000000000002</v>
      </c>
      <c r="T22" s="61">
        <v>2.399</v>
      </c>
      <c r="U22" s="61">
        <v>1.6339999999999999</v>
      </c>
      <c r="V22" s="61">
        <v>1.5329999999999999</v>
      </c>
      <c r="W22" s="61">
        <v>0.10100000000000001</v>
      </c>
      <c r="X22" s="61">
        <v>0.28799999999999998</v>
      </c>
      <c r="Y22" s="61">
        <v>0.38300000000000001</v>
      </c>
      <c r="Z22" s="61">
        <v>8.1080000000000005</v>
      </c>
      <c r="AA22" s="61">
        <v>3.734</v>
      </c>
      <c r="AB22" s="61">
        <v>4.3739999999999997</v>
      </c>
      <c r="AC22" s="61">
        <v>1.2629999999999999</v>
      </c>
      <c r="AD22" s="61">
        <v>5.5670000000000002</v>
      </c>
      <c r="AE22" s="61">
        <v>3.4060000000000001</v>
      </c>
      <c r="AF22" s="61">
        <v>18.542000000000002</v>
      </c>
      <c r="AG22" s="61">
        <v>6.1539999999999999</v>
      </c>
      <c r="AH22" s="61">
        <v>1.5489999999999999</v>
      </c>
      <c r="AI22" s="61">
        <v>22.841000000000001</v>
      </c>
      <c r="AJ22" s="61">
        <v>52.503999999999998</v>
      </c>
      <c r="AK22" s="61">
        <v>96.914000000000001</v>
      </c>
      <c r="AL22" s="61">
        <v>149.41800000000001</v>
      </c>
      <c r="AM22" s="61">
        <v>50.369</v>
      </c>
      <c r="AN22" s="61">
        <v>22.451000000000001</v>
      </c>
      <c r="AO22" s="61">
        <v>14.125</v>
      </c>
      <c r="AP22" s="61">
        <v>8.4390000000000001</v>
      </c>
      <c r="AQ22" s="61">
        <v>7.0999999999999994E-2</v>
      </c>
      <c r="AR22" s="61">
        <v>5.6150000000000002</v>
      </c>
      <c r="AS22" s="61">
        <v>5.8860000000000001</v>
      </c>
      <c r="AT22" s="61">
        <v>5.508</v>
      </c>
      <c r="AU22" s="61">
        <v>0.378</v>
      </c>
      <c r="AV22" s="61">
        <v>0.876</v>
      </c>
      <c r="AW22" s="61">
        <v>2.1150000000000002</v>
      </c>
      <c r="AX22" s="61">
        <v>24.565999999999999</v>
      </c>
      <c r="AY22" s="61">
        <v>4.048</v>
      </c>
      <c r="AZ22" s="61">
        <v>21.754999999999999</v>
      </c>
      <c r="BA22" s="61">
        <v>7.7759999999999998</v>
      </c>
      <c r="BB22" s="61">
        <v>4.6470000000000002</v>
      </c>
      <c r="BC22" s="61">
        <v>3.7669999999999999</v>
      </c>
      <c r="BD22" s="61">
        <v>2.0569999999999999</v>
      </c>
      <c r="BE22" s="61">
        <v>1.5149999999999999</v>
      </c>
      <c r="BF22" s="61">
        <v>0.54300000000000004</v>
      </c>
      <c r="BG22" s="61">
        <v>0</v>
      </c>
      <c r="BH22" s="61">
        <v>1.5840000000000001</v>
      </c>
      <c r="BI22" s="61">
        <v>0.88100000000000001</v>
      </c>
      <c r="BJ22" s="61">
        <v>0.70799999999999996</v>
      </c>
      <c r="BK22" s="61">
        <v>0.63500000000000001</v>
      </c>
      <c r="BL22" s="61">
        <v>7.3999999999999996E-2</v>
      </c>
      <c r="BM22" s="61">
        <v>3.6999999999999998E-2</v>
      </c>
      <c r="BN22" s="61">
        <v>0.13600000000000001</v>
      </c>
      <c r="BO22" s="61">
        <v>2.766</v>
      </c>
      <c r="BP22" s="61">
        <v>2.149</v>
      </c>
      <c r="BQ22" s="61">
        <v>0.61699999999999999</v>
      </c>
      <c r="BR22" s="61">
        <v>3.6999999999999998E-2</v>
      </c>
      <c r="BS22" s="61">
        <v>1.72</v>
      </c>
      <c r="BT22" s="61">
        <v>0.44400000000000001</v>
      </c>
      <c r="BU22" s="61">
        <v>5.0910000000000002</v>
      </c>
      <c r="BV22" s="61">
        <v>2.6850000000000001</v>
      </c>
      <c r="BW22" s="61">
        <v>0.58899999999999997</v>
      </c>
      <c r="BX22" s="61">
        <v>13.305999999999999</v>
      </c>
      <c r="BY22" s="61">
        <v>27.099</v>
      </c>
      <c r="BZ22" s="61">
        <v>31.635999999999999</v>
      </c>
      <c r="CA22" s="61">
        <v>58.734999999999999</v>
      </c>
      <c r="CB22" s="61">
        <v>96.48</v>
      </c>
      <c r="CC22" s="61">
        <v>36.215000000000003</v>
      </c>
      <c r="CD22" s="61">
        <v>27.536999999999999</v>
      </c>
      <c r="CE22" s="61">
        <v>13.691000000000001</v>
      </c>
      <c r="CF22" s="61">
        <v>0.39300000000000002</v>
      </c>
      <c r="CG22" s="61">
        <v>13.452999999999999</v>
      </c>
      <c r="CH22" s="61">
        <v>6.2370000000000001</v>
      </c>
      <c r="CI22" s="61">
        <v>5.5</v>
      </c>
      <c r="CJ22" s="61">
        <v>0.73699999999999999</v>
      </c>
      <c r="CK22" s="61">
        <v>0.78300000000000003</v>
      </c>
      <c r="CL22" s="61">
        <v>7.1159999999999997</v>
      </c>
      <c r="CM22" s="61">
        <v>43.331000000000003</v>
      </c>
      <c r="CN22" s="61">
        <v>7.57</v>
      </c>
      <c r="CO22" s="61">
        <v>45.579000000000001</v>
      </c>
      <c r="CP22" s="61">
        <v>15.811999999999999</v>
      </c>
      <c r="CQ22" s="61">
        <v>8.5109999999999992</v>
      </c>
      <c r="CR22" s="61">
        <v>7.1219999999999999</v>
      </c>
      <c r="CS22" s="61">
        <v>5.4480000000000004</v>
      </c>
      <c r="CT22" s="61">
        <v>2.996</v>
      </c>
      <c r="CU22" s="61">
        <v>2.452</v>
      </c>
      <c r="CV22" s="61">
        <v>0.311</v>
      </c>
      <c r="CW22" s="61">
        <v>1.1459999999999999</v>
      </c>
      <c r="CX22" s="61">
        <v>1.389</v>
      </c>
      <c r="CY22" s="61">
        <v>1.389</v>
      </c>
      <c r="CZ22" s="61">
        <v>1.17</v>
      </c>
      <c r="DA22" s="61">
        <v>0.218</v>
      </c>
      <c r="DB22" s="61">
        <v>0</v>
      </c>
      <c r="DC22" s="61">
        <v>0</v>
      </c>
      <c r="DD22" s="61">
        <v>6.8369999999999997</v>
      </c>
      <c r="DE22" s="61">
        <v>4.1669999999999998</v>
      </c>
      <c r="DF22" s="61">
        <v>2.67</v>
      </c>
      <c r="DG22" s="61">
        <v>0.311</v>
      </c>
      <c r="DH22" s="61">
        <v>1.1459999999999999</v>
      </c>
      <c r="DI22" s="61">
        <v>2.7650000000000001</v>
      </c>
      <c r="DJ22" s="61">
        <v>11.276999999999999</v>
      </c>
      <c r="DK22" s="61">
        <v>4.5359999999999996</v>
      </c>
      <c r="DL22" s="61">
        <v>1.198</v>
      </c>
      <c r="DM22" s="61">
        <v>22.114000000000001</v>
      </c>
      <c r="DN22" s="61">
        <v>44.725999999999999</v>
      </c>
      <c r="DO22" s="61">
        <v>68.763999999999996</v>
      </c>
      <c r="DP22" s="61">
        <v>113.49</v>
      </c>
    </row>
    <row r="23" spans="1:120">
      <c r="A23" s="9">
        <v>42887</v>
      </c>
      <c r="B23" s="61">
        <v>1.3080000000000001</v>
      </c>
      <c r="C23" s="61">
        <v>17.591999999999999</v>
      </c>
      <c r="D23" s="61">
        <v>10.752000000000001</v>
      </c>
      <c r="E23" s="61">
        <v>8.641</v>
      </c>
      <c r="F23" s="61">
        <v>2.1110000000000002</v>
      </c>
      <c r="G23" s="61">
        <v>1.6020000000000001</v>
      </c>
      <c r="H23" s="61">
        <v>9.24</v>
      </c>
      <c r="I23" s="61">
        <v>48.442</v>
      </c>
      <c r="J23" s="61">
        <v>10.906000000000001</v>
      </c>
      <c r="K23" s="61">
        <v>67.900999999999996</v>
      </c>
      <c r="L23" s="61">
        <v>24.097000000000001</v>
      </c>
      <c r="M23" s="61">
        <v>13.151999999999999</v>
      </c>
      <c r="N23" s="61">
        <v>10.75</v>
      </c>
      <c r="O23" s="61">
        <v>5.9269999999999996</v>
      </c>
      <c r="P23" s="61">
        <v>1.8939999999999999</v>
      </c>
      <c r="Q23" s="61">
        <v>4.0330000000000004</v>
      </c>
      <c r="R23" s="61">
        <v>0.86099999999999999</v>
      </c>
      <c r="S23" s="61">
        <v>3.9620000000000002</v>
      </c>
      <c r="T23" s="61">
        <v>2.4020000000000001</v>
      </c>
      <c r="U23" s="61">
        <v>1.6259999999999999</v>
      </c>
      <c r="V23" s="61">
        <v>1.3620000000000001</v>
      </c>
      <c r="W23" s="61">
        <v>0.26400000000000001</v>
      </c>
      <c r="X23" s="61">
        <v>0.28599999999999998</v>
      </c>
      <c r="Y23" s="61">
        <v>0.49</v>
      </c>
      <c r="Z23" s="61">
        <v>7.5540000000000003</v>
      </c>
      <c r="AA23" s="61">
        <v>3.2559999999999998</v>
      </c>
      <c r="AB23" s="61">
        <v>4.298</v>
      </c>
      <c r="AC23" s="61">
        <v>1.1459999999999999</v>
      </c>
      <c r="AD23" s="61">
        <v>4.452</v>
      </c>
      <c r="AE23" s="61">
        <v>3.931</v>
      </c>
      <c r="AF23" s="61">
        <v>17.084</v>
      </c>
      <c r="AG23" s="61">
        <v>7.0129999999999999</v>
      </c>
      <c r="AH23" s="61">
        <v>0.80800000000000005</v>
      </c>
      <c r="AI23" s="61">
        <v>22.466000000000001</v>
      </c>
      <c r="AJ23" s="61">
        <v>52.354999999999997</v>
      </c>
      <c r="AK23" s="61">
        <v>99.799000000000007</v>
      </c>
      <c r="AL23" s="61">
        <v>152.154</v>
      </c>
      <c r="AM23" s="61">
        <v>48.841999999999999</v>
      </c>
      <c r="AN23" s="61">
        <v>21.774999999999999</v>
      </c>
      <c r="AO23" s="61">
        <v>15.349</v>
      </c>
      <c r="AP23" s="61">
        <v>9.7479999999999993</v>
      </c>
      <c r="AQ23" s="61">
        <v>0.40600000000000003</v>
      </c>
      <c r="AR23" s="61">
        <v>5.1950000000000003</v>
      </c>
      <c r="AS23" s="61">
        <v>5.1310000000000002</v>
      </c>
      <c r="AT23" s="61">
        <v>4.726</v>
      </c>
      <c r="AU23" s="61">
        <v>0.40500000000000003</v>
      </c>
      <c r="AV23" s="61">
        <v>0.41599999999999998</v>
      </c>
      <c r="AW23" s="61">
        <v>2.1219999999999999</v>
      </c>
      <c r="AX23" s="61">
        <v>23.896999999999998</v>
      </c>
      <c r="AY23" s="61">
        <v>4.6369999999999996</v>
      </c>
      <c r="AZ23" s="61">
        <v>20.308</v>
      </c>
      <c r="BA23" s="61">
        <v>8.109</v>
      </c>
      <c r="BB23" s="61">
        <v>4.3869999999999996</v>
      </c>
      <c r="BC23" s="61">
        <v>3.4079999999999999</v>
      </c>
      <c r="BD23" s="61">
        <v>1.9870000000000001</v>
      </c>
      <c r="BE23" s="61">
        <v>1.2509999999999999</v>
      </c>
      <c r="BF23" s="61">
        <v>0.73599999999999999</v>
      </c>
      <c r="BG23" s="61">
        <v>5.0000000000000001E-3</v>
      </c>
      <c r="BH23" s="61">
        <v>1.365</v>
      </c>
      <c r="BI23" s="61">
        <v>0.97899999999999998</v>
      </c>
      <c r="BJ23" s="61">
        <v>0.85299999999999998</v>
      </c>
      <c r="BK23" s="61">
        <v>0.84399999999999997</v>
      </c>
      <c r="BL23" s="61">
        <v>8.9999999999999993E-3</v>
      </c>
      <c r="BM23" s="61">
        <v>5.6000000000000001E-2</v>
      </c>
      <c r="BN23" s="61">
        <v>7.0000000000000007E-2</v>
      </c>
      <c r="BO23" s="61">
        <v>2.839</v>
      </c>
      <c r="BP23" s="61">
        <v>2.0950000000000002</v>
      </c>
      <c r="BQ23" s="61">
        <v>0.745</v>
      </c>
      <c r="BR23" s="61">
        <v>6.2E-2</v>
      </c>
      <c r="BS23" s="61">
        <v>1.4350000000000001</v>
      </c>
      <c r="BT23" s="61">
        <v>0.9</v>
      </c>
      <c r="BU23" s="61">
        <v>5.2859999999999996</v>
      </c>
      <c r="BV23" s="61">
        <v>2.8220000000000001</v>
      </c>
      <c r="BW23" s="61">
        <v>1.024</v>
      </c>
      <c r="BX23" s="61">
        <v>12.579000000000001</v>
      </c>
      <c r="BY23" s="61">
        <v>26.161999999999999</v>
      </c>
      <c r="BZ23" s="61">
        <v>31.812000000000001</v>
      </c>
      <c r="CA23" s="61">
        <v>57.975000000000001</v>
      </c>
      <c r="CB23" s="61">
        <v>97.238</v>
      </c>
      <c r="CC23" s="61">
        <v>38.049999999999997</v>
      </c>
      <c r="CD23" s="61">
        <v>27.814</v>
      </c>
      <c r="CE23" s="61">
        <v>14.185</v>
      </c>
      <c r="CF23" s="61">
        <v>0.81699999999999995</v>
      </c>
      <c r="CG23" s="61">
        <v>12.811999999999999</v>
      </c>
      <c r="CH23" s="61">
        <v>8.2520000000000007</v>
      </c>
      <c r="CI23" s="61">
        <v>7.3150000000000004</v>
      </c>
      <c r="CJ23" s="61">
        <v>0.93700000000000006</v>
      </c>
      <c r="CK23" s="61">
        <v>0.38200000000000001</v>
      </c>
      <c r="CL23" s="61">
        <v>8.1440000000000001</v>
      </c>
      <c r="CM23" s="61">
        <v>46.192999999999998</v>
      </c>
      <c r="CN23" s="61">
        <v>6.8390000000000004</v>
      </c>
      <c r="CO23" s="61">
        <v>44.206000000000003</v>
      </c>
      <c r="CP23" s="61">
        <v>15.15</v>
      </c>
      <c r="CQ23" s="61">
        <v>7.532</v>
      </c>
      <c r="CR23" s="61">
        <v>6.14</v>
      </c>
      <c r="CS23" s="61">
        <v>4.2080000000000002</v>
      </c>
      <c r="CT23" s="61">
        <v>1.988</v>
      </c>
      <c r="CU23" s="61">
        <v>2.2200000000000002</v>
      </c>
      <c r="CV23" s="61">
        <v>0.127</v>
      </c>
      <c r="CW23" s="61">
        <v>1.71</v>
      </c>
      <c r="CX23" s="61">
        <v>1.3919999999999999</v>
      </c>
      <c r="CY23" s="61">
        <v>0.60199999999999998</v>
      </c>
      <c r="CZ23" s="61">
        <v>0.60199999999999998</v>
      </c>
      <c r="DA23" s="61">
        <v>0</v>
      </c>
      <c r="DB23" s="61">
        <v>0</v>
      </c>
      <c r="DC23" s="61">
        <v>0.79</v>
      </c>
      <c r="DD23" s="61">
        <v>4.8099999999999996</v>
      </c>
      <c r="DE23" s="61">
        <v>2.59</v>
      </c>
      <c r="DF23" s="61">
        <v>2.2200000000000002</v>
      </c>
      <c r="DG23" s="61">
        <v>0.127</v>
      </c>
      <c r="DH23" s="61">
        <v>2.5</v>
      </c>
      <c r="DI23" s="61">
        <v>1.925</v>
      </c>
      <c r="DJ23" s="61">
        <v>9.4580000000000002</v>
      </c>
      <c r="DK23" s="61">
        <v>5.6920000000000002</v>
      </c>
      <c r="DL23" s="61">
        <v>1.161</v>
      </c>
      <c r="DM23" s="61">
        <v>22.678000000000001</v>
      </c>
      <c r="DN23" s="61">
        <v>45.582000000000001</v>
      </c>
      <c r="DO23" s="61">
        <v>67.966999999999999</v>
      </c>
      <c r="DP23" s="61">
        <v>113.54900000000001</v>
      </c>
    </row>
    <row r="24" spans="1:120">
      <c r="A24" s="9">
        <v>43252</v>
      </c>
      <c r="B24" s="61">
        <v>1.181</v>
      </c>
      <c r="C24" s="61">
        <v>17.936</v>
      </c>
      <c r="D24" s="61">
        <v>9.6319999999999997</v>
      </c>
      <c r="E24" s="61">
        <v>8.1679999999999993</v>
      </c>
      <c r="F24" s="61">
        <v>1.464</v>
      </c>
      <c r="G24" s="61">
        <v>1.8759999999999999</v>
      </c>
      <c r="H24" s="61">
        <v>7.4909999999999997</v>
      </c>
      <c r="I24" s="61">
        <v>46.652000000000001</v>
      </c>
      <c r="J24" s="61">
        <v>10.891999999999999</v>
      </c>
      <c r="K24" s="61">
        <v>69.31</v>
      </c>
      <c r="L24" s="61">
        <v>26.18</v>
      </c>
      <c r="M24" s="61">
        <v>13.637</v>
      </c>
      <c r="N24" s="61">
        <v>12.266999999999999</v>
      </c>
      <c r="O24" s="61">
        <v>6.3049999999999997</v>
      </c>
      <c r="P24" s="61">
        <v>2.141</v>
      </c>
      <c r="Q24" s="61">
        <v>4.1639999999999997</v>
      </c>
      <c r="R24" s="61">
        <v>0.41899999999999998</v>
      </c>
      <c r="S24" s="61">
        <v>5.5430000000000001</v>
      </c>
      <c r="T24" s="61">
        <v>1.37</v>
      </c>
      <c r="U24" s="61">
        <v>0.33500000000000002</v>
      </c>
      <c r="V24" s="61">
        <v>0.33500000000000002</v>
      </c>
      <c r="W24" s="61">
        <v>0</v>
      </c>
      <c r="X24" s="61">
        <v>0.374</v>
      </c>
      <c r="Y24" s="61">
        <v>0.66100000000000003</v>
      </c>
      <c r="Z24" s="61">
        <v>6.64</v>
      </c>
      <c r="AA24" s="61">
        <v>2.476</v>
      </c>
      <c r="AB24" s="61">
        <v>4.1639999999999997</v>
      </c>
      <c r="AC24" s="61">
        <v>0.79300000000000004</v>
      </c>
      <c r="AD24" s="61">
        <v>6.2039999999999997</v>
      </c>
      <c r="AE24" s="61">
        <v>4.6529999999999996</v>
      </c>
      <c r="AF24" s="61">
        <v>18.29</v>
      </c>
      <c r="AG24" s="61">
        <v>7.89</v>
      </c>
      <c r="AH24" s="61">
        <v>1.6950000000000001</v>
      </c>
      <c r="AI24" s="61">
        <v>23.210999999999999</v>
      </c>
      <c r="AJ24" s="61">
        <v>52.796999999999997</v>
      </c>
      <c r="AK24" s="61">
        <v>101.932</v>
      </c>
      <c r="AL24" s="61">
        <v>154.72999999999999</v>
      </c>
      <c r="AM24" s="61">
        <v>51.972000000000001</v>
      </c>
      <c r="AN24" s="61">
        <v>21.946999999999999</v>
      </c>
      <c r="AO24" s="61">
        <v>14.576000000000001</v>
      </c>
      <c r="AP24" s="61">
        <v>8.4339999999999993</v>
      </c>
      <c r="AQ24" s="61">
        <v>0.20799999999999999</v>
      </c>
      <c r="AR24" s="61">
        <v>5.9349999999999996</v>
      </c>
      <c r="AS24" s="61">
        <v>4.8010000000000002</v>
      </c>
      <c r="AT24" s="61">
        <v>4.4809999999999999</v>
      </c>
      <c r="AU24" s="61">
        <v>0.32</v>
      </c>
      <c r="AV24" s="61">
        <v>1.4339999999999999</v>
      </c>
      <c r="AW24" s="61">
        <v>3.0369999999999999</v>
      </c>
      <c r="AX24" s="61">
        <v>24.984000000000002</v>
      </c>
      <c r="AY24" s="61">
        <v>4.423</v>
      </c>
      <c r="AZ24" s="61">
        <v>22.564</v>
      </c>
      <c r="BA24" s="61">
        <v>9.0009999999999994</v>
      </c>
      <c r="BB24" s="61">
        <v>5.4</v>
      </c>
      <c r="BC24" s="61">
        <v>4.3959999999999999</v>
      </c>
      <c r="BD24" s="61">
        <v>2.7789999999999999</v>
      </c>
      <c r="BE24" s="61">
        <v>1.9079999999999999</v>
      </c>
      <c r="BF24" s="61">
        <v>0.871</v>
      </c>
      <c r="BG24" s="61">
        <v>0.223</v>
      </c>
      <c r="BH24" s="61">
        <v>1.3220000000000001</v>
      </c>
      <c r="BI24" s="61">
        <v>1.004</v>
      </c>
      <c r="BJ24" s="61">
        <v>0.86099999999999999</v>
      </c>
      <c r="BK24" s="61">
        <v>0.77700000000000002</v>
      </c>
      <c r="BL24" s="61">
        <v>8.4000000000000005E-2</v>
      </c>
      <c r="BM24" s="61">
        <v>0</v>
      </c>
      <c r="BN24" s="61">
        <v>9.7000000000000003E-2</v>
      </c>
      <c r="BO24" s="61">
        <v>3.64</v>
      </c>
      <c r="BP24" s="61">
        <v>2.6840000000000002</v>
      </c>
      <c r="BQ24" s="61">
        <v>0.95499999999999996</v>
      </c>
      <c r="BR24" s="61">
        <v>0.223</v>
      </c>
      <c r="BS24" s="61">
        <v>1.419</v>
      </c>
      <c r="BT24" s="61">
        <v>0.74299999999999999</v>
      </c>
      <c r="BU24" s="61">
        <v>6.1429999999999998</v>
      </c>
      <c r="BV24" s="61">
        <v>2.859</v>
      </c>
      <c r="BW24" s="61">
        <v>1.0549999999999999</v>
      </c>
      <c r="BX24" s="61">
        <v>13.282999999999999</v>
      </c>
      <c r="BY24" s="61">
        <v>27.347000000000001</v>
      </c>
      <c r="BZ24" s="61">
        <v>34.680999999999997</v>
      </c>
      <c r="CA24" s="61">
        <v>62.027999999999999</v>
      </c>
      <c r="CB24" s="61">
        <v>101.94199999999999</v>
      </c>
      <c r="CC24" s="61">
        <v>39.018000000000001</v>
      </c>
      <c r="CD24" s="61">
        <v>30.585999999999999</v>
      </c>
      <c r="CE24" s="61">
        <v>16.486000000000001</v>
      </c>
      <c r="CF24" s="61">
        <v>1.2470000000000001</v>
      </c>
      <c r="CG24" s="61">
        <v>12.853</v>
      </c>
      <c r="CH24" s="61">
        <v>5.9870000000000001</v>
      </c>
      <c r="CI24" s="61">
        <v>5.444</v>
      </c>
      <c r="CJ24" s="61">
        <v>0.54400000000000004</v>
      </c>
      <c r="CK24" s="61">
        <v>0.60199999999999998</v>
      </c>
      <c r="CL24" s="61">
        <v>7.1219999999999999</v>
      </c>
      <c r="CM24" s="61">
        <v>46.14</v>
      </c>
      <c r="CN24" s="61">
        <v>7.1440000000000001</v>
      </c>
      <c r="CO24" s="61">
        <v>48.658000000000001</v>
      </c>
      <c r="CP24" s="61">
        <v>14.269</v>
      </c>
      <c r="CQ24" s="61">
        <v>7.9020000000000001</v>
      </c>
      <c r="CR24" s="61">
        <v>6.34</v>
      </c>
      <c r="CS24" s="61">
        <v>3.7639999999999998</v>
      </c>
      <c r="CT24" s="61">
        <v>1.478</v>
      </c>
      <c r="CU24" s="61">
        <v>2.286</v>
      </c>
      <c r="CV24" s="61">
        <v>0.66200000000000003</v>
      </c>
      <c r="CW24" s="61">
        <v>1.913</v>
      </c>
      <c r="CX24" s="61">
        <v>1.5620000000000001</v>
      </c>
      <c r="CY24" s="61">
        <v>1.5620000000000001</v>
      </c>
      <c r="CZ24" s="61">
        <v>1.5620000000000001</v>
      </c>
      <c r="DA24" s="61">
        <v>0</v>
      </c>
      <c r="DB24" s="61">
        <v>0</v>
      </c>
      <c r="DC24" s="61">
        <v>0</v>
      </c>
      <c r="DD24" s="61">
        <v>5.3259999999999996</v>
      </c>
      <c r="DE24" s="61">
        <v>3.04</v>
      </c>
      <c r="DF24" s="61">
        <v>2.286</v>
      </c>
      <c r="DG24" s="61">
        <v>0.66200000000000003</v>
      </c>
      <c r="DH24" s="61">
        <v>1.913</v>
      </c>
      <c r="DI24" s="61">
        <v>1.879</v>
      </c>
      <c r="DJ24" s="61">
        <v>9.7799999999999994</v>
      </c>
      <c r="DK24" s="61">
        <v>4.4880000000000004</v>
      </c>
      <c r="DL24" s="61">
        <v>1.3180000000000001</v>
      </c>
      <c r="DM24" s="61">
        <v>23.222000000000001</v>
      </c>
      <c r="DN24" s="61">
        <v>46.918999999999997</v>
      </c>
      <c r="DO24" s="61">
        <v>70.608999999999995</v>
      </c>
      <c r="DP24" s="61">
        <v>117.52800000000001</v>
      </c>
    </row>
    <row r="25" spans="1:120">
      <c r="A25" s="9">
        <v>43525</v>
      </c>
      <c r="B25" s="61">
        <v>2.984</v>
      </c>
      <c r="C25" s="61">
        <v>15.670999999999999</v>
      </c>
      <c r="D25" s="61">
        <v>10.073</v>
      </c>
      <c r="E25" s="61">
        <v>8.6620000000000008</v>
      </c>
      <c r="F25" s="61">
        <v>1.411</v>
      </c>
      <c r="G25" s="61">
        <v>1.667</v>
      </c>
      <c r="H25" s="61">
        <v>7.367</v>
      </c>
      <c r="I25" s="61">
        <v>45.667999999999999</v>
      </c>
      <c r="J25" s="61">
        <v>10.271000000000001</v>
      </c>
      <c r="K25" s="61">
        <v>69.198999999999998</v>
      </c>
      <c r="L25" s="61">
        <v>26.812000000000001</v>
      </c>
      <c r="M25" s="61">
        <v>14.695</v>
      </c>
      <c r="N25" s="61">
        <v>11.967000000000001</v>
      </c>
      <c r="O25" s="61">
        <v>6.8650000000000002</v>
      </c>
      <c r="P25" s="61">
        <v>1.456</v>
      </c>
      <c r="Q25" s="61">
        <v>5.4089999999999998</v>
      </c>
      <c r="R25" s="61">
        <v>1.071</v>
      </c>
      <c r="S25" s="61">
        <v>3.9119999999999999</v>
      </c>
      <c r="T25" s="61">
        <v>2.7280000000000002</v>
      </c>
      <c r="U25" s="61">
        <v>1.7410000000000001</v>
      </c>
      <c r="V25" s="61">
        <v>1.51</v>
      </c>
      <c r="W25" s="61">
        <v>0.23100000000000001</v>
      </c>
      <c r="X25" s="61">
        <v>0</v>
      </c>
      <c r="Y25" s="61">
        <v>0.877</v>
      </c>
      <c r="Z25" s="61">
        <v>8.6069999999999993</v>
      </c>
      <c r="AA25" s="61">
        <v>2.9660000000000002</v>
      </c>
      <c r="AB25" s="61">
        <v>5.64</v>
      </c>
      <c r="AC25" s="61">
        <v>1.071</v>
      </c>
      <c r="AD25" s="61">
        <v>4.7889999999999997</v>
      </c>
      <c r="AE25" s="61">
        <v>3.6739999999999999</v>
      </c>
      <c r="AF25" s="61">
        <v>18.369</v>
      </c>
      <c r="AG25" s="61">
        <v>8.4429999999999996</v>
      </c>
      <c r="AH25" s="61">
        <v>2.5430000000000001</v>
      </c>
      <c r="AI25" s="61">
        <v>23.568000000000001</v>
      </c>
      <c r="AJ25" s="61">
        <v>52.996000000000002</v>
      </c>
      <c r="AK25" s="61">
        <v>101.496</v>
      </c>
      <c r="AL25" s="61">
        <v>154.49199999999999</v>
      </c>
      <c r="AM25" s="61">
        <v>51.015999999999998</v>
      </c>
      <c r="AN25" s="61">
        <v>21.452999999999999</v>
      </c>
      <c r="AO25" s="61">
        <v>14.039</v>
      </c>
      <c r="AP25" s="61">
        <v>9.3569999999999993</v>
      </c>
      <c r="AQ25" s="61">
        <v>0.21199999999999999</v>
      </c>
      <c r="AR25" s="61">
        <v>4.47</v>
      </c>
      <c r="AS25" s="61">
        <v>4.5880000000000001</v>
      </c>
      <c r="AT25" s="61">
        <v>3.5859999999999999</v>
      </c>
      <c r="AU25" s="61">
        <v>1.002</v>
      </c>
      <c r="AV25" s="61">
        <v>0.92700000000000005</v>
      </c>
      <c r="AW25" s="61">
        <v>1.9850000000000001</v>
      </c>
      <c r="AX25" s="61">
        <v>23.437999999999999</v>
      </c>
      <c r="AY25" s="61">
        <v>4.266</v>
      </c>
      <c r="AZ25" s="61">
        <v>23.312999999999999</v>
      </c>
      <c r="BA25" s="61">
        <v>7.4320000000000004</v>
      </c>
      <c r="BB25" s="61">
        <v>4.4749999999999996</v>
      </c>
      <c r="BC25" s="61">
        <v>3.282</v>
      </c>
      <c r="BD25" s="61">
        <v>1.9670000000000001</v>
      </c>
      <c r="BE25" s="61">
        <v>1.673</v>
      </c>
      <c r="BF25" s="61">
        <v>0.29399999999999998</v>
      </c>
      <c r="BG25" s="61">
        <v>0.152</v>
      </c>
      <c r="BH25" s="61">
        <v>1.163</v>
      </c>
      <c r="BI25" s="61">
        <v>1.1930000000000001</v>
      </c>
      <c r="BJ25" s="61">
        <v>0.69899999999999995</v>
      </c>
      <c r="BK25" s="61">
        <v>0.67800000000000005</v>
      </c>
      <c r="BL25" s="61">
        <v>2.1000000000000001E-2</v>
      </c>
      <c r="BM25" s="61">
        <v>0</v>
      </c>
      <c r="BN25" s="61">
        <v>0.49399999999999999</v>
      </c>
      <c r="BO25" s="61">
        <v>2.6669999999999998</v>
      </c>
      <c r="BP25" s="61">
        <v>2.351</v>
      </c>
      <c r="BQ25" s="61">
        <v>0.315</v>
      </c>
      <c r="BR25" s="61">
        <v>0.152</v>
      </c>
      <c r="BS25" s="61">
        <v>1.6559999999999999</v>
      </c>
      <c r="BT25" s="61">
        <v>0.93300000000000005</v>
      </c>
      <c r="BU25" s="61">
        <v>5.4080000000000004</v>
      </c>
      <c r="BV25" s="61">
        <v>2.0249999999999999</v>
      </c>
      <c r="BW25" s="61">
        <v>1.018</v>
      </c>
      <c r="BX25" s="61">
        <v>12.334</v>
      </c>
      <c r="BY25" s="61">
        <v>25.927</v>
      </c>
      <c r="BZ25" s="61">
        <v>33.54</v>
      </c>
      <c r="CA25" s="61">
        <v>59.466999999999999</v>
      </c>
      <c r="CB25" s="61">
        <v>99.478999999999999</v>
      </c>
      <c r="CC25" s="61">
        <v>36.555</v>
      </c>
      <c r="CD25" s="61">
        <v>29.61</v>
      </c>
      <c r="CE25" s="61">
        <v>15.25</v>
      </c>
      <c r="CF25" s="61">
        <v>0.79700000000000004</v>
      </c>
      <c r="CG25" s="61">
        <v>13.563000000000001</v>
      </c>
      <c r="CH25" s="61">
        <v>4.4770000000000003</v>
      </c>
      <c r="CI25" s="61">
        <v>4.05</v>
      </c>
      <c r="CJ25" s="61">
        <v>0.42699999999999999</v>
      </c>
      <c r="CK25" s="61">
        <v>1.071</v>
      </c>
      <c r="CL25" s="61">
        <v>5.91</v>
      </c>
      <c r="CM25" s="61">
        <v>42.465000000000003</v>
      </c>
      <c r="CN25" s="61">
        <v>8.4700000000000006</v>
      </c>
      <c r="CO25" s="61">
        <v>48.543999999999997</v>
      </c>
      <c r="CP25" s="61">
        <v>18.754999999999999</v>
      </c>
      <c r="CQ25" s="61">
        <v>10.837999999999999</v>
      </c>
      <c r="CR25" s="61">
        <v>8.8360000000000003</v>
      </c>
      <c r="CS25" s="61">
        <v>6.6159999999999997</v>
      </c>
      <c r="CT25" s="61">
        <v>3.9750000000000001</v>
      </c>
      <c r="CU25" s="61">
        <v>2.6419999999999999</v>
      </c>
      <c r="CV25" s="61">
        <v>0</v>
      </c>
      <c r="CW25" s="61">
        <v>1.9950000000000001</v>
      </c>
      <c r="CX25" s="61">
        <v>2.0019999999999998</v>
      </c>
      <c r="CY25" s="61">
        <v>1.5329999999999999</v>
      </c>
      <c r="CZ25" s="61">
        <v>1.087</v>
      </c>
      <c r="DA25" s="61">
        <v>0.44700000000000001</v>
      </c>
      <c r="DB25" s="61">
        <v>0.24</v>
      </c>
      <c r="DC25" s="61">
        <v>0.22800000000000001</v>
      </c>
      <c r="DD25" s="61">
        <v>8.15</v>
      </c>
      <c r="DE25" s="61">
        <v>5.0609999999999999</v>
      </c>
      <c r="DF25" s="61">
        <v>3.0880000000000001</v>
      </c>
      <c r="DG25" s="61">
        <v>0.24</v>
      </c>
      <c r="DH25" s="61">
        <v>2.2229999999999999</v>
      </c>
      <c r="DI25" s="61">
        <v>2.34</v>
      </c>
      <c r="DJ25" s="61">
        <v>13.177</v>
      </c>
      <c r="DK25" s="61">
        <v>5.5780000000000003</v>
      </c>
      <c r="DL25" s="61">
        <v>0.92700000000000005</v>
      </c>
      <c r="DM25" s="61">
        <v>22.922000000000001</v>
      </c>
      <c r="DN25" s="61">
        <v>47.392000000000003</v>
      </c>
      <c r="DO25" s="61">
        <v>71.769000000000005</v>
      </c>
      <c r="DP25" s="61">
        <v>119.161</v>
      </c>
    </row>
    <row r="26" spans="1:120">
      <c r="A26" s="9">
        <v>43617</v>
      </c>
      <c r="B26" s="61">
        <v>2.415</v>
      </c>
      <c r="C26" s="61">
        <v>16.698</v>
      </c>
      <c r="D26" s="61">
        <v>9.61</v>
      </c>
      <c r="E26" s="61">
        <v>7.6429999999999998</v>
      </c>
      <c r="F26" s="61">
        <v>1.9670000000000001</v>
      </c>
      <c r="G26" s="61">
        <v>2.286</v>
      </c>
      <c r="H26" s="61">
        <v>6.2530000000000001</v>
      </c>
      <c r="I26" s="61">
        <v>45.923000000000002</v>
      </c>
      <c r="J26" s="61">
        <v>10.234999999999999</v>
      </c>
      <c r="K26" s="61">
        <v>67.971000000000004</v>
      </c>
      <c r="L26" s="61">
        <v>24.995000000000001</v>
      </c>
      <c r="M26" s="61">
        <v>13.502000000000001</v>
      </c>
      <c r="N26" s="61">
        <v>10.752000000000001</v>
      </c>
      <c r="O26" s="61">
        <v>6.5119999999999996</v>
      </c>
      <c r="P26" s="61">
        <v>1.758</v>
      </c>
      <c r="Q26" s="61">
        <v>4.7539999999999996</v>
      </c>
      <c r="R26" s="61">
        <v>0.66500000000000004</v>
      </c>
      <c r="S26" s="61">
        <v>3.5750000000000002</v>
      </c>
      <c r="T26" s="61">
        <v>2.75</v>
      </c>
      <c r="U26" s="61">
        <v>1.768</v>
      </c>
      <c r="V26" s="61">
        <v>1.647</v>
      </c>
      <c r="W26" s="61">
        <v>0.121</v>
      </c>
      <c r="X26" s="61">
        <v>0.30599999999999999</v>
      </c>
      <c r="Y26" s="61">
        <v>0.53</v>
      </c>
      <c r="Z26" s="61">
        <v>8.2799999999999994</v>
      </c>
      <c r="AA26" s="61">
        <v>3.4049999999999998</v>
      </c>
      <c r="AB26" s="61">
        <v>4.875</v>
      </c>
      <c r="AC26" s="61">
        <v>0.97099999999999997</v>
      </c>
      <c r="AD26" s="61">
        <v>4.1059999999999999</v>
      </c>
      <c r="AE26" s="61">
        <v>3.8580000000000001</v>
      </c>
      <c r="AF26" s="61">
        <v>17.361000000000001</v>
      </c>
      <c r="AG26" s="61">
        <v>7.6340000000000003</v>
      </c>
      <c r="AH26" s="61">
        <v>2.8090000000000002</v>
      </c>
      <c r="AI26" s="61">
        <v>23.844000000000001</v>
      </c>
      <c r="AJ26" s="61">
        <v>53.173000000000002</v>
      </c>
      <c r="AK26" s="61">
        <v>98.76</v>
      </c>
      <c r="AL26" s="61">
        <v>151.93299999999999</v>
      </c>
      <c r="AM26" s="61">
        <v>51.572000000000003</v>
      </c>
      <c r="AN26" s="61">
        <v>21.856000000000002</v>
      </c>
      <c r="AO26" s="61">
        <v>15.468999999999999</v>
      </c>
      <c r="AP26" s="61">
        <v>10.388</v>
      </c>
      <c r="AQ26" s="61">
        <v>0.29899999999999999</v>
      </c>
      <c r="AR26" s="61">
        <v>4.7830000000000004</v>
      </c>
      <c r="AS26" s="61">
        <v>3.8420000000000001</v>
      </c>
      <c r="AT26" s="61">
        <v>3.0950000000000002</v>
      </c>
      <c r="AU26" s="61">
        <v>0.748</v>
      </c>
      <c r="AV26" s="61">
        <v>1.103</v>
      </c>
      <c r="AW26" s="61">
        <v>2.2120000000000002</v>
      </c>
      <c r="AX26" s="61">
        <v>24.068000000000001</v>
      </c>
      <c r="AY26" s="61">
        <v>3.8420000000000001</v>
      </c>
      <c r="AZ26" s="61">
        <v>23.661999999999999</v>
      </c>
      <c r="BA26" s="61">
        <v>6.8239999999999998</v>
      </c>
      <c r="BB26" s="61">
        <v>3.8639999999999999</v>
      </c>
      <c r="BC26" s="61">
        <v>3.1880000000000002</v>
      </c>
      <c r="BD26" s="61">
        <v>1.5960000000000001</v>
      </c>
      <c r="BE26" s="61">
        <v>1.091</v>
      </c>
      <c r="BF26" s="61">
        <v>0.504</v>
      </c>
      <c r="BG26" s="61">
        <v>0.253</v>
      </c>
      <c r="BH26" s="61">
        <v>1.274</v>
      </c>
      <c r="BI26" s="61">
        <v>0.67600000000000005</v>
      </c>
      <c r="BJ26" s="61">
        <v>0.52</v>
      </c>
      <c r="BK26" s="61">
        <v>0.35</v>
      </c>
      <c r="BL26" s="61">
        <v>0.17</v>
      </c>
      <c r="BM26" s="61">
        <v>0</v>
      </c>
      <c r="BN26" s="61">
        <v>0.156</v>
      </c>
      <c r="BO26" s="61">
        <v>2.1160000000000001</v>
      </c>
      <c r="BP26" s="61">
        <v>1.4410000000000001</v>
      </c>
      <c r="BQ26" s="61">
        <v>0.67500000000000004</v>
      </c>
      <c r="BR26" s="61">
        <v>0.253</v>
      </c>
      <c r="BS26" s="61">
        <v>1.43</v>
      </c>
      <c r="BT26" s="61">
        <v>0.84899999999999998</v>
      </c>
      <c r="BU26" s="61">
        <v>4.7140000000000004</v>
      </c>
      <c r="BV26" s="61">
        <v>2.11</v>
      </c>
      <c r="BW26" s="61">
        <v>0.92700000000000005</v>
      </c>
      <c r="BX26" s="61">
        <v>12.616</v>
      </c>
      <c r="BY26" s="61">
        <v>25.72</v>
      </c>
      <c r="BZ26" s="61">
        <v>33.603000000000002</v>
      </c>
      <c r="CA26" s="61">
        <v>59.323999999999998</v>
      </c>
      <c r="CB26" s="61">
        <v>101.985</v>
      </c>
      <c r="CC26" s="61">
        <v>37.756999999999998</v>
      </c>
      <c r="CD26" s="61">
        <v>27.797000000000001</v>
      </c>
      <c r="CE26" s="61">
        <v>13.744999999999999</v>
      </c>
      <c r="CF26" s="61">
        <v>0.91100000000000003</v>
      </c>
      <c r="CG26" s="61">
        <v>13.141</v>
      </c>
      <c r="CH26" s="61">
        <v>6.5229999999999997</v>
      </c>
      <c r="CI26" s="61">
        <v>5.3879999999999999</v>
      </c>
      <c r="CJ26" s="61">
        <v>1.135</v>
      </c>
      <c r="CK26" s="61">
        <v>1.0940000000000001</v>
      </c>
      <c r="CL26" s="61">
        <v>5.8680000000000003</v>
      </c>
      <c r="CM26" s="61">
        <v>43.625</v>
      </c>
      <c r="CN26" s="61">
        <v>8.2240000000000002</v>
      </c>
      <c r="CO26" s="61">
        <v>50.136000000000003</v>
      </c>
      <c r="CP26" s="61">
        <v>16.641999999999999</v>
      </c>
      <c r="CQ26" s="61">
        <v>9.6679999999999993</v>
      </c>
      <c r="CR26" s="61">
        <v>7.6070000000000002</v>
      </c>
      <c r="CS26" s="61">
        <v>5.7910000000000004</v>
      </c>
      <c r="CT26" s="61">
        <v>3.2730000000000001</v>
      </c>
      <c r="CU26" s="61">
        <v>2.5169999999999999</v>
      </c>
      <c r="CV26" s="61">
        <v>0.47599999999999998</v>
      </c>
      <c r="CW26" s="61">
        <v>1.341</v>
      </c>
      <c r="CX26" s="61">
        <v>2.0609999999999999</v>
      </c>
      <c r="CY26" s="61">
        <v>1.849</v>
      </c>
      <c r="CZ26" s="61">
        <v>1.5880000000000001</v>
      </c>
      <c r="DA26" s="61">
        <v>0.26100000000000001</v>
      </c>
      <c r="DB26" s="61">
        <v>0.21199999999999999</v>
      </c>
      <c r="DC26" s="61">
        <v>0</v>
      </c>
      <c r="DD26" s="61">
        <v>7.64</v>
      </c>
      <c r="DE26" s="61">
        <v>4.8620000000000001</v>
      </c>
      <c r="DF26" s="61">
        <v>2.778</v>
      </c>
      <c r="DG26" s="61">
        <v>0.68799999999999994</v>
      </c>
      <c r="DH26" s="61">
        <v>1.341</v>
      </c>
      <c r="DI26" s="61">
        <v>1.9219999999999999</v>
      </c>
      <c r="DJ26" s="61">
        <v>11.59</v>
      </c>
      <c r="DK26" s="61">
        <v>5.0519999999999996</v>
      </c>
      <c r="DL26" s="61">
        <v>0.52300000000000002</v>
      </c>
      <c r="DM26" s="61">
        <v>22.221</v>
      </c>
      <c r="DN26" s="61">
        <v>47.424999999999997</v>
      </c>
      <c r="DO26" s="61">
        <v>71.725999999999999</v>
      </c>
      <c r="DP26" s="61">
        <v>119.151</v>
      </c>
    </row>
    <row r="27" spans="1:120">
      <c r="A27" s="9">
        <v>43709</v>
      </c>
      <c r="B27" s="61">
        <v>2.1280000000000001</v>
      </c>
      <c r="C27" s="61">
        <v>16.446000000000002</v>
      </c>
      <c r="D27" s="61">
        <v>9.0549999999999997</v>
      </c>
      <c r="E27" s="61">
        <v>6.7489999999999997</v>
      </c>
      <c r="F27" s="61">
        <v>2.3069999999999999</v>
      </c>
      <c r="G27" s="61">
        <v>2.7029999999999998</v>
      </c>
      <c r="H27" s="61">
        <v>6.3739999999999997</v>
      </c>
      <c r="I27" s="61">
        <v>45.604999999999997</v>
      </c>
      <c r="J27" s="61">
        <v>10.647</v>
      </c>
      <c r="K27" s="61">
        <v>69.600999999999999</v>
      </c>
      <c r="L27" s="61">
        <v>25.510999999999999</v>
      </c>
      <c r="M27" s="61">
        <v>14.016999999999999</v>
      </c>
      <c r="N27" s="61">
        <v>10.944000000000001</v>
      </c>
      <c r="O27" s="61">
        <v>6.6150000000000002</v>
      </c>
      <c r="P27" s="61">
        <v>2.7810000000000001</v>
      </c>
      <c r="Q27" s="61">
        <v>3.835</v>
      </c>
      <c r="R27" s="61">
        <v>0.38800000000000001</v>
      </c>
      <c r="S27" s="61">
        <v>3.9409999999999998</v>
      </c>
      <c r="T27" s="61">
        <v>3.073</v>
      </c>
      <c r="U27" s="61">
        <v>2.2989999999999999</v>
      </c>
      <c r="V27" s="61">
        <v>2.0339999999999998</v>
      </c>
      <c r="W27" s="61">
        <v>0.26600000000000001</v>
      </c>
      <c r="X27" s="61">
        <v>0.32300000000000001</v>
      </c>
      <c r="Y27" s="61">
        <v>0.45100000000000001</v>
      </c>
      <c r="Z27" s="61">
        <v>8.9149999999999991</v>
      </c>
      <c r="AA27" s="61">
        <v>4.8140000000000001</v>
      </c>
      <c r="AB27" s="61">
        <v>4.101</v>
      </c>
      <c r="AC27" s="61">
        <v>0.71099999999999997</v>
      </c>
      <c r="AD27" s="61">
        <v>4.391</v>
      </c>
      <c r="AE27" s="61">
        <v>3.2650000000000001</v>
      </c>
      <c r="AF27" s="61">
        <v>17.282</v>
      </c>
      <c r="AG27" s="61">
        <v>8.2289999999999992</v>
      </c>
      <c r="AH27" s="61">
        <v>2.444</v>
      </c>
      <c r="AI27" s="61">
        <v>22.99</v>
      </c>
      <c r="AJ27" s="61">
        <v>53.247999999999998</v>
      </c>
      <c r="AK27" s="61">
        <v>100.559</v>
      </c>
      <c r="AL27" s="61">
        <v>153.80699999999999</v>
      </c>
      <c r="AM27" s="61">
        <v>50.237000000000002</v>
      </c>
      <c r="AN27" s="61">
        <v>21.082999999999998</v>
      </c>
      <c r="AO27" s="61">
        <v>13.448</v>
      </c>
      <c r="AP27" s="61">
        <v>8.6349999999999998</v>
      </c>
      <c r="AQ27" s="61">
        <v>0.36799999999999999</v>
      </c>
      <c r="AR27" s="61">
        <v>4.4450000000000003</v>
      </c>
      <c r="AS27" s="61">
        <v>4.5679999999999996</v>
      </c>
      <c r="AT27" s="61">
        <v>3.6349999999999998</v>
      </c>
      <c r="AU27" s="61">
        <v>0.93300000000000005</v>
      </c>
      <c r="AV27" s="61">
        <v>1.0209999999999999</v>
      </c>
      <c r="AW27" s="61">
        <v>2.6930000000000001</v>
      </c>
      <c r="AX27" s="61">
        <v>23.776</v>
      </c>
      <c r="AY27" s="61">
        <v>3.9060000000000001</v>
      </c>
      <c r="AZ27" s="61">
        <v>22.555</v>
      </c>
      <c r="BA27" s="61">
        <v>7.5039999999999996</v>
      </c>
      <c r="BB27" s="61">
        <v>4.0259999999999998</v>
      </c>
      <c r="BC27" s="61">
        <v>3.4169999999999998</v>
      </c>
      <c r="BD27" s="61">
        <v>1.954</v>
      </c>
      <c r="BE27" s="61">
        <v>1.2350000000000001</v>
      </c>
      <c r="BF27" s="61">
        <v>0.71899999999999997</v>
      </c>
      <c r="BG27" s="61">
        <v>0.35499999999999998</v>
      </c>
      <c r="BH27" s="61">
        <v>1.08</v>
      </c>
      <c r="BI27" s="61">
        <v>0.60899999999999999</v>
      </c>
      <c r="BJ27" s="61">
        <v>0.375</v>
      </c>
      <c r="BK27" s="61">
        <v>0.375</v>
      </c>
      <c r="BL27" s="61">
        <v>0</v>
      </c>
      <c r="BM27" s="61">
        <v>0</v>
      </c>
      <c r="BN27" s="61">
        <v>0.23400000000000001</v>
      </c>
      <c r="BO27" s="61">
        <v>2.3290000000000002</v>
      </c>
      <c r="BP27" s="61">
        <v>1.61</v>
      </c>
      <c r="BQ27" s="61">
        <v>0.71899999999999997</v>
      </c>
      <c r="BR27" s="61">
        <v>0.35499999999999998</v>
      </c>
      <c r="BS27" s="61">
        <v>1.3140000000000001</v>
      </c>
      <c r="BT27" s="61">
        <v>0.93899999999999995</v>
      </c>
      <c r="BU27" s="61">
        <v>4.9640000000000004</v>
      </c>
      <c r="BV27" s="61">
        <v>2.54</v>
      </c>
      <c r="BW27" s="61">
        <v>0.57399999999999995</v>
      </c>
      <c r="BX27" s="61">
        <v>12.118</v>
      </c>
      <c r="BY27" s="61">
        <v>25.109000000000002</v>
      </c>
      <c r="BZ27" s="61">
        <v>33.207000000000001</v>
      </c>
      <c r="CA27" s="61">
        <v>58.314999999999998</v>
      </c>
      <c r="CB27" s="61">
        <v>99.704999999999998</v>
      </c>
      <c r="CC27" s="61">
        <v>37.216999999999999</v>
      </c>
      <c r="CD27" s="61">
        <v>25.855</v>
      </c>
      <c r="CE27" s="61">
        <v>12.103</v>
      </c>
      <c r="CF27" s="61">
        <v>0.39400000000000002</v>
      </c>
      <c r="CG27" s="61">
        <v>13.358000000000001</v>
      </c>
      <c r="CH27" s="61">
        <v>7.5940000000000003</v>
      </c>
      <c r="CI27" s="61">
        <v>6.8170000000000002</v>
      </c>
      <c r="CJ27" s="61">
        <v>0.77700000000000002</v>
      </c>
      <c r="CK27" s="61">
        <v>1.2</v>
      </c>
      <c r="CL27" s="61">
        <v>6.6929999999999996</v>
      </c>
      <c r="CM27" s="61">
        <v>43.91</v>
      </c>
      <c r="CN27" s="61">
        <v>8.9209999999999994</v>
      </c>
      <c r="CO27" s="61">
        <v>46.874000000000002</v>
      </c>
      <c r="CP27" s="61">
        <v>18.175999999999998</v>
      </c>
      <c r="CQ27" s="61">
        <v>10.643000000000001</v>
      </c>
      <c r="CR27" s="61">
        <v>9.3879999999999999</v>
      </c>
      <c r="CS27" s="61">
        <v>7.9039999999999999</v>
      </c>
      <c r="CT27" s="61">
        <v>4.3739999999999997</v>
      </c>
      <c r="CU27" s="61">
        <v>3.53</v>
      </c>
      <c r="CV27" s="61">
        <v>0.31</v>
      </c>
      <c r="CW27" s="61">
        <v>1.1739999999999999</v>
      </c>
      <c r="CX27" s="61">
        <v>1.2549999999999999</v>
      </c>
      <c r="CY27" s="61">
        <v>1.1439999999999999</v>
      </c>
      <c r="CZ27" s="61">
        <v>1.034</v>
      </c>
      <c r="DA27" s="61">
        <v>0.111</v>
      </c>
      <c r="DB27" s="61">
        <v>0.111</v>
      </c>
      <c r="DC27" s="61">
        <v>0</v>
      </c>
      <c r="DD27" s="61">
        <v>9.048</v>
      </c>
      <c r="DE27" s="61">
        <v>5.4080000000000004</v>
      </c>
      <c r="DF27" s="61">
        <v>3.641</v>
      </c>
      <c r="DG27" s="61">
        <v>0.42099999999999999</v>
      </c>
      <c r="DH27" s="61">
        <v>1.1739999999999999</v>
      </c>
      <c r="DI27" s="61">
        <v>2.3029999999999999</v>
      </c>
      <c r="DJ27" s="61">
        <v>12.946</v>
      </c>
      <c r="DK27" s="61">
        <v>5.23</v>
      </c>
      <c r="DL27" s="61">
        <v>0.96</v>
      </c>
      <c r="DM27" s="61">
        <v>22.701000000000001</v>
      </c>
      <c r="DN27" s="61">
        <v>47.86</v>
      </c>
      <c r="DO27" s="61">
        <v>70.980999999999995</v>
      </c>
      <c r="DP27" s="61">
        <v>118.84099999999999</v>
      </c>
    </row>
    <row r="28" spans="1:120">
      <c r="A28" s="9">
        <v>43800</v>
      </c>
      <c r="B28" s="61">
        <v>1.9510000000000001</v>
      </c>
      <c r="C28" s="61">
        <v>15.612</v>
      </c>
      <c r="D28" s="61">
        <v>9.9250000000000007</v>
      </c>
      <c r="E28" s="61">
        <v>7.4809999999999999</v>
      </c>
      <c r="F28" s="61">
        <v>2.444</v>
      </c>
      <c r="G28" s="61">
        <v>2.125</v>
      </c>
      <c r="H28" s="61">
        <v>7.2489999999999997</v>
      </c>
      <c r="I28" s="61">
        <v>46.432000000000002</v>
      </c>
      <c r="J28" s="61">
        <v>10.72</v>
      </c>
      <c r="K28" s="61">
        <v>69.882999999999996</v>
      </c>
      <c r="L28" s="61">
        <v>25.919</v>
      </c>
      <c r="M28" s="61">
        <v>14.247999999999999</v>
      </c>
      <c r="N28" s="61">
        <v>11.661</v>
      </c>
      <c r="O28" s="61">
        <v>5.4960000000000004</v>
      </c>
      <c r="P28" s="61">
        <v>2.8380000000000001</v>
      </c>
      <c r="Q28" s="61">
        <v>2.6579999999999999</v>
      </c>
      <c r="R28" s="61">
        <v>1.081</v>
      </c>
      <c r="S28" s="61">
        <v>5.0839999999999996</v>
      </c>
      <c r="T28" s="61">
        <v>2.5870000000000002</v>
      </c>
      <c r="U28" s="61">
        <v>2.3980000000000001</v>
      </c>
      <c r="V28" s="61">
        <v>1.734</v>
      </c>
      <c r="W28" s="61">
        <v>0.66400000000000003</v>
      </c>
      <c r="X28" s="61">
        <v>0.189</v>
      </c>
      <c r="Y28" s="61">
        <v>0</v>
      </c>
      <c r="Z28" s="61">
        <v>7.8940000000000001</v>
      </c>
      <c r="AA28" s="61">
        <v>4.5720000000000001</v>
      </c>
      <c r="AB28" s="61">
        <v>3.3220000000000001</v>
      </c>
      <c r="AC28" s="61">
        <v>1.27</v>
      </c>
      <c r="AD28" s="61">
        <v>5.0839999999999996</v>
      </c>
      <c r="AE28" s="61">
        <v>3.649</v>
      </c>
      <c r="AF28" s="61">
        <v>17.896999999999998</v>
      </c>
      <c r="AG28" s="61">
        <v>8.0210000000000008</v>
      </c>
      <c r="AH28" s="61">
        <v>1.8759999999999999</v>
      </c>
      <c r="AI28" s="61">
        <v>22.940999999999999</v>
      </c>
      <c r="AJ28" s="61">
        <v>53.432000000000002</v>
      </c>
      <c r="AK28" s="61">
        <v>101.398</v>
      </c>
      <c r="AL28" s="61">
        <v>154.82900000000001</v>
      </c>
      <c r="AM28" s="61">
        <v>51.73</v>
      </c>
      <c r="AN28" s="61">
        <v>21.556000000000001</v>
      </c>
      <c r="AO28" s="61">
        <v>13.707000000000001</v>
      </c>
      <c r="AP28" s="61">
        <v>9.1839999999999993</v>
      </c>
      <c r="AQ28" s="61">
        <v>0.253</v>
      </c>
      <c r="AR28" s="61">
        <v>4.2690000000000001</v>
      </c>
      <c r="AS28" s="61">
        <v>4.4409999999999998</v>
      </c>
      <c r="AT28" s="61">
        <v>3.88</v>
      </c>
      <c r="AU28" s="61">
        <v>0.56100000000000005</v>
      </c>
      <c r="AV28" s="61">
        <v>0.80100000000000005</v>
      </c>
      <c r="AW28" s="61">
        <v>3.028</v>
      </c>
      <c r="AX28" s="61">
        <v>24.584</v>
      </c>
      <c r="AY28" s="61">
        <v>5.2119999999999997</v>
      </c>
      <c r="AZ28" s="61">
        <v>21.933</v>
      </c>
      <c r="BA28" s="61">
        <v>6.57</v>
      </c>
      <c r="BB28" s="61">
        <v>4.24</v>
      </c>
      <c r="BC28" s="61">
        <v>3.6960000000000002</v>
      </c>
      <c r="BD28" s="61">
        <v>2.3220000000000001</v>
      </c>
      <c r="BE28" s="61">
        <v>1.4510000000000001</v>
      </c>
      <c r="BF28" s="61">
        <v>0.871</v>
      </c>
      <c r="BG28" s="61">
        <v>0.154</v>
      </c>
      <c r="BH28" s="61">
        <v>1.22</v>
      </c>
      <c r="BI28" s="61">
        <v>0.54400000000000004</v>
      </c>
      <c r="BJ28" s="61">
        <v>0.24299999999999999</v>
      </c>
      <c r="BK28" s="61">
        <v>0.24299999999999999</v>
      </c>
      <c r="BL28" s="61">
        <v>0</v>
      </c>
      <c r="BM28" s="61">
        <v>0</v>
      </c>
      <c r="BN28" s="61">
        <v>0.30099999999999999</v>
      </c>
      <c r="BO28" s="61">
        <v>2.5649999999999999</v>
      </c>
      <c r="BP28" s="61">
        <v>1.694</v>
      </c>
      <c r="BQ28" s="61">
        <v>0.871</v>
      </c>
      <c r="BR28" s="61">
        <v>0.154</v>
      </c>
      <c r="BS28" s="61">
        <v>1.5209999999999999</v>
      </c>
      <c r="BT28" s="61">
        <v>0.48799999999999999</v>
      </c>
      <c r="BU28" s="61">
        <v>4.7279999999999998</v>
      </c>
      <c r="BV28" s="61">
        <v>1.8420000000000001</v>
      </c>
      <c r="BW28" s="61">
        <v>0.747</v>
      </c>
      <c r="BX28" s="61">
        <v>12.115</v>
      </c>
      <c r="BY28" s="61">
        <v>25.795999999999999</v>
      </c>
      <c r="BZ28" s="61">
        <v>33.250999999999998</v>
      </c>
      <c r="CA28" s="61">
        <v>59.046999999999997</v>
      </c>
      <c r="CB28" s="61">
        <v>99.656999999999996</v>
      </c>
      <c r="CC28" s="61">
        <v>38.798000000000002</v>
      </c>
      <c r="CD28" s="61">
        <v>28.395</v>
      </c>
      <c r="CE28" s="61">
        <v>14.367000000000001</v>
      </c>
      <c r="CF28" s="61">
        <v>1.355</v>
      </c>
      <c r="CG28" s="61">
        <v>12.672000000000001</v>
      </c>
      <c r="CH28" s="61">
        <v>8.0939999999999994</v>
      </c>
      <c r="CI28" s="61">
        <v>7.1479999999999997</v>
      </c>
      <c r="CJ28" s="61">
        <v>0.94599999999999995</v>
      </c>
      <c r="CK28" s="61">
        <v>0.48099999999999998</v>
      </c>
      <c r="CL28" s="61">
        <v>8.1750000000000007</v>
      </c>
      <c r="CM28" s="61">
        <v>46.972000000000001</v>
      </c>
      <c r="CN28" s="61">
        <v>8.1790000000000003</v>
      </c>
      <c r="CO28" s="61">
        <v>44.506</v>
      </c>
      <c r="CP28" s="61">
        <v>17.645</v>
      </c>
      <c r="CQ28" s="61">
        <v>9.1189999999999998</v>
      </c>
      <c r="CR28" s="61">
        <v>7.0369999999999999</v>
      </c>
      <c r="CS28" s="61">
        <v>6.2169999999999996</v>
      </c>
      <c r="CT28" s="61">
        <v>3.198</v>
      </c>
      <c r="CU28" s="61">
        <v>3.0190000000000001</v>
      </c>
      <c r="CV28" s="61">
        <v>0.14000000000000001</v>
      </c>
      <c r="CW28" s="61">
        <v>0.59399999999999997</v>
      </c>
      <c r="CX28" s="61">
        <v>2.0819999999999999</v>
      </c>
      <c r="CY28" s="61">
        <v>1.45</v>
      </c>
      <c r="CZ28" s="61">
        <v>1.276</v>
      </c>
      <c r="DA28" s="61">
        <v>0.17399999999999999</v>
      </c>
      <c r="DB28" s="61">
        <v>0</v>
      </c>
      <c r="DC28" s="61">
        <v>0.63200000000000001</v>
      </c>
      <c r="DD28" s="61">
        <v>7.6660000000000004</v>
      </c>
      <c r="DE28" s="61">
        <v>4.4740000000000002</v>
      </c>
      <c r="DF28" s="61">
        <v>3.1930000000000001</v>
      </c>
      <c r="DG28" s="61">
        <v>0.14000000000000001</v>
      </c>
      <c r="DH28" s="61">
        <v>1.2270000000000001</v>
      </c>
      <c r="DI28" s="61">
        <v>2.5009999999999999</v>
      </c>
      <c r="DJ28" s="61">
        <v>11.621</v>
      </c>
      <c r="DK28" s="61">
        <v>6.0250000000000004</v>
      </c>
      <c r="DL28" s="61">
        <v>0.83699999999999997</v>
      </c>
      <c r="DM28" s="61">
        <v>21.934000000000001</v>
      </c>
      <c r="DN28" s="61">
        <v>47.917000000000002</v>
      </c>
      <c r="DO28" s="61">
        <v>70.222999999999999</v>
      </c>
      <c r="DP28" s="61">
        <v>118.14</v>
      </c>
    </row>
    <row r="29" spans="1:120">
      <c r="A29" s="9">
        <v>43891</v>
      </c>
      <c r="B29" s="61">
        <v>1.881</v>
      </c>
      <c r="C29" s="61">
        <v>16.478999999999999</v>
      </c>
      <c r="D29" s="61">
        <v>9.3800000000000008</v>
      </c>
      <c r="E29" s="61">
        <v>7.218</v>
      </c>
      <c r="F29" s="61">
        <v>2.1629999999999998</v>
      </c>
      <c r="G29" s="61">
        <v>2.1909999999999998</v>
      </c>
      <c r="H29" s="61">
        <v>8.1110000000000007</v>
      </c>
      <c r="I29" s="61">
        <v>46.936</v>
      </c>
      <c r="J29" s="61">
        <v>9.2829999999999995</v>
      </c>
      <c r="K29" s="61">
        <v>70.111000000000004</v>
      </c>
      <c r="L29" s="61">
        <v>27.266999999999999</v>
      </c>
      <c r="M29" s="61">
        <v>14.593</v>
      </c>
      <c r="N29" s="61">
        <v>11.635999999999999</v>
      </c>
      <c r="O29" s="61">
        <v>6.0289999999999999</v>
      </c>
      <c r="P29" s="61">
        <v>2.3130000000000002</v>
      </c>
      <c r="Q29" s="61">
        <v>3.7160000000000002</v>
      </c>
      <c r="R29" s="61">
        <v>1.1519999999999999</v>
      </c>
      <c r="S29" s="61">
        <v>4.2770000000000001</v>
      </c>
      <c r="T29" s="61">
        <v>2.9569999999999999</v>
      </c>
      <c r="U29" s="61">
        <v>1.9830000000000001</v>
      </c>
      <c r="V29" s="61">
        <v>1.111</v>
      </c>
      <c r="W29" s="61">
        <v>0.872</v>
      </c>
      <c r="X29" s="61">
        <v>0.52</v>
      </c>
      <c r="Y29" s="61">
        <v>0.45400000000000001</v>
      </c>
      <c r="Z29" s="61">
        <v>8.0120000000000005</v>
      </c>
      <c r="AA29" s="61">
        <v>3.4239999999999999</v>
      </c>
      <c r="AB29" s="61">
        <v>4.5880000000000001</v>
      </c>
      <c r="AC29" s="61">
        <v>1.6719999999999999</v>
      </c>
      <c r="AD29" s="61">
        <v>4.7309999999999999</v>
      </c>
      <c r="AE29" s="61">
        <v>3.5910000000000002</v>
      </c>
      <c r="AF29" s="61">
        <v>18.184000000000001</v>
      </c>
      <c r="AG29" s="61">
        <v>9.0830000000000002</v>
      </c>
      <c r="AH29" s="61">
        <v>2.9769999999999999</v>
      </c>
      <c r="AI29" s="61">
        <v>23.437999999999999</v>
      </c>
      <c r="AJ29" s="61">
        <v>53.417999999999999</v>
      </c>
      <c r="AK29" s="61">
        <v>103.155</v>
      </c>
      <c r="AL29" s="61">
        <v>156.57300000000001</v>
      </c>
      <c r="AM29" s="61">
        <v>49.348999999999997</v>
      </c>
      <c r="AN29" s="61">
        <v>21.370999999999999</v>
      </c>
      <c r="AO29" s="61">
        <v>14.523999999999999</v>
      </c>
      <c r="AP29" s="61">
        <v>8.0719999999999992</v>
      </c>
      <c r="AQ29" s="61">
        <v>0.27600000000000002</v>
      </c>
      <c r="AR29" s="61">
        <v>6.1760000000000002</v>
      </c>
      <c r="AS29" s="61">
        <v>4.4829999999999997</v>
      </c>
      <c r="AT29" s="61">
        <v>4.125</v>
      </c>
      <c r="AU29" s="61">
        <v>0.35799999999999998</v>
      </c>
      <c r="AV29" s="61">
        <v>0.28100000000000003</v>
      </c>
      <c r="AW29" s="61">
        <v>3.2679999999999998</v>
      </c>
      <c r="AX29" s="61">
        <v>24.638999999999999</v>
      </c>
      <c r="AY29" s="61">
        <v>4.4930000000000003</v>
      </c>
      <c r="AZ29" s="61">
        <v>20.216000000000001</v>
      </c>
      <c r="BA29" s="61">
        <v>8.4730000000000008</v>
      </c>
      <c r="BB29" s="61">
        <v>4.8099999999999996</v>
      </c>
      <c r="BC29" s="61">
        <v>4.1539999999999999</v>
      </c>
      <c r="BD29" s="61">
        <v>2.8530000000000002</v>
      </c>
      <c r="BE29" s="61">
        <v>1.9950000000000001</v>
      </c>
      <c r="BF29" s="61">
        <v>0.85799999999999998</v>
      </c>
      <c r="BG29" s="61">
        <v>0.13700000000000001</v>
      </c>
      <c r="BH29" s="61">
        <v>1.1639999999999999</v>
      </c>
      <c r="BI29" s="61">
        <v>0.65600000000000003</v>
      </c>
      <c r="BJ29" s="61">
        <v>0.60099999999999998</v>
      </c>
      <c r="BK29" s="61">
        <v>0.52</v>
      </c>
      <c r="BL29" s="61">
        <v>8.2000000000000003E-2</v>
      </c>
      <c r="BM29" s="61">
        <v>0</v>
      </c>
      <c r="BN29" s="61">
        <v>0</v>
      </c>
      <c r="BO29" s="61">
        <v>3.4540000000000002</v>
      </c>
      <c r="BP29" s="61">
        <v>2.5150000000000001</v>
      </c>
      <c r="BQ29" s="61">
        <v>0.94</v>
      </c>
      <c r="BR29" s="61">
        <v>0.13700000000000001</v>
      </c>
      <c r="BS29" s="61">
        <v>1.1639999999999999</v>
      </c>
      <c r="BT29" s="61">
        <v>1.1439999999999999</v>
      </c>
      <c r="BU29" s="61">
        <v>5.9539999999999997</v>
      </c>
      <c r="BV29" s="61">
        <v>2.5190000000000001</v>
      </c>
      <c r="BW29" s="61">
        <v>1.0249999999999999</v>
      </c>
      <c r="BX29" s="61">
        <v>12.66</v>
      </c>
      <c r="BY29" s="61">
        <v>26.181000000000001</v>
      </c>
      <c r="BZ29" s="61">
        <v>32.664999999999999</v>
      </c>
      <c r="CA29" s="61">
        <v>58.845999999999997</v>
      </c>
      <c r="CB29" s="61">
        <v>99.311000000000007</v>
      </c>
      <c r="CC29" s="61">
        <v>38.415999999999997</v>
      </c>
      <c r="CD29" s="61">
        <v>30.547000000000001</v>
      </c>
      <c r="CE29" s="61">
        <v>14.842000000000001</v>
      </c>
      <c r="CF29" s="61">
        <v>1.587</v>
      </c>
      <c r="CG29" s="61">
        <v>14.119</v>
      </c>
      <c r="CH29" s="61">
        <v>6.7460000000000004</v>
      </c>
      <c r="CI29" s="61">
        <v>6.4939999999999998</v>
      </c>
      <c r="CJ29" s="61">
        <v>0.252</v>
      </c>
      <c r="CK29" s="61">
        <v>0.28999999999999998</v>
      </c>
      <c r="CL29" s="61">
        <v>8.14</v>
      </c>
      <c r="CM29" s="61">
        <v>46.555999999999997</v>
      </c>
      <c r="CN29" s="61">
        <v>7.9009999999999998</v>
      </c>
      <c r="CO29" s="61">
        <v>44.853999999999999</v>
      </c>
      <c r="CP29" s="61">
        <v>18.888000000000002</v>
      </c>
      <c r="CQ29" s="61">
        <v>9.9619999999999997</v>
      </c>
      <c r="CR29" s="61">
        <v>8.8960000000000008</v>
      </c>
      <c r="CS29" s="61">
        <v>7.6150000000000002</v>
      </c>
      <c r="CT29" s="61">
        <v>5.077</v>
      </c>
      <c r="CU29" s="61">
        <v>2.5379999999999998</v>
      </c>
      <c r="CV29" s="61">
        <v>0</v>
      </c>
      <c r="CW29" s="61">
        <v>1.2809999999999999</v>
      </c>
      <c r="CX29" s="61">
        <v>1.0660000000000001</v>
      </c>
      <c r="CY29" s="61">
        <v>0.60899999999999999</v>
      </c>
      <c r="CZ29" s="61">
        <v>0.60899999999999999</v>
      </c>
      <c r="DA29" s="61">
        <v>0</v>
      </c>
      <c r="DB29" s="61">
        <v>0</v>
      </c>
      <c r="DC29" s="61">
        <v>0.45800000000000002</v>
      </c>
      <c r="DD29" s="61">
        <v>8.2240000000000002</v>
      </c>
      <c r="DE29" s="61">
        <v>5.6859999999999999</v>
      </c>
      <c r="DF29" s="61">
        <v>2.5379999999999998</v>
      </c>
      <c r="DG29" s="61">
        <v>0</v>
      </c>
      <c r="DH29" s="61">
        <v>1.738</v>
      </c>
      <c r="DI29" s="61">
        <v>2.8050000000000002</v>
      </c>
      <c r="DJ29" s="61">
        <v>12.766999999999999</v>
      </c>
      <c r="DK29" s="61">
        <v>6.1210000000000004</v>
      </c>
      <c r="DL29" s="61">
        <v>1.3939999999999999</v>
      </c>
      <c r="DM29" s="61">
        <v>22.702999999999999</v>
      </c>
      <c r="DN29" s="61">
        <v>48.378</v>
      </c>
      <c r="DO29" s="61">
        <v>71.215000000000003</v>
      </c>
      <c r="DP29" s="61">
        <v>119.593</v>
      </c>
    </row>
    <row r="30" spans="1:120">
      <c r="A30" s="9">
        <v>43983</v>
      </c>
      <c r="B30" s="61">
        <v>2.5619999999999998</v>
      </c>
      <c r="C30" s="61">
        <v>16.309000000000001</v>
      </c>
      <c r="D30" s="61">
        <v>10.523999999999999</v>
      </c>
      <c r="E30" s="61">
        <v>8.4619999999999997</v>
      </c>
      <c r="F30" s="61">
        <v>2.0619999999999998</v>
      </c>
      <c r="G30" s="61">
        <v>2.4420000000000002</v>
      </c>
      <c r="H30" s="61">
        <v>8.6240000000000006</v>
      </c>
      <c r="I30" s="61">
        <v>48.290999999999997</v>
      </c>
      <c r="J30" s="61">
        <v>8.8320000000000007</v>
      </c>
      <c r="K30" s="61">
        <v>67.561999999999998</v>
      </c>
      <c r="L30" s="61">
        <v>28.587</v>
      </c>
      <c r="M30" s="61">
        <v>13.539</v>
      </c>
      <c r="N30" s="61">
        <v>10.946999999999999</v>
      </c>
      <c r="O30" s="61">
        <v>5.6609999999999996</v>
      </c>
      <c r="P30" s="61">
        <v>2.3940000000000001</v>
      </c>
      <c r="Q30" s="61">
        <v>3.2669999999999999</v>
      </c>
      <c r="R30" s="61">
        <v>0.6</v>
      </c>
      <c r="S30" s="61">
        <v>4.6859999999999999</v>
      </c>
      <c r="T30" s="61">
        <v>2.5920000000000001</v>
      </c>
      <c r="U30" s="61">
        <v>1.546</v>
      </c>
      <c r="V30" s="61">
        <v>1.3440000000000001</v>
      </c>
      <c r="W30" s="61">
        <v>0.20200000000000001</v>
      </c>
      <c r="X30" s="61">
        <v>0</v>
      </c>
      <c r="Y30" s="61">
        <v>1.046</v>
      </c>
      <c r="Z30" s="61">
        <v>7.2069999999999999</v>
      </c>
      <c r="AA30" s="61">
        <v>3.738</v>
      </c>
      <c r="AB30" s="61">
        <v>3.4689999999999999</v>
      </c>
      <c r="AC30" s="61">
        <v>0.6</v>
      </c>
      <c r="AD30" s="61">
        <v>5.7320000000000002</v>
      </c>
      <c r="AE30" s="61">
        <v>4.4370000000000003</v>
      </c>
      <c r="AF30" s="61">
        <v>17.975999999999999</v>
      </c>
      <c r="AG30" s="61">
        <v>10.611000000000001</v>
      </c>
      <c r="AH30" s="61">
        <v>2.484</v>
      </c>
      <c r="AI30" s="61">
        <v>23.765999999999998</v>
      </c>
      <c r="AJ30" s="61">
        <v>53.206000000000003</v>
      </c>
      <c r="AK30" s="61">
        <v>102.55</v>
      </c>
      <c r="AL30" s="61">
        <v>155.756</v>
      </c>
      <c r="AM30" s="61">
        <v>50.113999999999997</v>
      </c>
      <c r="AN30" s="61">
        <v>20.809000000000001</v>
      </c>
      <c r="AO30" s="61">
        <v>13.648</v>
      </c>
      <c r="AP30" s="61">
        <v>6.8959999999999999</v>
      </c>
      <c r="AQ30" s="61">
        <v>0.69799999999999995</v>
      </c>
      <c r="AR30" s="61">
        <v>6.0540000000000003</v>
      </c>
      <c r="AS30" s="61">
        <v>4.68</v>
      </c>
      <c r="AT30" s="61">
        <v>3.8</v>
      </c>
      <c r="AU30" s="61">
        <v>0.88</v>
      </c>
      <c r="AV30" s="61">
        <v>0.45100000000000001</v>
      </c>
      <c r="AW30" s="61">
        <v>2.8410000000000002</v>
      </c>
      <c r="AX30" s="61">
        <v>23.65</v>
      </c>
      <c r="AY30" s="61">
        <v>5.0209999999999999</v>
      </c>
      <c r="AZ30" s="61">
        <v>21.442</v>
      </c>
      <c r="BA30" s="61">
        <v>6.53</v>
      </c>
      <c r="BB30" s="61">
        <v>3.984</v>
      </c>
      <c r="BC30" s="61">
        <v>3.2389999999999999</v>
      </c>
      <c r="BD30" s="61">
        <v>2.2599999999999998</v>
      </c>
      <c r="BE30" s="61">
        <v>1.73</v>
      </c>
      <c r="BF30" s="61">
        <v>0.53</v>
      </c>
      <c r="BG30" s="61">
        <v>9.8000000000000004E-2</v>
      </c>
      <c r="BH30" s="61">
        <v>0.79800000000000004</v>
      </c>
      <c r="BI30" s="61">
        <v>0.745</v>
      </c>
      <c r="BJ30" s="61">
        <v>0.745</v>
      </c>
      <c r="BK30" s="61">
        <v>0.67100000000000004</v>
      </c>
      <c r="BL30" s="61">
        <v>7.3999999999999996E-2</v>
      </c>
      <c r="BM30" s="61">
        <v>0</v>
      </c>
      <c r="BN30" s="61">
        <v>0</v>
      </c>
      <c r="BO30" s="61">
        <v>3.0049999999999999</v>
      </c>
      <c r="BP30" s="61">
        <v>2.4009999999999998</v>
      </c>
      <c r="BQ30" s="61">
        <v>0.60399999999999998</v>
      </c>
      <c r="BR30" s="61">
        <v>9.8000000000000004E-2</v>
      </c>
      <c r="BS30" s="61">
        <v>0.79800000000000004</v>
      </c>
      <c r="BT30" s="61">
        <v>0.78300000000000003</v>
      </c>
      <c r="BU30" s="61">
        <v>4.7670000000000003</v>
      </c>
      <c r="BV30" s="61">
        <v>1.7629999999999999</v>
      </c>
      <c r="BW30" s="61">
        <v>1.345</v>
      </c>
      <c r="BX30" s="61">
        <v>11.993</v>
      </c>
      <c r="BY30" s="61">
        <v>24.792999999999999</v>
      </c>
      <c r="BZ30" s="61">
        <v>33.195999999999998</v>
      </c>
      <c r="CA30" s="61">
        <v>57.988999999999997</v>
      </c>
      <c r="CB30" s="61">
        <v>98.313999999999993</v>
      </c>
      <c r="CC30" s="61">
        <v>39.646999999999998</v>
      </c>
      <c r="CD30" s="61">
        <v>31.489000000000001</v>
      </c>
      <c r="CE30" s="61">
        <v>16.739000000000001</v>
      </c>
      <c r="CF30" s="61">
        <v>1.1479999999999999</v>
      </c>
      <c r="CG30" s="61">
        <v>13.603</v>
      </c>
      <c r="CH30" s="61">
        <v>6.3970000000000002</v>
      </c>
      <c r="CI30" s="61">
        <v>5.7050000000000001</v>
      </c>
      <c r="CJ30" s="61">
        <v>0.69199999999999995</v>
      </c>
      <c r="CK30" s="61">
        <v>0.47</v>
      </c>
      <c r="CL30" s="61">
        <v>8.4649999999999999</v>
      </c>
      <c r="CM30" s="61">
        <v>48.112000000000002</v>
      </c>
      <c r="CN30" s="61">
        <v>6.101</v>
      </c>
      <c r="CO30" s="61">
        <v>44.100999999999999</v>
      </c>
      <c r="CP30" s="61">
        <v>16.966999999999999</v>
      </c>
      <c r="CQ30" s="61">
        <v>8.8810000000000002</v>
      </c>
      <c r="CR30" s="61">
        <v>7.2759999999999998</v>
      </c>
      <c r="CS30" s="61">
        <v>5.96</v>
      </c>
      <c r="CT30" s="61">
        <v>4.2560000000000002</v>
      </c>
      <c r="CU30" s="61">
        <v>1.704</v>
      </c>
      <c r="CV30" s="61">
        <v>0</v>
      </c>
      <c r="CW30" s="61">
        <v>1.177</v>
      </c>
      <c r="CX30" s="61">
        <v>1.605</v>
      </c>
      <c r="CY30" s="61">
        <v>1.2210000000000001</v>
      </c>
      <c r="CZ30" s="61">
        <v>1.2210000000000001</v>
      </c>
      <c r="DA30" s="61">
        <v>0</v>
      </c>
      <c r="DB30" s="61">
        <v>0.25900000000000001</v>
      </c>
      <c r="DC30" s="61">
        <v>0</v>
      </c>
      <c r="DD30" s="61">
        <v>7.181</v>
      </c>
      <c r="DE30" s="61">
        <v>5.476</v>
      </c>
      <c r="DF30" s="61">
        <v>1.704</v>
      </c>
      <c r="DG30" s="61">
        <v>0.25900000000000001</v>
      </c>
      <c r="DH30" s="61">
        <v>1.177</v>
      </c>
      <c r="DI30" s="61">
        <v>2.2989999999999999</v>
      </c>
      <c r="DJ30" s="61">
        <v>11.18</v>
      </c>
      <c r="DK30" s="61">
        <v>5.7869999999999999</v>
      </c>
      <c r="DL30" s="61">
        <v>1.2849999999999999</v>
      </c>
      <c r="DM30" s="61">
        <v>22.672000000000001</v>
      </c>
      <c r="DN30" s="61">
        <v>48.527999999999999</v>
      </c>
      <c r="DO30" s="61">
        <v>68.037999999999997</v>
      </c>
      <c r="DP30" s="61">
        <v>116.566</v>
      </c>
    </row>
    <row r="31" spans="1:120">
      <c r="A31" s="9">
        <v>44075</v>
      </c>
      <c r="B31" s="61">
        <v>2.46</v>
      </c>
      <c r="C31" s="61">
        <v>15.926</v>
      </c>
      <c r="D31" s="61">
        <v>9.9179999999999993</v>
      </c>
      <c r="E31" s="61">
        <v>7.5490000000000004</v>
      </c>
      <c r="F31" s="61">
        <v>2.3679999999999999</v>
      </c>
      <c r="G31" s="61">
        <v>1.8180000000000001</v>
      </c>
      <c r="H31" s="61">
        <v>8.2609999999999992</v>
      </c>
      <c r="I31" s="61">
        <v>45.962000000000003</v>
      </c>
      <c r="J31" s="61">
        <v>9.5250000000000004</v>
      </c>
      <c r="K31" s="61">
        <v>70.331999999999994</v>
      </c>
      <c r="L31" s="61">
        <v>27.895</v>
      </c>
      <c r="M31" s="61">
        <v>15.177</v>
      </c>
      <c r="N31" s="61">
        <v>12.75</v>
      </c>
      <c r="O31" s="61">
        <v>6.1710000000000003</v>
      </c>
      <c r="P31" s="61">
        <v>2.3650000000000002</v>
      </c>
      <c r="Q31" s="61">
        <v>3.806</v>
      </c>
      <c r="R31" s="61">
        <v>0.52</v>
      </c>
      <c r="S31" s="61">
        <v>6.0590000000000002</v>
      </c>
      <c r="T31" s="61">
        <v>2.427</v>
      </c>
      <c r="U31" s="61">
        <v>1.1719999999999999</v>
      </c>
      <c r="V31" s="61">
        <v>0.98</v>
      </c>
      <c r="W31" s="61">
        <v>0.192</v>
      </c>
      <c r="X31" s="61">
        <v>0.35799999999999998</v>
      </c>
      <c r="Y31" s="61">
        <v>0.89700000000000002</v>
      </c>
      <c r="Z31" s="61">
        <v>7.343</v>
      </c>
      <c r="AA31" s="61">
        <v>3.3450000000000002</v>
      </c>
      <c r="AB31" s="61">
        <v>3.9980000000000002</v>
      </c>
      <c r="AC31" s="61">
        <v>0.879</v>
      </c>
      <c r="AD31" s="61">
        <v>6.9560000000000004</v>
      </c>
      <c r="AE31" s="61">
        <v>3.0840000000000001</v>
      </c>
      <c r="AF31" s="61">
        <v>18.262</v>
      </c>
      <c r="AG31" s="61">
        <v>9.6340000000000003</v>
      </c>
      <c r="AH31" s="61">
        <v>2.2370000000000001</v>
      </c>
      <c r="AI31" s="61">
        <v>22.632999999999999</v>
      </c>
      <c r="AJ31" s="61">
        <v>52.878</v>
      </c>
      <c r="AK31" s="61">
        <v>103.07299999999999</v>
      </c>
      <c r="AL31" s="61">
        <v>155.95099999999999</v>
      </c>
      <c r="AM31" s="61">
        <v>51.09</v>
      </c>
      <c r="AN31" s="61">
        <v>20.495999999999999</v>
      </c>
      <c r="AO31" s="61">
        <v>13.045999999999999</v>
      </c>
      <c r="AP31" s="61">
        <v>8.2189999999999994</v>
      </c>
      <c r="AQ31" s="61">
        <v>0.17499999999999999</v>
      </c>
      <c r="AR31" s="61">
        <v>4.6529999999999996</v>
      </c>
      <c r="AS31" s="61">
        <v>4.4390000000000001</v>
      </c>
      <c r="AT31" s="61">
        <v>3.58</v>
      </c>
      <c r="AU31" s="61">
        <v>0.85899999999999999</v>
      </c>
      <c r="AV31" s="61">
        <v>0.72799999999999998</v>
      </c>
      <c r="AW31" s="61">
        <v>2.7650000000000001</v>
      </c>
      <c r="AX31" s="61">
        <v>23.260999999999999</v>
      </c>
      <c r="AY31" s="61">
        <v>4.7469999999999999</v>
      </c>
      <c r="AZ31" s="61">
        <v>23.082000000000001</v>
      </c>
      <c r="BA31" s="61">
        <v>6.45</v>
      </c>
      <c r="BB31" s="61">
        <v>4.085</v>
      </c>
      <c r="BC31" s="61">
        <v>2.93</v>
      </c>
      <c r="BD31" s="61">
        <v>1.597</v>
      </c>
      <c r="BE31" s="61">
        <v>1.214</v>
      </c>
      <c r="BF31" s="61">
        <v>0.38300000000000001</v>
      </c>
      <c r="BG31" s="61">
        <v>0</v>
      </c>
      <c r="BH31" s="61">
        <v>1.24</v>
      </c>
      <c r="BI31" s="61">
        <v>1.155</v>
      </c>
      <c r="BJ31" s="61">
        <v>1.0089999999999999</v>
      </c>
      <c r="BK31" s="61">
        <v>0.96799999999999997</v>
      </c>
      <c r="BL31" s="61">
        <v>0.04</v>
      </c>
      <c r="BM31" s="61">
        <v>0</v>
      </c>
      <c r="BN31" s="61">
        <v>0</v>
      </c>
      <c r="BO31" s="61">
        <v>2.6059999999999999</v>
      </c>
      <c r="BP31" s="61">
        <v>2.1829999999999998</v>
      </c>
      <c r="BQ31" s="61">
        <v>0.42299999999999999</v>
      </c>
      <c r="BR31" s="61">
        <v>0</v>
      </c>
      <c r="BS31" s="61">
        <v>1.24</v>
      </c>
      <c r="BT31" s="61">
        <v>0.80200000000000005</v>
      </c>
      <c r="BU31" s="61">
        <v>4.8869999999999996</v>
      </c>
      <c r="BV31" s="61">
        <v>1.5629999999999999</v>
      </c>
      <c r="BW31" s="61">
        <v>0.63100000000000001</v>
      </c>
      <c r="BX31" s="61">
        <v>11.119</v>
      </c>
      <c r="BY31" s="61">
        <v>24.581</v>
      </c>
      <c r="BZ31" s="61">
        <v>33.588999999999999</v>
      </c>
      <c r="CA31" s="61">
        <v>58.170999999999999</v>
      </c>
      <c r="CB31" s="61">
        <v>97.992999999999995</v>
      </c>
      <c r="CC31" s="61">
        <v>38.518999999999998</v>
      </c>
      <c r="CD31" s="61">
        <v>28.542999999999999</v>
      </c>
      <c r="CE31" s="61">
        <v>14.981999999999999</v>
      </c>
      <c r="CF31" s="61">
        <v>1.038</v>
      </c>
      <c r="CG31" s="61">
        <v>12.523</v>
      </c>
      <c r="CH31" s="61">
        <v>7.0140000000000002</v>
      </c>
      <c r="CI31" s="61">
        <v>6.2640000000000002</v>
      </c>
      <c r="CJ31" s="61">
        <v>0.75</v>
      </c>
      <c r="CK31" s="61">
        <v>1.0409999999999999</v>
      </c>
      <c r="CL31" s="61">
        <v>7.8280000000000003</v>
      </c>
      <c r="CM31" s="61">
        <v>46.347000000000001</v>
      </c>
      <c r="CN31" s="61">
        <v>7.4379999999999997</v>
      </c>
      <c r="CO31" s="61">
        <v>44.207999999999998</v>
      </c>
      <c r="CP31" s="61">
        <v>17.443999999999999</v>
      </c>
      <c r="CQ31" s="61">
        <v>9.8919999999999995</v>
      </c>
      <c r="CR31" s="61">
        <v>7.4710000000000001</v>
      </c>
      <c r="CS31" s="61">
        <v>5.69</v>
      </c>
      <c r="CT31" s="61">
        <v>3.4209999999999998</v>
      </c>
      <c r="CU31" s="61">
        <v>2.2690000000000001</v>
      </c>
      <c r="CV31" s="61">
        <v>0.153</v>
      </c>
      <c r="CW31" s="61">
        <v>1.6279999999999999</v>
      </c>
      <c r="CX31" s="61">
        <v>2.4209999999999998</v>
      </c>
      <c r="CY31" s="61">
        <v>2.1709999999999998</v>
      </c>
      <c r="CZ31" s="61">
        <v>2.1709999999999998</v>
      </c>
      <c r="DA31" s="61">
        <v>0</v>
      </c>
      <c r="DB31" s="61">
        <v>0.25</v>
      </c>
      <c r="DC31" s="61">
        <v>0</v>
      </c>
      <c r="DD31" s="61">
        <v>7.8620000000000001</v>
      </c>
      <c r="DE31" s="61">
        <v>5.593</v>
      </c>
      <c r="DF31" s="61">
        <v>2.2690000000000001</v>
      </c>
      <c r="DG31" s="61">
        <v>0.40200000000000002</v>
      </c>
      <c r="DH31" s="61">
        <v>1.6279999999999999</v>
      </c>
      <c r="DI31" s="61">
        <v>2.262</v>
      </c>
      <c r="DJ31" s="61">
        <v>12.154</v>
      </c>
      <c r="DK31" s="61">
        <v>5.2910000000000004</v>
      </c>
      <c r="DL31" s="61">
        <v>2.214</v>
      </c>
      <c r="DM31" s="61">
        <v>21.390999999999998</v>
      </c>
      <c r="DN31" s="61">
        <v>48.41</v>
      </c>
      <c r="DO31" s="61">
        <v>69.241</v>
      </c>
      <c r="DP31" s="61">
        <v>117.651</v>
      </c>
    </row>
    <row r="32" spans="1:120">
      <c r="A32" s="9">
        <v>44166</v>
      </c>
      <c r="B32" s="61">
        <v>1.946</v>
      </c>
      <c r="C32" s="61">
        <v>14.696</v>
      </c>
      <c r="D32" s="61">
        <v>8.9250000000000007</v>
      </c>
      <c r="E32" s="61">
        <v>7.5490000000000004</v>
      </c>
      <c r="F32" s="61">
        <v>1.377</v>
      </c>
      <c r="G32" s="61">
        <v>2.7410000000000001</v>
      </c>
      <c r="H32" s="61">
        <v>7.6210000000000004</v>
      </c>
      <c r="I32" s="61">
        <v>45.628999999999998</v>
      </c>
      <c r="J32" s="61">
        <v>9.3439999999999994</v>
      </c>
      <c r="K32" s="61">
        <v>72.905000000000001</v>
      </c>
      <c r="L32" s="61">
        <v>27.31</v>
      </c>
      <c r="M32" s="61">
        <v>15.036</v>
      </c>
      <c r="N32" s="61">
        <v>12.904999999999999</v>
      </c>
      <c r="O32" s="61">
        <v>5.5670000000000002</v>
      </c>
      <c r="P32" s="61">
        <v>1.954</v>
      </c>
      <c r="Q32" s="61">
        <v>3.613</v>
      </c>
      <c r="R32" s="61">
        <v>1.0820000000000001</v>
      </c>
      <c r="S32" s="61">
        <v>6.2560000000000002</v>
      </c>
      <c r="T32" s="61">
        <v>2.1320000000000001</v>
      </c>
      <c r="U32" s="61">
        <v>1.3660000000000001</v>
      </c>
      <c r="V32" s="61">
        <v>1.26</v>
      </c>
      <c r="W32" s="61">
        <v>0.106</v>
      </c>
      <c r="X32" s="61">
        <v>0</v>
      </c>
      <c r="Y32" s="61">
        <v>0.76500000000000001</v>
      </c>
      <c r="Z32" s="61">
        <v>6.9340000000000002</v>
      </c>
      <c r="AA32" s="61">
        <v>3.214</v>
      </c>
      <c r="AB32" s="61">
        <v>3.72</v>
      </c>
      <c r="AC32" s="61">
        <v>1.0820000000000001</v>
      </c>
      <c r="AD32" s="61">
        <v>7.0209999999999999</v>
      </c>
      <c r="AE32" s="61">
        <v>3.3010000000000002</v>
      </c>
      <c r="AF32" s="61">
        <v>18.337</v>
      </c>
      <c r="AG32" s="61">
        <v>8.9719999999999995</v>
      </c>
      <c r="AH32" s="61">
        <v>2.254</v>
      </c>
      <c r="AI32" s="61">
        <v>22.19</v>
      </c>
      <c r="AJ32" s="61">
        <v>53.043999999999997</v>
      </c>
      <c r="AK32" s="61">
        <v>104.398</v>
      </c>
      <c r="AL32" s="61">
        <v>157.44200000000001</v>
      </c>
      <c r="AM32" s="61">
        <v>52.45</v>
      </c>
      <c r="AN32" s="61">
        <v>21.209</v>
      </c>
      <c r="AO32" s="61">
        <v>13.651999999999999</v>
      </c>
      <c r="AP32" s="61">
        <v>8.468</v>
      </c>
      <c r="AQ32" s="61">
        <v>0.55100000000000005</v>
      </c>
      <c r="AR32" s="61">
        <v>4.633</v>
      </c>
      <c r="AS32" s="61">
        <v>4.5830000000000002</v>
      </c>
      <c r="AT32" s="61">
        <v>4.0810000000000004</v>
      </c>
      <c r="AU32" s="61">
        <v>0.502</v>
      </c>
      <c r="AV32" s="61">
        <v>1.042</v>
      </c>
      <c r="AW32" s="61">
        <v>3</v>
      </c>
      <c r="AX32" s="61">
        <v>24.21</v>
      </c>
      <c r="AY32" s="61">
        <v>4.4729999999999999</v>
      </c>
      <c r="AZ32" s="61">
        <v>23.766999999999999</v>
      </c>
      <c r="BA32" s="61">
        <v>6.5750000000000002</v>
      </c>
      <c r="BB32" s="61">
        <v>4.3410000000000002</v>
      </c>
      <c r="BC32" s="61">
        <v>3.4329999999999998</v>
      </c>
      <c r="BD32" s="61">
        <v>1.663</v>
      </c>
      <c r="BE32" s="61">
        <v>1.1990000000000001</v>
      </c>
      <c r="BF32" s="61">
        <v>0.46500000000000002</v>
      </c>
      <c r="BG32" s="61">
        <v>0.54900000000000004</v>
      </c>
      <c r="BH32" s="61">
        <v>1.139</v>
      </c>
      <c r="BI32" s="61">
        <v>0.90800000000000003</v>
      </c>
      <c r="BJ32" s="61">
        <v>0.85199999999999998</v>
      </c>
      <c r="BK32" s="61">
        <v>0.81100000000000005</v>
      </c>
      <c r="BL32" s="61">
        <v>4.1000000000000002E-2</v>
      </c>
      <c r="BM32" s="61">
        <v>0</v>
      </c>
      <c r="BN32" s="61">
        <v>0</v>
      </c>
      <c r="BO32" s="61">
        <v>2.516</v>
      </c>
      <c r="BP32" s="61">
        <v>2.0099999999999998</v>
      </c>
      <c r="BQ32" s="61">
        <v>0.50600000000000001</v>
      </c>
      <c r="BR32" s="61">
        <v>0.54900000000000004</v>
      </c>
      <c r="BS32" s="61">
        <v>1.139</v>
      </c>
      <c r="BT32" s="61">
        <v>0.59899999999999998</v>
      </c>
      <c r="BU32" s="61">
        <v>4.9400000000000004</v>
      </c>
      <c r="BV32" s="61">
        <v>1.635</v>
      </c>
      <c r="BW32" s="61">
        <v>0.61799999999999999</v>
      </c>
      <c r="BX32" s="61">
        <v>12.305999999999999</v>
      </c>
      <c r="BY32" s="61">
        <v>25.55</v>
      </c>
      <c r="BZ32" s="61">
        <v>34.094000000000001</v>
      </c>
      <c r="CA32" s="61">
        <v>59.643999999999998</v>
      </c>
      <c r="CB32" s="61">
        <v>103.788</v>
      </c>
      <c r="CC32" s="61">
        <v>39.106000000000002</v>
      </c>
      <c r="CD32" s="61">
        <v>29.946999999999999</v>
      </c>
      <c r="CE32" s="61">
        <v>17.36</v>
      </c>
      <c r="CF32" s="61">
        <v>9.6000000000000002E-2</v>
      </c>
      <c r="CG32" s="61">
        <v>12.49</v>
      </c>
      <c r="CH32" s="61">
        <v>6.6079999999999997</v>
      </c>
      <c r="CI32" s="61">
        <v>6.0629999999999997</v>
      </c>
      <c r="CJ32" s="61">
        <v>0.54500000000000004</v>
      </c>
      <c r="CK32" s="61">
        <v>1.1200000000000001</v>
      </c>
      <c r="CL32" s="61">
        <v>8.4589999999999996</v>
      </c>
      <c r="CM32" s="61">
        <v>47.564999999999998</v>
      </c>
      <c r="CN32" s="61">
        <v>8.3550000000000004</v>
      </c>
      <c r="CO32" s="61">
        <v>47.868000000000002</v>
      </c>
      <c r="CP32" s="61">
        <v>14.099</v>
      </c>
      <c r="CQ32" s="61">
        <v>9.1950000000000003</v>
      </c>
      <c r="CR32" s="61">
        <v>7.3520000000000003</v>
      </c>
      <c r="CS32" s="61">
        <v>6.173</v>
      </c>
      <c r="CT32" s="61">
        <v>2.9980000000000002</v>
      </c>
      <c r="CU32" s="61">
        <v>3.1749999999999998</v>
      </c>
      <c r="CV32" s="61">
        <v>0.26200000000000001</v>
      </c>
      <c r="CW32" s="61">
        <v>0.91800000000000004</v>
      </c>
      <c r="CX32" s="61">
        <v>1.843</v>
      </c>
      <c r="CY32" s="61">
        <v>1.1459999999999999</v>
      </c>
      <c r="CZ32" s="61">
        <v>1.0189999999999999</v>
      </c>
      <c r="DA32" s="61">
        <v>0.126</v>
      </c>
      <c r="DB32" s="61">
        <v>0</v>
      </c>
      <c r="DC32" s="61">
        <v>0</v>
      </c>
      <c r="DD32" s="61">
        <v>7.319</v>
      </c>
      <c r="DE32" s="61">
        <v>4.0179999999999998</v>
      </c>
      <c r="DF32" s="61">
        <v>3.3010000000000002</v>
      </c>
      <c r="DG32" s="61">
        <v>0.26200000000000001</v>
      </c>
      <c r="DH32" s="61">
        <v>0.91800000000000004</v>
      </c>
      <c r="DI32" s="61">
        <v>1.6659999999999999</v>
      </c>
      <c r="DJ32" s="61">
        <v>10.861000000000001</v>
      </c>
      <c r="DK32" s="61">
        <v>3.238</v>
      </c>
      <c r="DL32" s="61">
        <v>1.6919999999999999</v>
      </c>
      <c r="DM32" s="61">
        <v>21.454000000000001</v>
      </c>
      <c r="DN32" s="61">
        <v>48.301000000000002</v>
      </c>
      <c r="DO32" s="61">
        <v>71.278000000000006</v>
      </c>
      <c r="DP32" s="61">
        <v>119.57899999999999</v>
      </c>
    </row>
    <row r="33" spans="1:120">
      <c r="A33" s="9">
        <v>44256</v>
      </c>
      <c r="B33" s="61">
        <v>1.4410000000000001</v>
      </c>
      <c r="C33" s="61">
        <v>15.269</v>
      </c>
      <c r="D33" s="61">
        <v>9.5359999999999996</v>
      </c>
      <c r="E33" s="61">
        <v>7.3360000000000003</v>
      </c>
      <c r="F33" s="61">
        <v>2.2000000000000002</v>
      </c>
      <c r="G33" s="61">
        <v>2.69</v>
      </c>
      <c r="H33" s="61">
        <v>7.8479999999999999</v>
      </c>
      <c r="I33" s="61">
        <v>46.231999999999999</v>
      </c>
      <c r="J33" s="61">
        <v>8.9410000000000007</v>
      </c>
      <c r="K33" s="61">
        <v>72.885000000000005</v>
      </c>
      <c r="L33" s="61">
        <v>26.965</v>
      </c>
      <c r="M33" s="61">
        <v>14.878</v>
      </c>
      <c r="N33" s="61">
        <v>12.509</v>
      </c>
      <c r="O33" s="61">
        <v>5.6390000000000002</v>
      </c>
      <c r="P33" s="61">
        <v>0.78700000000000003</v>
      </c>
      <c r="Q33" s="61">
        <v>4.8520000000000003</v>
      </c>
      <c r="R33" s="61">
        <v>1.3049999999999999</v>
      </c>
      <c r="S33" s="61">
        <v>5.5659999999999998</v>
      </c>
      <c r="T33" s="61">
        <v>2.3690000000000002</v>
      </c>
      <c r="U33" s="61">
        <v>1.6259999999999999</v>
      </c>
      <c r="V33" s="61">
        <v>1.0840000000000001</v>
      </c>
      <c r="W33" s="61">
        <v>0.54200000000000004</v>
      </c>
      <c r="X33" s="61">
        <v>0.13100000000000001</v>
      </c>
      <c r="Y33" s="61">
        <v>0.61099999999999999</v>
      </c>
      <c r="Z33" s="61">
        <v>7.2649999999999997</v>
      </c>
      <c r="AA33" s="61">
        <v>1.871</v>
      </c>
      <c r="AB33" s="61">
        <v>5.3940000000000001</v>
      </c>
      <c r="AC33" s="61">
        <v>1.4359999999999999</v>
      </c>
      <c r="AD33" s="61">
        <v>6.1769999999999996</v>
      </c>
      <c r="AE33" s="61">
        <v>3.383</v>
      </c>
      <c r="AF33" s="61">
        <v>18.260999999999999</v>
      </c>
      <c r="AG33" s="61">
        <v>8.7040000000000006</v>
      </c>
      <c r="AH33" s="61">
        <v>1.667</v>
      </c>
      <c r="AI33" s="61">
        <v>23.33</v>
      </c>
      <c r="AJ33" s="61">
        <v>53.261000000000003</v>
      </c>
      <c r="AK33" s="61">
        <v>103.428</v>
      </c>
      <c r="AL33" s="61">
        <v>156.68899999999999</v>
      </c>
      <c r="AM33" s="61">
        <v>52.701000000000001</v>
      </c>
      <c r="AN33" s="61">
        <v>21.913</v>
      </c>
      <c r="AO33" s="61">
        <v>14.845000000000001</v>
      </c>
      <c r="AP33" s="61">
        <v>9.4700000000000006</v>
      </c>
      <c r="AQ33" s="61">
        <v>0.18099999999999999</v>
      </c>
      <c r="AR33" s="61">
        <v>5.194</v>
      </c>
      <c r="AS33" s="61">
        <v>4.47</v>
      </c>
      <c r="AT33" s="61">
        <v>3.4580000000000002</v>
      </c>
      <c r="AU33" s="61">
        <v>1.0109999999999999</v>
      </c>
      <c r="AV33" s="61">
        <v>1.1419999999999999</v>
      </c>
      <c r="AW33" s="61">
        <v>2.972</v>
      </c>
      <c r="AX33" s="61">
        <v>24.884</v>
      </c>
      <c r="AY33" s="61">
        <v>3.782</v>
      </c>
      <c r="AZ33" s="61">
        <v>24.035</v>
      </c>
      <c r="BA33" s="61">
        <v>7.6130000000000004</v>
      </c>
      <c r="BB33" s="61">
        <v>4.95</v>
      </c>
      <c r="BC33" s="61">
        <v>3.972</v>
      </c>
      <c r="BD33" s="61">
        <v>2.0979999999999999</v>
      </c>
      <c r="BE33" s="61">
        <v>1.8280000000000001</v>
      </c>
      <c r="BF33" s="61">
        <v>0.27</v>
      </c>
      <c r="BG33" s="61">
        <v>0.51800000000000002</v>
      </c>
      <c r="BH33" s="61">
        <v>1.3420000000000001</v>
      </c>
      <c r="BI33" s="61">
        <v>0.97799999999999998</v>
      </c>
      <c r="BJ33" s="61">
        <v>0.71399999999999997</v>
      </c>
      <c r="BK33" s="61">
        <v>0.71399999999999997</v>
      </c>
      <c r="BL33" s="61">
        <v>0</v>
      </c>
      <c r="BM33" s="61">
        <v>0</v>
      </c>
      <c r="BN33" s="61">
        <v>0.22800000000000001</v>
      </c>
      <c r="BO33" s="61">
        <v>2.8119999999999998</v>
      </c>
      <c r="BP33" s="61">
        <v>2.5419999999999998</v>
      </c>
      <c r="BQ33" s="61">
        <v>0.27</v>
      </c>
      <c r="BR33" s="61">
        <v>0.51800000000000002</v>
      </c>
      <c r="BS33" s="61">
        <v>1.57</v>
      </c>
      <c r="BT33" s="61">
        <v>0.67400000000000004</v>
      </c>
      <c r="BU33" s="61">
        <v>5.6230000000000002</v>
      </c>
      <c r="BV33" s="61">
        <v>1.9890000000000001</v>
      </c>
      <c r="BW33" s="61">
        <v>0.70899999999999996</v>
      </c>
      <c r="BX33" s="61">
        <v>13.308</v>
      </c>
      <c r="BY33" s="61">
        <v>26.861999999999998</v>
      </c>
      <c r="BZ33" s="61">
        <v>34.161000000000001</v>
      </c>
      <c r="CA33" s="61">
        <v>61.023000000000003</v>
      </c>
      <c r="CB33" s="61">
        <v>103.55800000000001</v>
      </c>
      <c r="CC33" s="61">
        <v>39.484999999999999</v>
      </c>
      <c r="CD33" s="61">
        <v>29.024999999999999</v>
      </c>
      <c r="CE33" s="61">
        <v>16.753</v>
      </c>
      <c r="CF33" s="61">
        <v>0.623</v>
      </c>
      <c r="CG33" s="61">
        <v>11.648999999999999</v>
      </c>
      <c r="CH33" s="61">
        <v>8.7289999999999992</v>
      </c>
      <c r="CI33" s="61">
        <v>7.6020000000000003</v>
      </c>
      <c r="CJ33" s="61">
        <v>1.127</v>
      </c>
      <c r="CK33" s="61">
        <v>0.64</v>
      </c>
      <c r="CL33" s="61">
        <v>8.2330000000000005</v>
      </c>
      <c r="CM33" s="61">
        <v>47.716999999999999</v>
      </c>
      <c r="CN33" s="61">
        <v>7.3730000000000002</v>
      </c>
      <c r="CO33" s="61">
        <v>48.466999999999999</v>
      </c>
      <c r="CP33" s="61">
        <v>14.398</v>
      </c>
      <c r="CQ33" s="61">
        <v>9.1159999999999997</v>
      </c>
      <c r="CR33" s="61">
        <v>7.8949999999999996</v>
      </c>
      <c r="CS33" s="61">
        <v>6.1040000000000001</v>
      </c>
      <c r="CT33" s="61">
        <v>3.1509999999999998</v>
      </c>
      <c r="CU33" s="61">
        <v>2.9529999999999998</v>
      </c>
      <c r="CV33" s="61">
        <v>7.4999999999999997E-2</v>
      </c>
      <c r="CW33" s="61">
        <v>1.7150000000000001</v>
      </c>
      <c r="CX33" s="61">
        <v>1.222</v>
      </c>
      <c r="CY33" s="61">
        <v>0.79900000000000004</v>
      </c>
      <c r="CZ33" s="61">
        <v>0.79900000000000004</v>
      </c>
      <c r="DA33" s="61">
        <v>0</v>
      </c>
      <c r="DB33" s="61">
        <v>0.16300000000000001</v>
      </c>
      <c r="DC33" s="61">
        <v>0</v>
      </c>
      <c r="DD33" s="61">
        <v>6.9029999999999996</v>
      </c>
      <c r="DE33" s="61">
        <v>3.95</v>
      </c>
      <c r="DF33" s="61">
        <v>2.9529999999999998</v>
      </c>
      <c r="DG33" s="61">
        <v>0.23899999999999999</v>
      </c>
      <c r="DH33" s="61">
        <v>1.7150000000000001</v>
      </c>
      <c r="DI33" s="61">
        <v>1.8460000000000001</v>
      </c>
      <c r="DJ33" s="61">
        <v>10.962</v>
      </c>
      <c r="DK33" s="61">
        <v>3.4359999999999999</v>
      </c>
      <c r="DL33" s="61">
        <v>1.5549999999999999</v>
      </c>
      <c r="DM33" s="61">
        <v>21.742000000000001</v>
      </c>
      <c r="DN33" s="61">
        <v>48.600999999999999</v>
      </c>
      <c r="DO33" s="61">
        <v>70.91</v>
      </c>
      <c r="DP33" s="61">
        <v>119.511</v>
      </c>
    </row>
    <row r="34" spans="1:120">
      <c r="A34" s="9">
        <v>44348</v>
      </c>
      <c r="B34" s="61">
        <v>2</v>
      </c>
      <c r="C34" s="61">
        <v>14.95</v>
      </c>
      <c r="D34" s="61">
        <v>9.9499999999999993</v>
      </c>
      <c r="E34" s="61">
        <v>7.7519999999999998</v>
      </c>
      <c r="F34" s="61">
        <v>2.1970000000000001</v>
      </c>
      <c r="G34" s="61">
        <v>1.7170000000000001</v>
      </c>
      <c r="H34" s="61">
        <v>7.9480000000000004</v>
      </c>
      <c r="I34" s="61">
        <v>46.811</v>
      </c>
      <c r="J34" s="61">
        <v>8.5890000000000004</v>
      </c>
      <c r="K34" s="61">
        <v>72.771000000000001</v>
      </c>
      <c r="L34" s="61">
        <v>27.521000000000001</v>
      </c>
      <c r="M34" s="61">
        <v>14.026999999999999</v>
      </c>
      <c r="N34" s="61">
        <v>11.37</v>
      </c>
      <c r="O34" s="61">
        <v>5.5419999999999998</v>
      </c>
      <c r="P34" s="61">
        <v>1.5109999999999999</v>
      </c>
      <c r="Q34" s="61">
        <v>4.03</v>
      </c>
      <c r="R34" s="61">
        <v>0.89700000000000002</v>
      </c>
      <c r="S34" s="61">
        <v>4.931</v>
      </c>
      <c r="T34" s="61">
        <v>2.657</v>
      </c>
      <c r="U34" s="61">
        <v>1.508</v>
      </c>
      <c r="V34" s="61">
        <v>0.97599999999999998</v>
      </c>
      <c r="W34" s="61">
        <v>0.53200000000000003</v>
      </c>
      <c r="X34" s="61">
        <v>0.13800000000000001</v>
      </c>
      <c r="Y34" s="61">
        <v>0.88800000000000001</v>
      </c>
      <c r="Z34" s="61">
        <v>7.05</v>
      </c>
      <c r="AA34" s="61">
        <v>2.488</v>
      </c>
      <c r="AB34" s="61">
        <v>4.5620000000000003</v>
      </c>
      <c r="AC34" s="61">
        <v>1.0349999999999999</v>
      </c>
      <c r="AD34" s="61">
        <v>5.819</v>
      </c>
      <c r="AE34" s="61">
        <v>3.0670000000000002</v>
      </c>
      <c r="AF34" s="61">
        <v>17.094000000000001</v>
      </c>
      <c r="AG34" s="61">
        <v>10.428000000000001</v>
      </c>
      <c r="AH34" s="61">
        <v>1.637</v>
      </c>
      <c r="AI34" s="61">
        <v>23.969000000000001</v>
      </c>
      <c r="AJ34" s="61">
        <v>52.889000000000003</v>
      </c>
      <c r="AK34" s="61">
        <v>104.43899999999999</v>
      </c>
      <c r="AL34" s="61">
        <v>157.32900000000001</v>
      </c>
      <c r="AM34" s="61">
        <v>49.777000000000001</v>
      </c>
      <c r="AN34" s="61">
        <v>21.145</v>
      </c>
      <c r="AO34" s="61">
        <v>15.455</v>
      </c>
      <c r="AP34" s="61">
        <v>9.6159999999999997</v>
      </c>
      <c r="AQ34" s="61">
        <v>0.65300000000000002</v>
      </c>
      <c r="AR34" s="61">
        <v>5.1859999999999999</v>
      </c>
      <c r="AS34" s="61">
        <v>3.6179999999999999</v>
      </c>
      <c r="AT34" s="61">
        <v>3.0619999999999998</v>
      </c>
      <c r="AU34" s="61">
        <v>0.55600000000000005</v>
      </c>
      <c r="AV34" s="61">
        <v>0.76600000000000001</v>
      </c>
      <c r="AW34" s="61">
        <v>2.65</v>
      </c>
      <c r="AX34" s="61">
        <v>23.795000000000002</v>
      </c>
      <c r="AY34" s="61">
        <v>3.9609999999999999</v>
      </c>
      <c r="AZ34" s="61">
        <v>22.02</v>
      </c>
      <c r="BA34" s="61">
        <v>8.3089999999999993</v>
      </c>
      <c r="BB34" s="61">
        <v>4.7309999999999999</v>
      </c>
      <c r="BC34" s="61">
        <v>3.8090000000000002</v>
      </c>
      <c r="BD34" s="61">
        <v>2.2730000000000001</v>
      </c>
      <c r="BE34" s="61">
        <v>1.514</v>
      </c>
      <c r="BF34" s="61">
        <v>0.75900000000000001</v>
      </c>
      <c r="BG34" s="61">
        <v>0.505</v>
      </c>
      <c r="BH34" s="61">
        <v>1.0309999999999999</v>
      </c>
      <c r="BI34" s="61">
        <v>0.92200000000000004</v>
      </c>
      <c r="BJ34" s="61">
        <v>0.62</v>
      </c>
      <c r="BK34" s="61">
        <v>0.56799999999999995</v>
      </c>
      <c r="BL34" s="61">
        <v>5.1999999999999998E-2</v>
      </c>
      <c r="BM34" s="61">
        <v>0</v>
      </c>
      <c r="BN34" s="61">
        <v>0.30199999999999999</v>
      </c>
      <c r="BO34" s="61">
        <v>2.8929999999999998</v>
      </c>
      <c r="BP34" s="61">
        <v>2.0819999999999999</v>
      </c>
      <c r="BQ34" s="61">
        <v>0.81100000000000005</v>
      </c>
      <c r="BR34" s="61">
        <v>0.505</v>
      </c>
      <c r="BS34" s="61">
        <v>1.333</v>
      </c>
      <c r="BT34" s="61">
        <v>0.67200000000000004</v>
      </c>
      <c r="BU34" s="61">
        <v>5.4029999999999996</v>
      </c>
      <c r="BV34" s="61">
        <v>2.9060000000000001</v>
      </c>
      <c r="BW34" s="61">
        <v>0.73899999999999999</v>
      </c>
      <c r="BX34" s="61">
        <v>12.036</v>
      </c>
      <c r="BY34" s="61">
        <v>25.876000000000001</v>
      </c>
      <c r="BZ34" s="61">
        <v>32.948</v>
      </c>
      <c r="CA34" s="61">
        <v>58.825000000000003</v>
      </c>
      <c r="CB34" s="61">
        <v>103.261</v>
      </c>
      <c r="CC34" s="61">
        <v>39.628</v>
      </c>
      <c r="CD34" s="61">
        <v>28.693000000000001</v>
      </c>
      <c r="CE34" s="61">
        <v>16.472999999999999</v>
      </c>
      <c r="CF34" s="61">
        <v>1.512</v>
      </c>
      <c r="CG34" s="61">
        <v>10.708</v>
      </c>
      <c r="CH34" s="61">
        <v>8.8640000000000008</v>
      </c>
      <c r="CI34" s="61">
        <v>7.335</v>
      </c>
      <c r="CJ34" s="61">
        <v>1.5289999999999999</v>
      </c>
      <c r="CK34" s="61">
        <v>0.68700000000000006</v>
      </c>
      <c r="CL34" s="61">
        <v>8.0670000000000002</v>
      </c>
      <c r="CM34" s="61">
        <v>47.695</v>
      </c>
      <c r="CN34" s="61">
        <v>7.1630000000000003</v>
      </c>
      <c r="CO34" s="61">
        <v>48.404000000000003</v>
      </c>
      <c r="CP34" s="61">
        <v>16.504000000000001</v>
      </c>
      <c r="CQ34" s="61">
        <v>9.3230000000000004</v>
      </c>
      <c r="CR34" s="61">
        <v>7.2149999999999999</v>
      </c>
      <c r="CS34" s="61">
        <v>4.4800000000000004</v>
      </c>
      <c r="CT34" s="61">
        <v>2.6850000000000001</v>
      </c>
      <c r="CU34" s="61">
        <v>1.7949999999999999</v>
      </c>
      <c r="CV34" s="61">
        <v>0.50900000000000001</v>
      </c>
      <c r="CW34" s="61">
        <v>2.226</v>
      </c>
      <c r="CX34" s="61">
        <v>2.109</v>
      </c>
      <c r="CY34" s="61">
        <v>1.387</v>
      </c>
      <c r="CZ34" s="61">
        <v>1.387</v>
      </c>
      <c r="DA34" s="61">
        <v>0</v>
      </c>
      <c r="DB34" s="61">
        <v>0.49299999999999999</v>
      </c>
      <c r="DC34" s="61">
        <v>0.22800000000000001</v>
      </c>
      <c r="DD34" s="61">
        <v>5.867</v>
      </c>
      <c r="DE34" s="61">
        <v>4.0720000000000001</v>
      </c>
      <c r="DF34" s="61">
        <v>1.7949999999999999</v>
      </c>
      <c r="DG34" s="61">
        <v>1.002</v>
      </c>
      <c r="DH34" s="61">
        <v>2.4540000000000002</v>
      </c>
      <c r="DI34" s="61">
        <v>2.1850000000000001</v>
      </c>
      <c r="DJ34" s="61">
        <v>11.509</v>
      </c>
      <c r="DK34" s="61">
        <v>4.9950000000000001</v>
      </c>
      <c r="DL34" s="61">
        <v>1.5620000000000001</v>
      </c>
      <c r="DM34" s="61">
        <v>22.225000000000001</v>
      </c>
      <c r="DN34" s="61">
        <v>48.951000000000001</v>
      </c>
      <c r="DO34" s="61">
        <v>72.376000000000005</v>
      </c>
      <c r="DP34" s="61">
        <v>121.327</v>
      </c>
    </row>
    <row r="35" spans="1:120">
      <c r="A35" s="9">
        <v>44440</v>
      </c>
      <c r="B35" s="61">
        <v>2.101</v>
      </c>
      <c r="C35" s="61">
        <v>15.259</v>
      </c>
      <c r="D35" s="61">
        <v>9.7170000000000005</v>
      </c>
      <c r="E35" s="61">
        <v>8.27</v>
      </c>
      <c r="F35" s="61">
        <v>1.4470000000000001</v>
      </c>
      <c r="G35" s="61">
        <v>1.0529999999999999</v>
      </c>
      <c r="H35" s="61">
        <v>8.0660000000000007</v>
      </c>
      <c r="I35" s="61">
        <v>46.317</v>
      </c>
      <c r="J35" s="61">
        <v>8.0280000000000005</v>
      </c>
      <c r="K35" s="61">
        <v>74.807000000000002</v>
      </c>
      <c r="L35" s="61">
        <v>27.309000000000001</v>
      </c>
      <c r="M35" s="61">
        <v>14.553000000000001</v>
      </c>
      <c r="N35" s="61">
        <v>12.371</v>
      </c>
      <c r="O35" s="61">
        <v>7.5759999999999996</v>
      </c>
      <c r="P35" s="61">
        <v>2.5259999999999998</v>
      </c>
      <c r="Q35" s="61">
        <v>5.05</v>
      </c>
      <c r="R35" s="61">
        <v>0.438</v>
      </c>
      <c r="S35" s="61">
        <v>4.3570000000000002</v>
      </c>
      <c r="T35" s="61">
        <v>2.1819999999999999</v>
      </c>
      <c r="U35" s="61">
        <v>1.2969999999999999</v>
      </c>
      <c r="V35" s="61">
        <v>0.76100000000000001</v>
      </c>
      <c r="W35" s="61">
        <v>0.53600000000000003</v>
      </c>
      <c r="X35" s="61">
        <v>0.13900000000000001</v>
      </c>
      <c r="Y35" s="61">
        <v>0.745</v>
      </c>
      <c r="Z35" s="61">
        <v>8.8729999999999993</v>
      </c>
      <c r="AA35" s="61">
        <v>3.2869999999999999</v>
      </c>
      <c r="AB35" s="61">
        <v>5.5860000000000003</v>
      </c>
      <c r="AC35" s="61">
        <v>0.57699999999999996</v>
      </c>
      <c r="AD35" s="61">
        <v>5.1020000000000003</v>
      </c>
      <c r="AE35" s="61">
        <v>3.2320000000000002</v>
      </c>
      <c r="AF35" s="61">
        <v>17.785</v>
      </c>
      <c r="AG35" s="61">
        <v>9.5250000000000004</v>
      </c>
      <c r="AH35" s="61">
        <v>1.43</v>
      </c>
      <c r="AI35" s="61">
        <v>23.527000000000001</v>
      </c>
      <c r="AJ35" s="61">
        <v>52.804000000000002</v>
      </c>
      <c r="AK35" s="61">
        <v>105.08799999999999</v>
      </c>
      <c r="AL35" s="61">
        <v>157.89099999999999</v>
      </c>
      <c r="AM35" s="61">
        <v>49.658000000000001</v>
      </c>
      <c r="AN35" s="61">
        <v>20.657</v>
      </c>
      <c r="AO35" s="61">
        <v>14.292999999999999</v>
      </c>
      <c r="AP35" s="61">
        <v>8.6809999999999992</v>
      </c>
      <c r="AQ35" s="61">
        <v>0.73</v>
      </c>
      <c r="AR35" s="61">
        <v>4.8819999999999997</v>
      </c>
      <c r="AS35" s="61">
        <v>4.0590000000000002</v>
      </c>
      <c r="AT35" s="61">
        <v>3.2189999999999999</v>
      </c>
      <c r="AU35" s="61">
        <v>0.84099999999999997</v>
      </c>
      <c r="AV35" s="61">
        <v>0.74</v>
      </c>
      <c r="AW35" s="61">
        <v>2.8279999999999998</v>
      </c>
      <c r="AX35" s="61">
        <v>23.484999999999999</v>
      </c>
      <c r="AY35" s="61">
        <v>4.3</v>
      </c>
      <c r="AZ35" s="61">
        <v>21.873000000000001</v>
      </c>
      <c r="BA35" s="61">
        <v>9.0790000000000006</v>
      </c>
      <c r="BB35" s="61">
        <v>4.9720000000000004</v>
      </c>
      <c r="BC35" s="61">
        <v>4.431</v>
      </c>
      <c r="BD35" s="61">
        <v>2.9809999999999999</v>
      </c>
      <c r="BE35" s="61">
        <v>2.3479999999999999</v>
      </c>
      <c r="BF35" s="61">
        <v>0.63300000000000001</v>
      </c>
      <c r="BG35" s="61">
        <v>0.40500000000000003</v>
      </c>
      <c r="BH35" s="61">
        <v>1.044</v>
      </c>
      <c r="BI35" s="61">
        <v>0.54200000000000004</v>
      </c>
      <c r="BJ35" s="61">
        <v>0.49199999999999999</v>
      </c>
      <c r="BK35" s="61">
        <v>0.47599999999999998</v>
      </c>
      <c r="BL35" s="61">
        <v>1.6E-2</v>
      </c>
      <c r="BM35" s="61">
        <v>0</v>
      </c>
      <c r="BN35" s="61">
        <v>0.05</v>
      </c>
      <c r="BO35" s="61">
        <v>3.4729999999999999</v>
      </c>
      <c r="BP35" s="61">
        <v>2.8239999999999998</v>
      </c>
      <c r="BQ35" s="61">
        <v>0.64900000000000002</v>
      </c>
      <c r="BR35" s="61">
        <v>0.40500000000000003</v>
      </c>
      <c r="BS35" s="61">
        <v>1.0940000000000001</v>
      </c>
      <c r="BT35" s="61">
        <v>1.1539999999999999</v>
      </c>
      <c r="BU35" s="61">
        <v>6.1260000000000003</v>
      </c>
      <c r="BV35" s="61">
        <v>2.952</v>
      </c>
      <c r="BW35" s="61">
        <v>1.1279999999999999</v>
      </c>
      <c r="BX35" s="61">
        <v>11.772</v>
      </c>
      <c r="BY35" s="61">
        <v>25.63</v>
      </c>
      <c r="BZ35" s="61">
        <v>34.234999999999999</v>
      </c>
      <c r="CA35" s="61">
        <v>59.865000000000002</v>
      </c>
      <c r="CB35" s="61">
        <v>103.624</v>
      </c>
      <c r="CC35" s="61">
        <v>39.094999999999999</v>
      </c>
      <c r="CD35" s="61">
        <v>28.981000000000002</v>
      </c>
      <c r="CE35" s="61">
        <v>16.276</v>
      </c>
      <c r="CF35" s="61">
        <v>1.077</v>
      </c>
      <c r="CG35" s="61">
        <v>11.628</v>
      </c>
      <c r="CH35" s="61">
        <v>7.79</v>
      </c>
      <c r="CI35" s="61">
        <v>6.085</v>
      </c>
      <c r="CJ35" s="61">
        <v>1.7050000000000001</v>
      </c>
      <c r="CK35" s="61">
        <v>1.1379999999999999</v>
      </c>
      <c r="CL35" s="61">
        <v>6.1740000000000004</v>
      </c>
      <c r="CM35" s="61">
        <v>45.268999999999998</v>
      </c>
      <c r="CN35" s="61">
        <v>7.5730000000000004</v>
      </c>
      <c r="CO35" s="61">
        <v>50.781999999999996</v>
      </c>
      <c r="CP35" s="61">
        <v>16.922999999999998</v>
      </c>
      <c r="CQ35" s="61">
        <v>9.5380000000000003</v>
      </c>
      <c r="CR35" s="61">
        <v>7.5670000000000002</v>
      </c>
      <c r="CS35" s="61">
        <v>4.6459999999999999</v>
      </c>
      <c r="CT35" s="61">
        <v>3.5939999999999999</v>
      </c>
      <c r="CU35" s="61">
        <v>1.0509999999999999</v>
      </c>
      <c r="CV35" s="61">
        <v>0</v>
      </c>
      <c r="CW35" s="61">
        <v>2.65</v>
      </c>
      <c r="CX35" s="61">
        <v>1.9710000000000001</v>
      </c>
      <c r="CY35" s="61">
        <v>1.5169999999999999</v>
      </c>
      <c r="CZ35" s="61">
        <v>1.5169999999999999</v>
      </c>
      <c r="DA35" s="61">
        <v>0</v>
      </c>
      <c r="DB35" s="61">
        <v>0.24299999999999999</v>
      </c>
      <c r="DC35" s="61">
        <v>0.21</v>
      </c>
      <c r="DD35" s="61">
        <v>6.1630000000000003</v>
      </c>
      <c r="DE35" s="61">
        <v>5.1109999999999998</v>
      </c>
      <c r="DF35" s="61">
        <v>1.0509999999999999</v>
      </c>
      <c r="DG35" s="61">
        <v>0.24299999999999999</v>
      </c>
      <c r="DH35" s="61">
        <v>2.86</v>
      </c>
      <c r="DI35" s="61">
        <v>2.839</v>
      </c>
      <c r="DJ35" s="61">
        <v>12.377000000000001</v>
      </c>
      <c r="DK35" s="61">
        <v>4.5460000000000003</v>
      </c>
      <c r="DL35" s="61">
        <v>1.532</v>
      </c>
      <c r="DM35" s="61">
        <v>22.225000000000001</v>
      </c>
      <c r="DN35" s="61">
        <v>48.633000000000003</v>
      </c>
      <c r="DO35" s="61">
        <v>73.445999999999998</v>
      </c>
      <c r="DP35" s="61">
        <v>122.07899999999999</v>
      </c>
    </row>
    <row r="36" spans="1:120">
      <c r="A36" s="9">
        <v>44531</v>
      </c>
      <c r="B36" s="61">
        <v>1.7969999999999999</v>
      </c>
      <c r="C36" s="61">
        <v>14.571</v>
      </c>
      <c r="D36" s="61">
        <v>8.7119999999999997</v>
      </c>
      <c r="E36" s="61">
        <v>7.2080000000000002</v>
      </c>
      <c r="F36" s="61">
        <v>1.504</v>
      </c>
      <c r="G36" s="61">
        <v>1.4319999999999999</v>
      </c>
      <c r="H36" s="61">
        <v>7.0730000000000004</v>
      </c>
      <c r="I36" s="61">
        <v>44.454000000000001</v>
      </c>
      <c r="J36" s="61">
        <v>10.827999999999999</v>
      </c>
      <c r="K36" s="61">
        <v>70.200999999999993</v>
      </c>
      <c r="L36" s="61">
        <v>28.841000000000001</v>
      </c>
      <c r="M36" s="61">
        <v>15.323</v>
      </c>
      <c r="N36" s="61">
        <v>13.351000000000001</v>
      </c>
      <c r="O36" s="61">
        <v>7.976</v>
      </c>
      <c r="P36" s="61">
        <v>3.032</v>
      </c>
      <c r="Q36" s="61">
        <v>4.944</v>
      </c>
      <c r="R36" s="61">
        <v>0.22700000000000001</v>
      </c>
      <c r="S36" s="61">
        <v>5.1470000000000002</v>
      </c>
      <c r="T36" s="61">
        <v>1.972</v>
      </c>
      <c r="U36" s="61">
        <v>1.387</v>
      </c>
      <c r="V36" s="61">
        <v>1.069</v>
      </c>
      <c r="W36" s="61">
        <v>0.318</v>
      </c>
      <c r="X36" s="61">
        <v>0.307</v>
      </c>
      <c r="Y36" s="61">
        <v>0.27800000000000002</v>
      </c>
      <c r="Z36" s="61">
        <v>9.3640000000000008</v>
      </c>
      <c r="AA36" s="61">
        <v>4.1020000000000003</v>
      </c>
      <c r="AB36" s="61">
        <v>5.2619999999999996</v>
      </c>
      <c r="AC36" s="61">
        <v>0.53500000000000003</v>
      </c>
      <c r="AD36" s="61">
        <v>5.4240000000000004</v>
      </c>
      <c r="AE36" s="61">
        <v>3.238</v>
      </c>
      <c r="AF36" s="61">
        <v>18.561</v>
      </c>
      <c r="AG36" s="61">
        <v>10.28</v>
      </c>
      <c r="AH36" s="61">
        <v>2.153</v>
      </c>
      <c r="AI36" s="61">
        <v>23.52</v>
      </c>
      <c r="AJ36" s="61">
        <v>52.704000000000001</v>
      </c>
      <c r="AK36" s="61">
        <v>103.773</v>
      </c>
      <c r="AL36" s="61">
        <v>156.477</v>
      </c>
      <c r="AM36" s="61">
        <v>50.637</v>
      </c>
      <c r="AN36" s="61">
        <v>21.225000000000001</v>
      </c>
      <c r="AO36" s="61">
        <v>14.747999999999999</v>
      </c>
      <c r="AP36" s="61">
        <v>8.7799999999999994</v>
      </c>
      <c r="AQ36" s="61">
        <v>0.39600000000000002</v>
      </c>
      <c r="AR36" s="61">
        <v>5.5720000000000001</v>
      </c>
      <c r="AS36" s="61">
        <v>4.4029999999999996</v>
      </c>
      <c r="AT36" s="61">
        <v>3.9079999999999999</v>
      </c>
      <c r="AU36" s="61">
        <v>0.495</v>
      </c>
      <c r="AV36" s="61">
        <v>0.83299999999999996</v>
      </c>
      <c r="AW36" s="61">
        <v>2.8969999999999998</v>
      </c>
      <c r="AX36" s="61">
        <v>24.123000000000001</v>
      </c>
      <c r="AY36" s="61">
        <v>4.7460000000000004</v>
      </c>
      <c r="AZ36" s="61">
        <v>21.768999999999998</v>
      </c>
      <c r="BA36" s="61">
        <v>8.3629999999999995</v>
      </c>
      <c r="BB36" s="61">
        <v>4.5069999999999997</v>
      </c>
      <c r="BC36" s="61">
        <v>3.9820000000000002</v>
      </c>
      <c r="BD36" s="61">
        <v>2.74</v>
      </c>
      <c r="BE36" s="61">
        <v>1.929</v>
      </c>
      <c r="BF36" s="61">
        <v>0.81100000000000005</v>
      </c>
      <c r="BG36" s="61">
        <v>0.316</v>
      </c>
      <c r="BH36" s="61">
        <v>0.92600000000000005</v>
      </c>
      <c r="BI36" s="61">
        <v>0.52600000000000002</v>
      </c>
      <c r="BJ36" s="61">
        <v>0.47799999999999998</v>
      </c>
      <c r="BK36" s="61">
        <v>0.47799999999999998</v>
      </c>
      <c r="BL36" s="61">
        <v>0</v>
      </c>
      <c r="BM36" s="61">
        <v>0</v>
      </c>
      <c r="BN36" s="61">
        <v>4.8000000000000001E-2</v>
      </c>
      <c r="BO36" s="61">
        <v>3.218</v>
      </c>
      <c r="BP36" s="61">
        <v>2.4060000000000001</v>
      </c>
      <c r="BQ36" s="61">
        <v>0.81100000000000005</v>
      </c>
      <c r="BR36" s="61">
        <v>0.316</v>
      </c>
      <c r="BS36" s="61">
        <v>0.97399999999999998</v>
      </c>
      <c r="BT36" s="61">
        <v>1.1970000000000001</v>
      </c>
      <c r="BU36" s="61">
        <v>5.7050000000000001</v>
      </c>
      <c r="BV36" s="61">
        <v>2.6589999999999998</v>
      </c>
      <c r="BW36" s="61">
        <v>0.84599999999999997</v>
      </c>
      <c r="BX36" s="61">
        <v>12.343999999999999</v>
      </c>
      <c r="BY36" s="61">
        <v>25.733000000000001</v>
      </c>
      <c r="BZ36" s="61">
        <v>34.113999999999997</v>
      </c>
      <c r="CA36" s="61">
        <v>59.845999999999997</v>
      </c>
      <c r="CB36" s="61">
        <v>101.252</v>
      </c>
      <c r="CC36" s="61">
        <v>39.366</v>
      </c>
      <c r="CD36" s="61">
        <v>30.812000000000001</v>
      </c>
      <c r="CE36" s="61">
        <v>18.539000000000001</v>
      </c>
      <c r="CF36" s="61">
        <v>1.0680000000000001</v>
      </c>
      <c r="CG36" s="61">
        <v>11.205</v>
      </c>
      <c r="CH36" s="61">
        <v>6.91</v>
      </c>
      <c r="CI36" s="61">
        <v>5.86</v>
      </c>
      <c r="CJ36" s="61">
        <v>1.05</v>
      </c>
      <c r="CK36" s="61">
        <v>0.76900000000000002</v>
      </c>
      <c r="CL36" s="61">
        <v>7.3390000000000004</v>
      </c>
      <c r="CM36" s="61">
        <v>46.704999999999998</v>
      </c>
      <c r="CN36" s="61">
        <v>6.4480000000000004</v>
      </c>
      <c r="CO36" s="61">
        <v>48.098999999999997</v>
      </c>
      <c r="CP36" s="61">
        <v>17.466999999999999</v>
      </c>
      <c r="CQ36" s="61">
        <v>9.1809999999999992</v>
      </c>
      <c r="CR36" s="61">
        <v>7.2530000000000001</v>
      </c>
      <c r="CS36" s="61">
        <v>4.8209999999999997</v>
      </c>
      <c r="CT36" s="61">
        <v>3.3839999999999999</v>
      </c>
      <c r="CU36" s="61">
        <v>1.4370000000000001</v>
      </c>
      <c r="CV36" s="61">
        <v>0.16</v>
      </c>
      <c r="CW36" s="61">
        <v>2.0640000000000001</v>
      </c>
      <c r="CX36" s="61">
        <v>1.9279999999999999</v>
      </c>
      <c r="CY36" s="61">
        <v>1.758</v>
      </c>
      <c r="CZ36" s="61">
        <v>1.758</v>
      </c>
      <c r="DA36" s="61">
        <v>0</v>
      </c>
      <c r="DB36" s="61">
        <v>0.17</v>
      </c>
      <c r="DC36" s="61">
        <v>0</v>
      </c>
      <c r="DD36" s="61">
        <v>6.5789999999999997</v>
      </c>
      <c r="DE36" s="61">
        <v>5.1420000000000003</v>
      </c>
      <c r="DF36" s="61">
        <v>1.4370000000000001</v>
      </c>
      <c r="DG36" s="61">
        <v>0.33</v>
      </c>
      <c r="DH36" s="61">
        <v>2.0640000000000001</v>
      </c>
      <c r="DI36" s="61">
        <v>2.0379999999999998</v>
      </c>
      <c r="DJ36" s="61">
        <v>11.218999999999999</v>
      </c>
      <c r="DK36" s="61">
        <v>6.2469999999999999</v>
      </c>
      <c r="DL36" s="61">
        <v>2.117</v>
      </c>
      <c r="DM36" s="61">
        <v>22.495000000000001</v>
      </c>
      <c r="DN36" s="61">
        <v>48.546999999999997</v>
      </c>
      <c r="DO36" s="61">
        <v>72.287999999999997</v>
      </c>
      <c r="DP36" s="61">
        <v>120.83499999999999</v>
      </c>
    </row>
    <row r="37" spans="1:120">
      <c r="A37" s="9">
        <v>44621</v>
      </c>
      <c r="B37" s="61">
        <v>2.274</v>
      </c>
      <c r="C37" s="61">
        <v>14.329000000000001</v>
      </c>
      <c r="D37" s="61">
        <v>8.4130000000000003</v>
      </c>
      <c r="E37" s="61">
        <v>7.1369999999999996</v>
      </c>
      <c r="F37" s="61">
        <v>1.2749999999999999</v>
      </c>
      <c r="G37" s="61">
        <v>1.294</v>
      </c>
      <c r="H37" s="61">
        <v>7.18</v>
      </c>
      <c r="I37" s="61">
        <v>45.307000000000002</v>
      </c>
      <c r="J37" s="61">
        <v>10.9</v>
      </c>
      <c r="K37" s="61">
        <v>72.036000000000001</v>
      </c>
      <c r="L37" s="61">
        <v>26.547999999999998</v>
      </c>
      <c r="M37" s="61">
        <v>14.708</v>
      </c>
      <c r="N37" s="61">
        <v>11.635</v>
      </c>
      <c r="O37" s="61">
        <v>6.8140000000000001</v>
      </c>
      <c r="P37" s="61">
        <v>2.1720000000000002</v>
      </c>
      <c r="Q37" s="61">
        <v>4.6420000000000003</v>
      </c>
      <c r="R37" s="61">
        <v>0.438</v>
      </c>
      <c r="S37" s="61">
        <v>4.383</v>
      </c>
      <c r="T37" s="61">
        <v>3.073</v>
      </c>
      <c r="U37" s="61">
        <v>1.5780000000000001</v>
      </c>
      <c r="V37" s="61">
        <v>1.028</v>
      </c>
      <c r="W37" s="61">
        <v>0.54900000000000004</v>
      </c>
      <c r="X37" s="61">
        <v>0.71</v>
      </c>
      <c r="Y37" s="61">
        <v>0.78600000000000003</v>
      </c>
      <c r="Z37" s="61">
        <v>8.391</v>
      </c>
      <c r="AA37" s="61">
        <v>3.2010000000000001</v>
      </c>
      <c r="AB37" s="61">
        <v>5.1909999999999998</v>
      </c>
      <c r="AC37" s="61">
        <v>1.147</v>
      </c>
      <c r="AD37" s="61">
        <v>5.1689999999999996</v>
      </c>
      <c r="AE37" s="61">
        <v>3.7189999999999999</v>
      </c>
      <c r="AF37" s="61">
        <v>18.427</v>
      </c>
      <c r="AG37" s="61">
        <v>8.1210000000000004</v>
      </c>
      <c r="AH37" s="61">
        <v>1.87</v>
      </c>
      <c r="AI37" s="61">
        <v>22.471</v>
      </c>
      <c r="AJ37" s="61">
        <v>52.835000000000001</v>
      </c>
      <c r="AK37" s="61">
        <v>103.825</v>
      </c>
      <c r="AL37" s="61">
        <v>156.66</v>
      </c>
      <c r="AM37" s="61">
        <v>49.037999999999997</v>
      </c>
      <c r="AN37" s="61">
        <v>21.338999999999999</v>
      </c>
      <c r="AO37" s="61">
        <v>14.420999999999999</v>
      </c>
      <c r="AP37" s="61">
        <v>9.4139999999999997</v>
      </c>
      <c r="AQ37" s="61">
        <v>0.182</v>
      </c>
      <c r="AR37" s="61">
        <v>4.8250000000000002</v>
      </c>
      <c r="AS37" s="61">
        <v>4.391</v>
      </c>
      <c r="AT37" s="61">
        <v>3.6960000000000002</v>
      </c>
      <c r="AU37" s="61">
        <v>0.69499999999999995</v>
      </c>
      <c r="AV37" s="61">
        <v>1.218</v>
      </c>
      <c r="AW37" s="61">
        <v>2.8380000000000001</v>
      </c>
      <c r="AX37" s="61">
        <v>24.177</v>
      </c>
      <c r="AY37" s="61">
        <v>4.2089999999999996</v>
      </c>
      <c r="AZ37" s="61">
        <v>20.652000000000001</v>
      </c>
      <c r="BA37" s="61">
        <v>8.5459999999999994</v>
      </c>
      <c r="BB37" s="61">
        <v>4.3550000000000004</v>
      </c>
      <c r="BC37" s="61">
        <v>3.4249999999999998</v>
      </c>
      <c r="BD37" s="61">
        <v>2.1419999999999999</v>
      </c>
      <c r="BE37" s="61">
        <v>1.8480000000000001</v>
      </c>
      <c r="BF37" s="61">
        <v>0.29399999999999998</v>
      </c>
      <c r="BG37" s="61">
        <v>0.307</v>
      </c>
      <c r="BH37" s="61">
        <v>0.97599999999999998</v>
      </c>
      <c r="BI37" s="61">
        <v>0.93100000000000005</v>
      </c>
      <c r="BJ37" s="61">
        <v>0.85099999999999998</v>
      </c>
      <c r="BK37" s="61">
        <v>0.80600000000000005</v>
      </c>
      <c r="BL37" s="61">
        <v>4.4999999999999998E-2</v>
      </c>
      <c r="BM37" s="61">
        <v>0</v>
      </c>
      <c r="BN37" s="61">
        <v>0.08</v>
      </c>
      <c r="BO37" s="61">
        <v>2.9929999999999999</v>
      </c>
      <c r="BP37" s="61">
        <v>2.653</v>
      </c>
      <c r="BQ37" s="61">
        <v>0.34</v>
      </c>
      <c r="BR37" s="61">
        <v>0.307</v>
      </c>
      <c r="BS37" s="61">
        <v>1.0549999999999999</v>
      </c>
      <c r="BT37" s="61">
        <v>0.90200000000000002</v>
      </c>
      <c r="BU37" s="61">
        <v>5.258</v>
      </c>
      <c r="BV37" s="61">
        <v>3.2890000000000001</v>
      </c>
      <c r="BW37" s="61">
        <v>1.3280000000000001</v>
      </c>
      <c r="BX37" s="61">
        <v>12.715999999999999</v>
      </c>
      <c r="BY37" s="61">
        <v>25.695</v>
      </c>
      <c r="BZ37" s="61">
        <v>33.218000000000004</v>
      </c>
      <c r="CA37" s="61">
        <v>58.912999999999997</v>
      </c>
      <c r="CB37" s="61">
        <v>101.173</v>
      </c>
      <c r="CC37" s="61">
        <v>39.716999999999999</v>
      </c>
      <c r="CD37" s="61">
        <v>32.369</v>
      </c>
      <c r="CE37" s="61">
        <v>19.832000000000001</v>
      </c>
      <c r="CF37" s="61">
        <v>0.998</v>
      </c>
      <c r="CG37" s="61">
        <v>11.539</v>
      </c>
      <c r="CH37" s="61">
        <v>5.75</v>
      </c>
      <c r="CI37" s="61">
        <v>4.9219999999999997</v>
      </c>
      <c r="CJ37" s="61">
        <v>0.82799999999999996</v>
      </c>
      <c r="CK37" s="61">
        <v>0.64600000000000002</v>
      </c>
      <c r="CL37" s="61">
        <v>6.7560000000000002</v>
      </c>
      <c r="CM37" s="61">
        <v>46.472999999999999</v>
      </c>
      <c r="CN37" s="61">
        <v>6.9960000000000004</v>
      </c>
      <c r="CO37" s="61">
        <v>47.704000000000001</v>
      </c>
      <c r="CP37" s="61">
        <v>17.757999999999999</v>
      </c>
      <c r="CQ37" s="61">
        <v>8.7569999999999997</v>
      </c>
      <c r="CR37" s="61">
        <v>7.4260000000000002</v>
      </c>
      <c r="CS37" s="61">
        <v>4.8099999999999996</v>
      </c>
      <c r="CT37" s="61">
        <v>3.2120000000000002</v>
      </c>
      <c r="CU37" s="61">
        <v>1.5980000000000001</v>
      </c>
      <c r="CV37" s="61">
        <v>0.56699999999999995</v>
      </c>
      <c r="CW37" s="61">
        <v>1.851</v>
      </c>
      <c r="CX37" s="61">
        <v>1.331</v>
      </c>
      <c r="CY37" s="61">
        <v>1.0549999999999999</v>
      </c>
      <c r="CZ37" s="61">
        <v>1.0549999999999999</v>
      </c>
      <c r="DA37" s="61">
        <v>0</v>
      </c>
      <c r="DB37" s="61">
        <v>0.27600000000000002</v>
      </c>
      <c r="DC37" s="61">
        <v>0</v>
      </c>
      <c r="DD37" s="61">
        <v>5.8650000000000002</v>
      </c>
      <c r="DE37" s="61">
        <v>4.2670000000000003</v>
      </c>
      <c r="DF37" s="61">
        <v>1.5980000000000001</v>
      </c>
      <c r="DG37" s="61">
        <v>0.84199999999999997</v>
      </c>
      <c r="DH37" s="61">
        <v>1.851</v>
      </c>
      <c r="DI37" s="61">
        <v>3.3719999999999999</v>
      </c>
      <c r="DJ37" s="61">
        <v>12.129</v>
      </c>
      <c r="DK37" s="61">
        <v>5.63</v>
      </c>
      <c r="DL37" s="61">
        <v>1.6659999999999999</v>
      </c>
      <c r="DM37" s="61">
        <v>21.61</v>
      </c>
      <c r="DN37" s="61">
        <v>48.473999999999997</v>
      </c>
      <c r="DO37" s="61">
        <v>72.123000000000005</v>
      </c>
      <c r="DP37" s="61">
        <v>120.59699999999999</v>
      </c>
    </row>
    <row r="38" spans="1:120">
      <c r="A38" s="9">
        <v>44713</v>
      </c>
      <c r="B38" s="61">
        <v>1.5389999999999999</v>
      </c>
      <c r="C38" s="61">
        <v>15.484</v>
      </c>
      <c r="D38" s="61">
        <v>8.2159999999999993</v>
      </c>
      <c r="E38" s="61">
        <v>6.18</v>
      </c>
      <c r="F38" s="61">
        <v>2.036</v>
      </c>
      <c r="G38" s="61">
        <v>1.6619999999999999</v>
      </c>
      <c r="H38" s="61">
        <v>6.8689999999999998</v>
      </c>
      <c r="I38" s="61">
        <v>45.81</v>
      </c>
      <c r="J38" s="61">
        <v>10.644</v>
      </c>
      <c r="K38" s="61">
        <v>72.489999999999995</v>
      </c>
      <c r="L38" s="61">
        <v>24.856999999999999</v>
      </c>
      <c r="M38" s="61">
        <v>13.8</v>
      </c>
      <c r="N38" s="61">
        <v>10.954000000000001</v>
      </c>
      <c r="O38" s="61">
        <v>6.4450000000000003</v>
      </c>
      <c r="P38" s="61">
        <v>2.7440000000000002</v>
      </c>
      <c r="Q38" s="61">
        <v>3.7010000000000001</v>
      </c>
      <c r="R38" s="61">
        <v>0.55700000000000005</v>
      </c>
      <c r="S38" s="61">
        <v>3.952</v>
      </c>
      <c r="T38" s="61">
        <v>2.8460000000000001</v>
      </c>
      <c r="U38" s="61">
        <v>2.355</v>
      </c>
      <c r="V38" s="61">
        <v>1.927</v>
      </c>
      <c r="W38" s="61">
        <v>0.42799999999999999</v>
      </c>
      <c r="X38" s="61">
        <v>0</v>
      </c>
      <c r="Y38" s="61">
        <v>0.34</v>
      </c>
      <c r="Z38" s="61">
        <v>8.8000000000000007</v>
      </c>
      <c r="AA38" s="61">
        <v>4.6710000000000003</v>
      </c>
      <c r="AB38" s="61">
        <v>4.1289999999999996</v>
      </c>
      <c r="AC38" s="61">
        <v>0.55700000000000005</v>
      </c>
      <c r="AD38" s="61">
        <v>4.2919999999999998</v>
      </c>
      <c r="AE38" s="61">
        <v>3.1850000000000001</v>
      </c>
      <c r="AF38" s="61">
        <v>16.984999999999999</v>
      </c>
      <c r="AG38" s="61">
        <v>7.8719999999999999</v>
      </c>
      <c r="AH38" s="61">
        <v>2.2909999999999999</v>
      </c>
      <c r="AI38" s="61">
        <v>22.934999999999999</v>
      </c>
      <c r="AJ38" s="61">
        <v>52.741</v>
      </c>
      <c r="AK38" s="61">
        <v>103.35</v>
      </c>
      <c r="AL38" s="61">
        <v>156.09100000000001</v>
      </c>
      <c r="AM38" s="61">
        <v>50.168999999999997</v>
      </c>
      <c r="AN38" s="61">
        <v>21.2</v>
      </c>
      <c r="AO38" s="61">
        <v>15.618</v>
      </c>
      <c r="AP38" s="61">
        <v>10.347</v>
      </c>
      <c r="AQ38" s="61">
        <v>0.35</v>
      </c>
      <c r="AR38" s="61">
        <v>4.92</v>
      </c>
      <c r="AS38" s="61">
        <v>3.4630000000000001</v>
      </c>
      <c r="AT38" s="61">
        <v>3.1</v>
      </c>
      <c r="AU38" s="61">
        <v>0.36299999999999999</v>
      </c>
      <c r="AV38" s="61">
        <v>0.86199999999999999</v>
      </c>
      <c r="AW38" s="61">
        <v>2.8069999999999999</v>
      </c>
      <c r="AX38" s="61">
        <v>24.007000000000001</v>
      </c>
      <c r="AY38" s="61">
        <v>3.9380000000000002</v>
      </c>
      <c r="AZ38" s="61">
        <v>22.222999999999999</v>
      </c>
      <c r="BA38" s="61">
        <v>7.3760000000000003</v>
      </c>
      <c r="BB38" s="61">
        <v>4.2990000000000004</v>
      </c>
      <c r="BC38" s="61">
        <v>3.7509999999999999</v>
      </c>
      <c r="BD38" s="61">
        <v>2.278</v>
      </c>
      <c r="BE38" s="61">
        <v>1.532</v>
      </c>
      <c r="BF38" s="61">
        <v>0.746</v>
      </c>
      <c r="BG38" s="61">
        <v>0.42299999999999999</v>
      </c>
      <c r="BH38" s="61">
        <v>1.05</v>
      </c>
      <c r="BI38" s="61">
        <v>0.54800000000000004</v>
      </c>
      <c r="BJ38" s="61">
        <v>0.39600000000000002</v>
      </c>
      <c r="BK38" s="61">
        <v>0.34399999999999997</v>
      </c>
      <c r="BL38" s="61">
        <v>5.1999999999999998E-2</v>
      </c>
      <c r="BM38" s="61">
        <v>4.3999999999999997E-2</v>
      </c>
      <c r="BN38" s="61">
        <v>1.0999999999999999E-2</v>
      </c>
      <c r="BO38" s="61">
        <v>2.6739999999999999</v>
      </c>
      <c r="BP38" s="61">
        <v>1.875</v>
      </c>
      <c r="BQ38" s="61">
        <v>0.79800000000000004</v>
      </c>
      <c r="BR38" s="61">
        <v>0.46700000000000003</v>
      </c>
      <c r="BS38" s="61">
        <v>1.0609999999999999</v>
      </c>
      <c r="BT38" s="61">
        <v>0.65900000000000003</v>
      </c>
      <c r="BU38" s="61">
        <v>4.9580000000000002</v>
      </c>
      <c r="BV38" s="61">
        <v>2.419</v>
      </c>
      <c r="BW38" s="61">
        <v>1.8320000000000001</v>
      </c>
      <c r="BX38" s="61">
        <v>12.709</v>
      </c>
      <c r="BY38" s="61">
        <v>25.498999999999999</v>
      </c>
      <c r="BZ38" s="61">
        <v>33.878</v>
      </c>
      <c r="CA38" s="61">
        <v>59.377000000000002</v>
      </c>
      <c r="CB38" s="61">
        <v>99.805000000000007</v>
      </c>
      <c r="CC38" s="61">
        <v>40.353999999999999</v>
      </c>
      <c r="CD38" s="61">
        <v>32.688000000000002</v>
      </c>
      <c r="CE38" s="61">
        <v>19.295000000000002</v>
      </c>
      <c r="CF38" s="61">
        <v>0.65900000000000003</v>
      </c>
      <c r="CG38" s="61">
        <v>12.734</v>
      </c>
      <c r="CH38" s="61">
        <v>5.2949999999999999</v>
      </c>
      <c r="CI38" s="61">
        <v>4.3209999999999997</v>
      </c>
      <c r="CJ38" s="61">
        <v>0.97399999999999998</v>
      </c>
      <c r="CK38" s="61">
        <v>0.73399999999999999</v>
      </c>
      <c r="CL38" s="61">
        <v>7.4359999999999999</v>
      </c>
      <c r="CM38" s="61">
        <v>47.790999999999997</v>
      </c>
      <c r="CN38" s="61">
        <v>7.431</v>
      </c>
      <c r="CO38" s="61">
        <v>44.584000000000003</v>
      </c>
      <c r="CP38" s="61">
        <v>16.381</v>
      </c>
      <c r="CQ38" s="61">
        <v>8.3219999999999992</v>
      </c>
      <c r="CR38" s="61">
        <v>6.47</v>
      </c>
      <c r="CS38" s="61">
        <v>4.5919999999999996</v>
      </c>
      <c r="CT38" s="61">
        <v>4.0359999999999996</v>
      </c>
      <c r="CU38" s="61">
        <v>0.55600000000000005</v>
      </c>
      <c r="CV38" s="61">
        <v>0</v>
      </c>
      <c r="CW38" s="61">
        <v>1.603</v>
      </c>
      <c r="CX38" s="61">
        <v>1.8520000000000001</v>
      </c>
      <c r="CY38" s="61">
        <v>1.3660000000000001</v>
      </c>
      <c r="CZ38" s="61">
        <v>1.171</v>
      </c>
      <c r="DA38" s="61">
        <v>0.19500000000000001</v>
      </c>
      <c r="DB38" s="61">
        <v>0.32700000000000001</v>
      </c>
      <c r="DC38" s="61">
        <v>0.159</v>
      </c>
      <c r="DD38" s="61">
        <v>5.9580000000000002</v>
      </c>
      <c r="DE38" s="61">
        <v>5.2069999999999999</v>
      </c>
      <c r="DF38" s="61">
        <v>0.751</v>
      </c>
      <c r="DG38" s="61">
        <v>0.32700000000000001</v>
      </c>
      <c r="DH38" s="61">
        <v>1.7609999999999999</v>
      </c>
      <c r="DI38" s="61">
        <v>2.242</v>
      </c>
      <c r="DJ38" s="61">
        <v>10.564</v>
      </c>
      <c r="DK38" s="61">
        <v>5.8170000000000002</v>
      </c>
      <c r="DL38" s="61">
        <v>1.5509999999999999</v>
      </c>
      <c r="DM38" s="61">
        <v>21.248000000000001</v>
      </c>
      <c r="DN38" s="61">
        <v>48.676000000000002</v>
      </c>
      <c r="DO38" s="61">
        <v>69.061000000000007</v>
      </c>
      <c r="DP38" s="61">
        <v>117.73699999999999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1109</vt:i4>
      </vt:variant>
    </vt:vector>
  </HeadingPairs>
  <TitlesOfParts>
    <vt:vector size="1115" baseType="lpstr">
      <vt:lpstr>Contents</vt:lpstr>
      <vt:lpstr>Table 8.1</vt:lpstr>
      <vt:lpstr>Table 8.2</vt:lpstr>
      <vt:lpstr>Index</vt:lpstr>
      <vt:lpstr>Data1</vt:lpstr>
      <vt:lpstr>Data2</vt:lpstr>
      <vt:lpstr>A124855058T</vt:lpstr>
      <vt:lpstr>A124855058T_Data</vt:lpstr>
      <vt:lpstr>A124855058T_Latest</vt:lpstr>
      <vt:lpstr>A124855062J</vt:lpstr>
      <vt:lpstr>A124855062J_Data</vt:lpstr>
      <vt:lpstr>A124855062J_Latest</vt:lpstr>
      <vt:lpstr>A124855066T</vt:lpstr>
      <vt:lpstr>A124855066T_Data</vt:lpstr>
      <vt:lpstr>A124855066T_Latest</vt:lpstr>
      <vt:lpstr>A124855070J</vt:lpstr>
      <vt:lpstr>A124855070J_Data</vt:lpstr>
      <vt:lpstr>A124855070J_Latest</vt:lpstr>
      <vt:lpstr>A124855074T</vt:lpstr>
      <vt:lpstr>A124855074T_Data</vt:lpstr>
      <vt:lpstr>A124855074T_Latest</vt:lpstr>
      <vt:lpstr>A124855078A</vt:lpstr>
      <vt:lpstr>A124855078A_Data</vt:lpstr>
      <vt:lpstr>A124855078A_Latest</vt:lpstr>
      <vt:lpstr>A124855082T</vt:lpstr>
      <vt:lpstr>A124855082T_Data</vt:lpstr>
      <vt:lpstr>A124855082T_Latest</vt:lpstr>
      <vt:lpstr>A124855086A</vt:lpstr>
      <vt:lpstr>A124855086A_Data</vt:lpstr>
      <vt:lpstr>A124855086A_Latest</vt:lpstr>
      <vt:lpstr>A124855090T</vt:lpstr>
      <vt:lpstr>A124855090T_Data</vt:lpstr>
      <vt:lpstr>A124855090T_Latest</vt:lpstr>
      <vt:lpstr>A124855094A</vt:lpstr>
      <vt:lpstr>A124855094A_Data</vt:lpstr>
      <vt:lpstr>A124855094A_Latest</vt:lpstr>
      <vt:lpstr>A124855098K</vt:lpstr>
      <vt:lpstr>A124855098K_Data</vt:lpstr>
      <vt:lpstr>A124855098K_Latest</vt:lpstr>
      <vt:lpstr>A124855102R</vt:lpstr>
      <vt:lpstr>A124855102R_Data</vt:lpstr>
      <vt:lpstr>A124855102R_Latest</vt:lpstr>
      <vt:lpstr>A124855106X</vt:lpstr>
      <vt:lpstr>A124855106X_Data</vt:lpstr>
      <vt:lpstr>A124855106X_Latest</vt:lpstr>
      <vt:lpstr>A124855110R</vt:lpstr>
      <vt:lpstr>A124855110R_Data</vt:lpstr>
      <vt:lpstr>A124855110R_Latest</vt:lpstr>
      <vt:lpstr>A124855114X</vt:lpstr>
      <vt:lpstr>A124855114X_Data</vt:lpstr>
      <vt:lpstr>A124855114X_Latest</vt:lpstr>
      <vt:lpstr>A124855118J</vt:lpstr>
      <vt:lpstr>A124855118J_Data</vt:lpstr>
      <vt:lpstr>A124855118J_Latest</vt:lpstr>
      <vt:lpstr>A124855122X</vt:lpstr>
      <vt:lpstr>A124855122X_Data</vt:lpstr>
      <vt:lpstr>A124855122X_Latest</vt:lpstr>
      <vt:lpstr>A124855126J</vt:lpstr>
      <vt:lpstr>A124855126J_Data</vt:lpstr>
      <vt:lpstr>A124855126J_Latest</vt:lpstr>
      <vt:lpstr>A124855130X</vt:lpstr>
      <vt:lpstr>A124855130X_Data</vt:lpstr>
      <vt:lpstr>A124855130X_Latest</vt:lpstr>
      <vt:lpstr>A124855134J</vt:lpstr>
      <vt:lpstr>A124855134J_Data</vt:lpstr>
      <vt:lpstr>A124855134J_Latest</vt:lpstr>
      <vt:lpstr>A124855138T</vt:lpstr>
      <vt:lpstr>A124855138T_Data</vt:lpstr>
      <vt:lpstr>A124855138T_Latest</vt:lpstr>
      <vt:lpstr>A124855142J</vt:lpstr>
      <vt:lpstr>A124855142J_Data</vt:lpstr>
      <vt:lpstr>A124855142J_Latest</vt:lpstr>
      <vt:lpstr>A124855146T</vt:lpstr>
      <vt:lpstr>A124855146T_Data</vt:lpstr>
      <vt:lpstr>A124855146T_Latest</vt:lpstr>
      <vt:lpstr>A124855150J</vt:lpstr>
      <vt:lpstr>A124855150J_Data</vt:lpstr>
      <vt:lpstr>A124855150J_Latest</vt:lpstr>
      <vt:lpstr>A124855154T</vt:lpstr>
      <vt:lpstr>A124855154T_Data</vt:lpstr>
      <vt:lpstr>A124855154T_Latest</vt:lpstr>
      <vt:lpstr>A124855158A</vt:lpstr>
      <vt:lpstr>A124855158A_Data</vt:lpstr>
      <vt:lpstr>A124855158A_Latest</vt:lpstr>
      <vt:lpstr>A124855162T</vt:lpstr>
      <vt:lpstr>A124855162T_Data</vt:lpstr>
      <vt:lpstr>A124855162T_Latest</vt:lpstr>
      <vt:lpstr>A124855166A</vt:lpstr>
      <vt:lpstr>A124855166A_Data</vt:lpstr>
      <vt:lpstr>A124855166A_Latest</vt:lpstr>
      <vt:lpstr>A124855170T</vt:lpstr>
      <vt:lpstr>A124855170T_Data</vt:lpstr>
      <vt:lpstr>A124855170T_Latest</vt:lpstr>
      <vt:lpstr>A124855174A</vt:lpstr>
      <vt:lpstr>A124855174A_Data</vt:lpstr>
      <vt:lpstr>A124855174A_Latest</vt:lpstr>
      <vt:lpstr>A124855178K</vt:lpstr>
      <vt:lpstr>A124855178K_Data</vt:lpstr>
      <vt:lpstr>A124855178K_Latest</vt:lpstr>
      <vt:lpstr>A124855182A</vt:lpstr>
      <vt:lpstr>A124855182A_Data</vt:lpstr>
      <vt:lpstr>A124855182A_Latest</vt:lpstr>
      <vt:lpstr>A124855186K</vt:lpstr>
      <vt:lpstr>A124855186K_Data</vt:lpstr>
      <vt:lpstr>A124855186K_Latest</vt:lpstr>
      <vt:lpstr>A124855190A</vt:lpstr>
      <vt:lpstr>A124855190A_Data</vt:lpstr>
      <vt:lpstr>A124855190A_Latest</vt:lpstr>
      <vt:lpstr>A124855194K</vt:lpstr>
      <vt:lpstr>A124855194K_Data</vt:lpstr>
      <vt:lpstr>A124855194K_Latest</vt:lpstr>
      <vt:lpstr>A124855198V</vt:lpstr>
      <vt:lpstr>A124855198V_Data</vt:lpstr>
      <vt:lpstr>A124855198V_Latest</vt:lpstr>
      <vt:lpstr>A124855202X</vt:lpstr>
      <vt:lpstr>A124855202X_Data</vt:lpstr>
      <vt:lpstr>A124855202X_Latest</vt:lpstr>
      <vt:lpstr>A124855206J</vt:lpstr>
      <vt:lpstr>A124855206J_Data</vt:lpstr>
      <vt:lpstr>A124855206J_Latest</vt:lpstr>
      <vt:lpstr>A124855210X</vt:lpstr>
      <vt:lpstr>A124855210X_Data</vt:lpstr>
      <vt:lpstr>A124855210X_Latest</vt:lpstr>
      <vt:lpstr>A124855214J</vt:lpstr>
      <vt:lpstr>A124855214J_Data</vt:lpstr>
      <vt:lpstr>A124855214J_Latest</vt:lpstr>
      <vt:lpstr>A124855218T</vt:lpstr>
      <vt:lpstr>A124855218T_Data</vt:lpstr>
      <vt:lpstr>A124855218T_Latest</vt:lpstr>
      <vt:lpstr>A124855222J</vt:lpstr>
      <vt:lpstr>A124855222J_Data</vt:lpstr>
      <vt:lpstr>A124855222J_Latest</vt:lpstr>
      <vt:lpstr>A124855226T</vt:lpstr>
      <vt:lpstr>A124855226T_Data</vt:lpstr>
      <vt:lpstr>A124855226T_Latest</vt:lpstr>
      <vt:lpstr>A124855230J</vt:lpstr>
      <vt:lpstr>A124855230J_Data</vt:lpstr>
      <vt:lpstr>A124855230J_Latest</vt:lpstr>
      <vt:lpstr>A124855234T</vt:lpstr>
      <vt:lpstr>A124855234T_Data</vt:lpstr>
      <vt:lpstr>A124855234T_Latest</vt:lpstr>
      <vt:lpstr>A124855238A</vt:lpstr>
      <vt:lpstr>A124855238A_Data</vt:lpstr>
      <vt:lpstr>A124855238A_Latest</vt:lpstr>
      <vt:lpstr>A124855242T</vt:lpstr>
      <vt:lpstr>A124855242T_Data</vt:lpstr>
      <vt:lpstr>A124855242T_Latest</vt:lpstr>
      <vt:lpstr>A124855246A</vt:lpstr>
      <vt:lpstr>A124855246A_Data</vt:lpstr>
      <vt:lpstr>A124855246A_Latest</vt:lpstr>
      <vt:lpstr>A124855250T</vt:lpstr>
      <vt:lpstr>A124855250T_Data</vt:lpstr>
      <vt:lpstr>A124855250T_Latest</vt:lpstr>
      <vt:lpstr>A124855254A</vt:lpstr>
      <vt:lpstr>A124855254A_Data</vt:lpstr>
      <vt:lpstr>A124855254A_Latest</vt:lpstr>
      <vt:lpstr>A124855258K</vt:lpstr>
      <vt:lpstr>A124855258K_Data</vt:lpstr>
      <vt:lpstr>A124855258K_Latest</vt:lpstr>
      <vt:lpstr>A124855262A</vt:lpstr>
      <vt:lpstr>A124855262A_Data</vt:lpstr>
      <vt:lpstr>A124855262A_Latest</vt:lpstr>
      <vt:lpstr>A124855266K</vt:lpstr>
      <vt:lpstr>A124855266K_Data</vt:lpstr>
      <vt:lpstr>A124855266K_Latest</vt:lpstr>
      <vt:lpstr>A124855270A</vt:lpstr>
      <vt:lpstr>A124855270A_Data</vt:lpstr>
      <vt:lpstr>A124855270A_Latest</vt:lpstr>
      <vt:lpstr>A124855274K</vt:lpstr>
      <vt:lpstr>A124855274K_Data</vt:lpstr>
      <vt:lpstr>A124855274K_Latest</vt:lpstr>
      <vt:lpstr>A124855278V</vt:lpstr>
      <vt:lpstr>A124855278V_Data</vt:lpstr>
      <vt:lpstr>A124855278V_Latest</vt:lpstr>
      <vt:lpstr>A124855282K</vt:lpstr>
      <vt:lpstr>A124855282K_Data</vt:lpstr>
      <vt:lpstr>A124855282K_Latest</vt:lpstr>
      <vt:lpstr>A124855286V</vt:lpstr>
      <vt:lpstr>A124855286V_Data</vt:lpstr>
      <vt:lpstr>A124855286V_Latest</vt:lpstr>
      <vt:lpstr>A124855290K</vt:lpstr>
      <vt:lpstr>A124855290K_Data</vt:lpstr>
      <vt:lpstr>A124855290K_Latest</vt:lpstr>
      <vt:lpstr>A124855294V</vt:lpstr>
      <vt:lpstr>A124855294V_Data</vt:lpstr>
      <vt:lpstr>A124855294V_Latest</vt:lpstr>
      <vt:lpstr>A124855298C</vt:lpstr>
      <vt:lpstr>A124855298C_Data</vt:lpstr>
      <vt:lpstr>A124855298C_Latest</vt:lpstr>
      <vt:lpstr>A124855302J</vt:lpstr>
      <vt:lpstr>A124855302J_Data</vt:lpstr>
      <vt:lpstr>A124855302J_Latest</vt:lpstr>
      <vt:lpstr>A124855306T</vt:lpstr>
      <vt:lpstr>A124855306T_Data</vt:lpstr>
      <vt:lpstr>A124855306T_Latest</vt:lpstr>
      <vt:lpstr>A124855310J</vt:lpstr>
      <vt:lpstr>A124855310J_Data</vt:lpstr>
      <vt:lpstr>A124855310J_Latest</vt:lpstr>
      <vt:lpstr>A124855314T</vt:lpstr>
      <vt:lpstr>A124855314T_Data</vt:lpstr>
      <vt:lpstr>A124855314T_Latest</vt:lpstr>
      <vt:lpstr>A124855318A</vt:lpstr>
      <vt:lpstr>A124855318A_Data</vt:lpstr>
      <vt:lpstr>A124855318A_Latest</vt:lpstr>
      <vt:lpstr>A124855322T</vt:lpstr>
      <vt:lpstr>A124855322T_Data</vt:lpstr>
      <vt:lpstr>A124855322T_Latest</vt:lpstr>
      <vt:lpstr>A124855326A</vt:lpstr>
      <vt:lpstr>A124855326A_Data</vt:lpstr>
      <vt:lpstr>A124855326A_Latest</vt:lpstr>
      <vt:lpstr>A124855330T</vt:lpstr>
      <vt:lpstr>A124855330T_Data</vt:lpstr>
      <vt:lpstr>A124855330T_Latest</vt:lpstr>
      <vt:lpstr>A124855334A</vt:lpstr>
      <vt:lpstr>A124855334A_Data</vt:lpstr>
      <vt:lpstr>A124855334A_Latest</vt:lpstr>
      <vt:lpstr>A124855338K</vt:lpstr>
      <vt:lpstr>A124855338K_Data</vt:lpstr>
      <vt:lpstr>A124855338K_Latest</vt:lpstr>
      <vt:lpstr>A124855342A</vt:lpstr>
      <vt:lpstr>A124855342A_Data</vt:lpstr>
      <vt:lpstr>A124855342A_Latest</vt:lpstr>
      <vt:lpstr>A124855346K</vt:lpstr>
      <vt:lpstr>A124855346K_Data</vt:lpstr>
      <vt:lpstr>A124855346K_Latest</vt:lpstr>
      <vt:lpstr>A124855350A</vt:lpstr>
      <vt:lpstr>A124855350A_Data</vt:lpstr>
      <vt:lpstr>A124855350A_Latest</vt:lpstr>
      <vt:lpstr>A124855354K</vt:lpstr>
      <vt:lpstr>A124855354K_Data</vt:lpstr>
      <vt:lpstr>A124855354K_Latest</vt:lpstr>
      <vt:lpstr>A124855358V</vt:lpstr>
      <vt:lpstr>A124855358V_Data</vt:lpstr>
      <vt:lpstr>A124855358V_Latest</vt:lpstr>
      <vt:lpstr>A124855362K</vt:lpstr>
      <vt:lpstr>A124855362K_Data</vt:lpstr>
      <vt:lpstr>A124855362K_Latest</vt:lpstr>
      <vt:lpstr>A124855366V</vt:lpstr>
      <vt:lpstr>A124855366V_Data</vt:lpstr>
      <vt:lpstr>A124855366V_Latest</vt:lpstr>
      <vt:lpstr>A124855370K</vt:lpstr>
      <vt:lpstr>A124855370K_Data</vt:lpstr>
      <vt:lpstr>A124855370K_Latest</vt:lpstr>
      <vt:lpstr>A124855374V</vt:lpstr>
      <vt:lpstr>A124855374V_Data</vt:lpstr>
      <vt:lpstr>A124855374V_Latest</vt:lpstr>
      <vt:lpstr>A124855378C</vt:lpstr>
      <vt:lpstr>A124855378C_Data</vt:lpstr>
      <vt:lpstr>A124855378C_Latest</vt:lpstr>
      <vt:lpstr>A124855382V</vt:lpstr>
      <vt:lpstr>A124855382V_Data</vt:lpstr>
      <vt:lpstr>A124855382V_Latest</vt:lpstr>
      <vt:lpstr>A124855386C</vt:lpstr>
      <vt:lpstr>A124855386C_Data</vt:lpstr>
      <vt:lpstr>A124855386C_Latest</vt:lpstr>
      <vt:lpstr>A124855390V</vt:lpstr>
      <vt:lpstr>A124855390V_Data</vt:lpstr>
      <vt:lpstr>A124855390V_Latest</vt:lpstr>
      <vt:lpstr>A124855394C</vt:lpstr>
      <vt:lpstr>A124855394C_Data</vt:lpstr>
      <vt:lpstr>A124855394C_Latest</vt:lpstr>
      <vt:lpstr>A124855398L</vt:lpstr>
      <vt:lpstr>A124855398L_Data</vt:lpstr>
      <vt:lpstr>A124855398L_Latest</vt:lpstr>
      <vt:lpstr>A124855402T</vt:lpstr>
      <vt:lpstr>A124855402T_Data</vt:lpstr>
      <vt:lpstr>A124855402T_Latest</vt:lpstr>
      <vt:lpstr>A124855406A</vt:lpstr>
      <vt:lpstr>A124855406A_Data</vt:lpstr>
      <vt:lpstr>A124855406A_Latest</vt:lpstr>
      <vt:lpstr>A124855410T</vt:lpstr>
      <vt:lpstr>A124855410T_Data</vt:lpstr>
      <vt:lpstr>A124855410T_Latest</vt:lpstr>
      <vt:lpstr>A124855414A</vt:lpstr>
      <vt:lpstr>A124855414A_Data</vt:lpstr>
      <vt:lpstr>A124855414A_Latest</vt:lpstr>
      <vt:lpstr>A124855418K</vt:lpstr>
      <vt:lpstr>A124855418K_Data</vt:lpstr>
      <vt:lpstr>A124855418K_Latest</vt:lpstr>
      <vt:lpstr>A124855422A</vt:lpstr>
      <vt:lpstr>A124855422A_Data</vt:lpstr>
      <vt:lpstr>A124855422A_Latest</vt:lpstr>
      <vt:lpstr>A124855426K</vt:lpstr>
      <vt:lpstr>A124855426K_Data</vt:lpstr>
      <vt:lpstr>A124855426K_Latest</vt:lpstr>
      <vt:lpstr>A124855430A</vt:lpstr>
      <vt:lpstr>A124855430A_Data</vt:lpstr>
      <vt:lpstr>A124855430A_Latest</vt:lpstr>
      <vt:lpstr>A124855434K</vt:lpstr>
      <vt:lpstr>A124855434K_Data</vt:lpstr>
      <vt:lpstr>A124855434K_Latest</vt:lpstr>
      <vt:lpstr>A124855438V</vt:lpstr>
      <vt:lpstr>A124855438V_Data</vt:lpstr>
      <vt:lpstr>A124855438V_Latest</vt:lpstr>
      <vt:lpstr>A124855442K</vt:lpstr>
      <vt:lpstr>A124855442K_Data</vt:lpstr>
      <vt:lpstr>A124855442K_Latest</vt:lpstr>
      <vt:lpstr>A124855446V</vt:lpstr>
      <vt:lpstr>A124855446V_Data</vt:lpstr>
      <vt:lpstr>A124855446V_Latest</vt:lpstr>
      <vt:lpstr>A124855450K</vt:lpstr>
      <vt:lpstr>A124855450K_Data</vt:lpstr>
      <vt:lpstr>A124855450K_Latest</vt:lpstr>
      <vt:lpstr>A124855454V</vt:lpstr>
      <vt:lpstr>A124855454V_Data</vt:lpstr>
      <vt:lpstr>A124855454V_Latest</vt:lpstr>
      <vt:lpstr>A124855458C</vt:lpstr>
      <vt:lpstr>A124855458C_Data</vt:lpstr>
      <vt:lpstr>A124855458C_Latest</vt:lpstr>
      <vt:lpstr>A124855462V</vt:lpstr>
      <vt:lpstr>A124855462V_Data</vt:lpstr>
      <vt:lpstr>A124855462V_Latest</vt:lpstr>
      <vt:lpstr>A124855466C</vt:lpstr>
      <vt:lpstr>A124855466C_Data</vt:lpstr>
      <vt:lpstr>A124855466C_Latest</vt:lpstr>
      <vt:lpstr>A124855470V</vt:lpstr>
      <vt:lpstr>A124855470V_Data</vt:lpstr>
      <vt:lpstr>A124855470V_Latest</vt:lpstr>
      <vt:lpstr>A124855474C</vt:lpstr>
      <vt:lpstr>A124855474C_Data</vt:lpstr>
      <vt:lpstr>A124855474C_Latest</vt:lpstr>
      <vt:lpstr>A124855478L</vt:lpstr>
      <vt:lpstr>A124855478L_Data</vt:lpstr>
      <vt:lpstr>A124855478L_Latest</vt:lpstr>
      <vt:lpstr>A124855482C</vt:lpstr>
      <vt:lpstr>A124855482C_Data</vt:lpstr>
      <vt:lpstr>A124855482C_Latest</vt:lpstr>
      <vt:lpstr>A124855486L</vt:lpstr>
      <vt:lpstr>A124855486L_Data</vt:lpstr>
      <vt:lpstr>A124855486L_Latest</vt:lpstr>
      <vt:lpstr>A124855490C</vt:lpstr>
      <vt:lpstr>A124855490C_Data</vt:lpstr>
      <vt:lpstr>A124855490C_Latest</vt:lpstr>
      <vt:lpstr>A124855494L</vt:lpstr>
      <vt:lpstr>A124855494L_Data</vt:lpstr>
      <vt:lpstr>A124855494L_Latest</vt:lpstr>
      <vt:lpstr>A124855498W</vt:lpstr>
      <vt:lpstr>A124855498W_Data</vt:lpstr>
      <vt:lpstr>A124855498W_Latest</vt:lpstr>
      <vt:lpstr>A124855502A</vt:lpstr>
      <vt:lpstr>A124855502A_Data</vt:lpstr>
      <vt:lpstr>A124855502A_Latest</vt:lpstr>
      <vt:lpstr>A124855506K</vt:lpstr>
      <vt:lpstr>A124855506K_Data</vt:lpstr>
      <vt:lpstr>A124855506K_Latest</vt:lpstr>
      <vt:lpstr>A124855510A</vt:lpstr>
      <vt:lpstr>A124855510A_Data</vt:lpstr>
      <vt:lpstr>A124855510A_Latest</vt:lpstr>
      <vt:lpstr>A124855514K</vt:lpstr>
      <vt:lpstr>A124855514K_Data</vt:lpstr>
      <vt:lpstr>A124855514K_Latest</vt:lpstr>
      <vt:lpstr>A124855518V</vt:lpstr>
      <vt:lpstr>A124855518V_Data</vt:lpstr>
      <vt:lpstr>A124855518V_Latest</vt:lpstr>
      <vt:lpstr>A124855522K</vt:lpstr>
      <vt:lpstr>A124855522K_Data</vt:lpstr>
      <vt:lpstr>A124855522K_Latest</vt:lpstr>
      <vt:lpstr>A124855526V</vt:lpstr>
      <vt:lpstr>A124855526V_Data</vt:lpstr>
      <vt:lpstr>A124855526V_Latest</vt:lpstr>
      <vt:lpstr>A124855530K</vt:lpstr>
      <vt:lpstr>A124855530K_Data</vt:lpstr>
      <vt:lpstr>A124855530K_Latest</vt:lpstr>
      <vt:lpstr>A124855534V</vt:lpstr>
      <vt:lpstr>A124855534V_Data</vt:lpstr>
      <vt:lpstr>A124855534V_Latest</vt:lpstr>
      <vt:lpstr>A124855538C</vt:lpstr>
      <vt:lpstr>A124855538C_Data</vt:lpstr>
      <vt:lpstr>A124855538C_Latest</vt:lpstr>
      <vt:lpstr>A124855542V</vt:lpstr>
      <vt:lpstr>A124855542V_Data</vt:lpstr>
      <vt:lpstr>A124855542V_Latest</vt:lpstr>
      <vt:lpstr>A124855546C</vt:lpstr>
      <vt:lpstr>A124855546C_Data</vt:lpstr>
      <vt:lpstr>A124855546C_Latest</vt:lpstr>
      <vt:lpstr>A124855550V</vt:lpstr>
      <vt:lpstr>A124855550V_Data</vt:lpstr>
      <vt:lpstr>A124855550V_Latest</vt:lpstr>
      <vt:lpstr>A124855554C</vt:lpstr>
      <vt:lpstr>A124855554C_Data</vt:lpstr>
      <vt:lpstr>A124855554C_Latest</vt:lpstr>
      <vt:lpstr>A124855558L</vt:lpstr>
      <vt:lpstr>A124855558L_Data</vt:lpstr>
      <vt:lpstr>A124855558L_Latest</vt:lpstr>
      <vt:lpstr>A124855562C</vt:lpstr>
      <vt:lpstr>A124855562C_Data</vt:lpstr>
      <vt:lpstr>A124855562C_Latest</vt:lpstr>
      <vt:lpstr>A124855566L</vt:lpstr>
      <vt:lpstr>A124855566L_Data</vt:lpstr>
      <vt:lpstr>A124855566L_Latest</vt:lpstr>
      <vt:lpstr>A124855570C</vt:lpstr>
      <vt:lpstr>A124855570C_Data</vt:lpstr>
      <vt:lpstr>A124855570C_Latest</vt:lpstr>
      <vt:lpstr>A124855574L</vt:lpstr>
      <vt:lpstr>A124855574L_Data</vt:lpstr>
      <vt:lpstr>A124855574L_Latest</vt:lpstr>
      <vt:lpstr>A124855578W</vt:lpstr>
      <vt:lpstr>A124855578W_Data</vt:lpstr>
      <vt:lpstr>A124855578W_Latest</vt:lpstr>
      <vt:lpstr>A124855582L</vt:lpstr>
      <vt:lpstr>A124855582L_Data</vt:lpstr>
      <vt:lpstr>A124855582L_Latest</vt:lpstr>
      <vt:lpstr>A124855586W</vt:lpstr>
      <vt:lpstr>A124855586W_Data</vt:lpstr>
      <vt:lpstr>A124855586W_Latest</vt:lpstr>
      <vt:lpstr>A124855590L</vt:lpstr>
      <vt:lpstr>A124855590L_Data</vt:lpstr>
      <vt:lpstr>A124855590L_Latest</vt:lpstr>
      <vt:lpstr>A124855594W</vt:lpstr>
      <vt:lpstr>A124855594W_Data</vt:lpstr>
      <vt:lpstr>A124855594W_Latest</vt:lpstr>
      <vt:lpstr>A124855598F</vt:lpstr>
      <vt:lpstr>A124855598F_Data</vt:lpstr>
      <vt:lpstr>A124855598F_Latest</vt:lpstr>
      <vt:lpstr>A124855602K</vt:lpstr>
      <vt:lpstr>A124855602K_Data</vt:lpstr>
      <vt:lpstr>A124855602K_Latest</vt:lpstr>
      <vt:lpstr>A124855606V</vt:lpstr>
      <vt:lpstr>A124855606V_Data</vt:lpstr>
      <vt:lpstr>A124855606V_Latest</vt:lpstr>
      <vt:lpstr>A124855610K</vt:lpstr>
      <vt:lpstr>A124855610K_Data</vt:lpstr>
      <vt:lpstr>A124855610K_Latest</vt:lpstr>
      <vt:lpstr>A124855614V</vt:lpstr>
      <vt:lpstr>A124855614V_Data</vt:lpstr>
      <vt:lpstr>A124855614V_Latest</vt:lpstr>
      <vt:lpstr>A124855618C</vt:lpstr>
      <vt:lpstr>A124855618C_Data</vt:lpstr>
      <vt:lpstr>A124855618C_Latest</vt:lpstr>
      <vt:lpstr>A124855622V</vt:lpstr>
      <vt:lpstr>A124855622V_Data</vt:lpstr>
      <vt:lpstr>A124855622V_Latest</vt:lpstr>
      <vt:lpstr>A124855626C</vt:lpstr>
      <vt:lpstr>A124855626C_Data</vt:lpstr>
      <vt:lpstr>A124855626C_Latest</vt:lpstr>
      <vt:lpstr>A124855630V</vt:lpstr>
      <vt:lpstr>A124855630V_Data</vt:lpstr>
      <vt:lpstr>A124855630V_Latest</vt:lpstr>
      <vt:lpstr>A124855634C</vt:lpstr>
      <vt:lpstr>A124855634C_Data</vt:lpstr>
      <vt:lpstr>A124855634C_Latest</vt:lpstr>
      <vt:lpstr>A124855638L</vt:lpstr>
      <vt:lpstr>A124855638L_Data</vt:lpstr>
      <vt:lpstr>A124855638L_Latest</vt:lpstr>
      <vt:lpstr>A124855642C</vt:lpstr>
      <vt:lpstr>A124855642C_Data</vt:lpstr>
      <vt:lpstr>A124855642C_Latest</vt:lpstr>
      <vt:lpstr>A124855646L</vt:lpstr>
      <vt:lpstr>A124855646L_Data</vt:lpstr>
      <vt:lpstr>A124855646L_Latest</vt:lpstr>
      <vt:lpstr>A124855650C</vt:lpstr>
      <vt:lpstr>A124855650C_Data</vt:lpstr>
      <vt:lpstr>A124855650C_Latest</vt:lpstr>
      <vt:lpstr>A124855654L</vt:lpstr>
      <vt:lpstr>A124855654L_Data</vt:lpstr>
      <vt:lpstr>A124855654L_Latest</vt:lpstr>
      <vt:lpstr>A124855658W</vt:lpstr>
      <vt:lpstr>A124855658W_Data</vt:lpstr>
      <vt:lpstr>A124855658W_Latest</vt:lpstr>
      <vt:lpstr>A124855662L</vt:lpstr>
      <vt:lpstr>A124855662L_Data</vt:lpstr>
      <vt:lpstr>A124855662L_Latest</vt:lpstr>
      <vt:lpstr>A124855666W</vt:lpstr>
      <vt:lpstr>A124855666W_Data</vt:lpstr>
      <vt:lpstr>A124855666W_Latest</vt:lpstr>
      <vt:lpstr>A124855670L</vt:lpstr>
      <vt:lpstr>A124855670L_Data</vt:lpstr>
      <vt:lpstr>A124855670L_Latest</vt:lpstr>
      <vt:lpstr>A124855674W</vt:lpstr>
      <vt:lpstr>A124855674W_Data</vt:lpstr>
      <vt:lpstr>A124855674W_Latest</vt:lpstr>
      <vt:lpstr>A124855678F</vt:lpstr>
      <vt:lpstr>A124855678F_Data</vt:lpstr>
      <vt:lpstr>A124855678F_Latest</vt:lpstr>
      <vt:lpstr>A124855682W</vt:lpstr>
      <vt:lpstr>A124855682W_Data</vt:lpstr>
      <vt:lpstr>A124855682W_Latest</vt:lpstr>
      <vt:lpstr>A124855686F</vt:lpstr>
      <vt:lpstr>A124855686F_Data</vt:lpstr>
      <vt:lpstr>A124855686F_Latest</vt:lpstr>
      <vt:lpstr>A124855690W</vt:lpstr>
      <vt:lpstr>A124855690W_Data</vt:lpstr>
      <vt:lpstr>A124855690W_Latest</vt:lpstr>
      <vt:lpstr>A124855694F</vt:lpstr>
      <vt:lpstr>A124855694F_Data</vt:lpstr>
      <vt:lpstr>A124855694F_Latest</vt:lpstr>
      <vt:lpstr>A124855698R</vt:lpstr>
      <vt:lpstr>A124855698R_Data</vt:lpstr>
      <vt:lpstr>A124855698R_Latest</vt:lpstr>
      <vt:lpstr>A124855702V</vt:lpstr>
      <vt:lpstr>A124855702V_Data</vt:lpstr>
      <vt:lpstr>A124855702V_Latest</vt:lpstr>
      <vt:lpstr>A124855706C</vt:lpstr>
      <vt:lpstr>A124855706C_Data</vt:lpstr>
      <vt:lpstr>A124855706C_Latest</vt:lpstr>
      <vt:lpstr>A124855710V</vt:lpstr>
      <vt:lpstr>A124855710V_Data</vt:lpstr>
      <vt:lpstr>A124855710V_Latest</vt:lpstr>
      <vt:lpstr>A124855714C</vt:lpstr>
      <vt:lpstr>A124855714C_Data</vt:lpstr>
      <vt:lpstr>A124855714C_Latest</vt:lpstr>
      <vt:lpstr>A124855718L</vt:lpstr>
      <vt:lpstr>A124855718L_Data</vt:lpstr>
      <vt:lpstr>A124855718L_Latest</vt:lpstr>
      <vt:lpstr>A124855722C</vt:lpstr>
      <vt:lpstr>A124855722C_Data</vt:lpstr>
      <vt:lpstr>A124855722C_Latest</vt:lpstr>
      <vt:lpstr>A124855726L</vt:lpstr>
      <vt:lpstr>A124855726L_Data</vt:lpstr>
      <vt:lpstr>A124855726L_Latest</vt:lpstr>
      <vt:lpstr>A124855730C</vt:lpstr>
      <vt:lpstr>A124855730C_Data</vt:lpstr>
      <vt:lpstr>A124855730C_Latest</vt:lpstr>
      <vt:lpstr>A124855734L</vt:lpstr>
      <vt:lpstr>A124855734L_Data</vt:lpstr>
      <vt:lpstr>A124855734L_Latest</vt:lpstr>
      <vt:lpstr>A124855738W</vt:lpstr>
      <vt:lpstr>A124855738W_Data</vt:lpstr>
      <vt:lpstr>A124855738W_Latest</vt:lpstr>
      <vt:lpstr>A124855742L</vt:lpstr>
      <vt:lpstr>A124855742L_Data</vt:lpstr>
      <vt:lpstr>A124855742L_Latest</vt:lpstr>
      <vt:lpstr>A124855746W</vt:lpstr>
      <vt:lpstr>A124855746W_Data</vt:lpstr>
      <vt:lpstr>A124855746W_Latest</vt:lpstr>
      <vt:lpstr>A124855750L</vt:lpstr>
      <vt:lpstr>A124855750L_Data</vt:lpstr>
      <vt:lpstr>A124855750L_Latest</vt:lpstr>
      <vt:lpstr>A124855754W</vt:lpstr>
      <vt:lpstr>A124855754W_Data</vt:lpstr>
      <vt:lpstr>A124855754W_Latest</vt:lpstr>
      <vt:lpstr>A124855758F</vt:lpstr>
      <vt:lpstr>A124855758F_Data</vt:lpstr>
      <vt:lpstr>A124855758F_Latest</vt:lpstr>
      <vt:lpstr>A124855762W</vt:lpstr>
      <vt:lpstr>A124855762W_Data</vt:lpstr>
      <vt:lpstr>A124855762W_Latest</vt:lpstr>
      <vt:lpstr>A124855766F</vt:lpstr>
      <vt:lpstr>A124855766F_Data</vt:lpstr>
      <vt:lpstr>A124855766F_Latest</vt:lpstr>
      <vt:lpstr>A124855770W</vt:lpstr>
      <vt:lpstr>A124855770W_Data</vt:lpstr>
      <vt:lpstr>A124855770W_Latest</vt:lpstr>
      <vt:lpstr>A124855774F</vt:lpstr>
      <vt:lpstr>A124855774F_Data</vt:lpstr>
      <vt:lpstr>A124855774F_Latest</vt:lpstr>
      <vt:lpstr>A124855778R</vt:lpstr>
      <vt:lpstr>A124855778R_Data</vt:lpstr>
      <vt:lpstr>A124855778R_Latest</vt:lpstr>
      <vt:lpstr>A124855782F</vt:lpstr>
      <vt:lpstr>A124855782F_Data</vt:lpstr>
      <vt:lpstr>A124855782F_Latest</vt:lpstr>
      <vt:lpstr>A124855786R</vt:lpstr>
      <vt:lpstr>A124855786R_Data</vt:lpstr>
      <vt:lpstr>A124855786R_Latest</vt:lpstr>
      <vt:lpstr>A124855790F</vt:lpstr>
      <vt:lpstr>A124855790F_Data</vt:lpstr>
      <vt:lpstr>A124855790F_Latest</vt:lpstr>
      <vt:lpstr>A124855794R</vt:lpstr>
      <vt:lpstr>A124855794R_Data</vt:lpstr>
      <vt:lpstr>A124855794R_Latest</vt:lpstr>
      <vt:lpstr>A124855798X</vt:lpstr>
      <vt:lpstr>A124855798X_Data</vt:lpstr>
      <vt:lpstr>A124855798X_Latest</vt:lpstr>
      <vt:lpstr>A124855802C</vt:lpstr>
      <vt:lpstr>A124855802C_Data</vt:lpstr>
      <vt:lpstr>A124855802C_Latest</vt:lpstr>
      <vt:lpstr>A124855806L</vt:lpstr>
      <vt:lpstr>A124855806L_Data</vt:lpstr>
      <vt:lpstr>A124855806L_Latest</vt:lpstr>
      <vt:lpstr>A124855810C</vt:lpstr>
      <vt:lpstr>A124855810C_Data</vt:lpstr>
      <vt:lpstr>A124855810C_Latest</vt:lpstr>
      <vt:lpstr>A124855814L</vt:lpstr>
      <vt:lpstr>A124855814L_Data</vt:lpstr>
      <vt:lpstr>A124855814L_Latest</vt:lpstr>
      <vt:lpstr>A124855818W</vt:lpstr>
      <vt:lpstr>A124855818W_Data</vt:lpstr>
      <vt:lpstr>A124855818W_Latest</vt:lpstr>
      <vt:lpstr>A124855822L</vt:lpstr>
      <vt:lpstr>A124855822L_Data</vt:lpstr>
      <vt:lpstr>A124855822L_Latest</vt:lpstr>
      <vt:lpstr>A124855826W</vt:lpstr>
      <vt:lpstr>A124855826W_Data</vt:lpstr>
      <vt:lpstr>A124855826W_Latest</vt:lpstr>
      <vt:lpstr>A124855830L</vt:lpstr>
      <vt:lpstr>A124855830L_Data</vt:lpstr>
      <vt:lpstr>A124855830L_Latest</vt:lpstr>
      <vt:lpstr>A124855834W</vt:lpstr>
      <vt:lpstr>A124855834W_Data</vt:lpstr>
      <vt:lpstr>A124855834W_Latest</vt:lpstr>
      <vt:lpstr>A124855838F</vt:lpstr>
      <vt:lpstr>A124855838F_Data</vt:lpstr>
      <vt:lpstr>A124855838F_Latest</vt:lpstr>
      <vt:lpstr>A124855842W</vt:lpstr>
      <vt:lpstr>A124855842W_Data</vt:lpstr>
      <vt:lpstr>A124855842W_Latest</vt:lpstr>
      <vt:lpstr>A124855846F</vt:lpstr>
      <vt:lpstr>A124855846F_Data</vt:lpstr>
      <vt:lpstr>A124855846F_Latest</vt:lpstr>
      <vt:lpstr>A124855850W</vt:lpstr>
      <vt:lpstr>A124855850W_Data</vt:lpstr>
      <vt:lpstr>A124855850W_Latest</vt:lpstr>
      <vt:lpstr>A124855854F</vt:lpstr>
      <vt:lpstr>A124855854F_Data</vt:lpstr>
      <vt:lpstr>A124855854F_Latest</vt:lpstr>
      <vt:lpstr>A124855858R</vt:lpstr>
      <vt:lpstr>A124855858R_Data</vt:lpstr>
      <vt:lpstr>A124855858R_Latest</vt:lpstr>
      <vt:lpstr>A124855862F</vt:lpstr>
      <vt:lpstr>A124855862F_Data</vt:lpstr>
      <vt:lpstr>A124855862F_Latest</vt:lpstr>
      <vt:lpstr>A124855866R</vt:lpstr>
      <vt:lpstr>A124855866R_Data</vt:lpstr>
      <vt:lpstr>A124855866R_Latest</vt:lpstr>
      <vt:lpstr>A124855870F</vt:lpstr>
      <vt:lpstr>A124855870F_Data</vt:lpstr>
      <vt:lpstr>A124855870F_Latest</vt:lpstr>
      <vt:lpstr>A124855874R</vt:lpstr>
      <vt:lpstr>A124855874R_Data</vt:lpstr>
      <vt:lpstr>A124855874R_Latest</vt:lpstr>
      <vt:lpstr>A124855878X</vt:lpstr>
      <vt:lpstr>A124855878X_Data</vt:lpstr>
      <vt:lpstr>A124855878X_Latest</vt:lpstr>
      <vt:lpstr>A124855882R</vt:lpstr>
      <vt:lpstr>A124855882R_Data</vt:lpstr>
      <vt:lpstr>A124855882R_Latest</vt:lpstr>
      <vt:lpstr>A124855886X</vt:lpstr>
      <vt:lpstr>A124855886X_Data</vt:lpstr>
      <vt:lpstr>A124855886X_Latest</vt:lpstr>
      <vt:lpstr>A124855890R</vt:lpstr>
      <vt:lpstr>A124855890R_Data</vt:lpstr>
      <vt:lpstr>A124855890R_Latest</vt:lpstr>
      <vt:lpstr>A124855894X</vt:lpstr>
      <vt:lpstr>A124855894X_Data</vt:lpstr>
      <vt:lpstr>A124855894X_Latest</vt:lpstr>
      <vt:lpstr>A124855898J</vt:lpstr>
      <vt:lpstr>A124855898J_Data</vt:lpstr>
      <vt:lpstr>A124855898J_Latest</vt:lpstr>
      <vt:lpstr>A124855902L</vt:lpstr>
      <vt:lpstr>A124855902L_Data</vt:lpstr>
      <vt:lpstr>A124855902L_Latest</vt:lpstr>
      <vt:lpstr>A124855906W</vt:lpstr>
      <vt:lpstr>A124855906W_Data</vt:lpstr>
      <vt:lpstr>A124855906W_Latest</vt:lpstr>
      <vt:lpstr>A124855910L</vt:lpstr>
      <vt:lpstr>A124855910L_Data</vt:lpstr>
      <vt:lpstr>A124855910L_Latest</vt:lpstr>
      <vt:lpstr>A124855914W</vt:lpstr>
      <vt:lpstr>A124855914W_Data</vt:lpstr>
      <vt:lpstr>A124855914W_Latest</vt:lpstr>
      <vt:lpstr>A124855918F</vt:lpstr>
      <vt:lpstr>A124855918F_Data</vt:lpstr>
      <vt:lpstr>A124855918F_Latest</vt:lpstr>
      <vt:lpstr>A124855922W</vt:lpstr>
      <vt:lpstr>A124855922W_Data</vt:lpstr>
      <vt:lpstr>A124855922W_Latest</vt:lpstr>
      <vt:lpstr>A124855926F</vt:lpstr>
      <vt:lpstr>A124855926F_Data</vt:lpstr>
      <vt:lpstr>A124855926F_Latest</vt:lpstr>
      <vt:lpstr>A124855930W</vt:lpstr>
      <vt:lpstr>A124855930W_Data</vt:lpstr>
      <vt:lpstr>A124855930W_Latest</vt:lpstr>
      <vt:lpstr>A124855934F</vt:lpstr>
      <vt:lpstr>A124855934F_Data</vt:lpstr>
      <vt:lpstr>A124855934F_Latest</vt:lpstr>
      <vt:lpstr>A124855938R</vt:lpstr>
      <vt:lpstr>A124855938R_Data</vt:lpstr>
      <vt:lpstr>A124855938R_Latest</vt:lpstr>
      <vt:lpstr>A124855942F</vt:lpstr>
      <vt:lpstr>A124855942F_Data</vt:lpstr>
      <vt:lpstr>A124855942F_Latest</vt:lpstr>
      <vt:lpstr>A124855946R</vt:lpstr>
      <vt:lpstr>A124855946R_Data</vt:lpstr>
      <vt:lpstr>A124855946R_Latest</vt:lpstr>
      <vt:lpstr>A124855950F</vt:lpstr>
      <vt:lpstr>A124855950F_Data</vt:lpstr>
      <vt:lpstr>A124855950F_Latest</vt:lpstr>
      <vt:lpstr>A124855954R</vt:lpstr>
      <vt:lpstr>A124855954R_Data</vt:lpstr>
      <vt:lpstr>A124855954R_Latest</vt:lpstr>
      <vt:lpstr>A124855958X</vt:lpstr>
      <vt:lpstr>A124855958X_Data</vt:lpstr>
      <vt:lpstr>A124855958X_Latest</vt:lpstr>
      <vt:lpstr>A124855962R</vt:lpstr>
      <vt:lpstr>A124855962R_Data</vt:lpstr>
      <vt:lpstr>A124855962R_Latest</vt:lpstr>
      <vt:lpstr>A124855966X</vt:lpstr>
      <vt:lpstr>A124855966X_Data</vt:lpstr>
      <vt:lpstr>A124855966X_Latest</vt:lpstr>
      <vt:lpstr>A124855970R</vt:lpstr>
      <vt:lpstr>A124855970R_Data</vt:lpstr>
      <vt:lpstr>A124855970R_Latest</vt:lpstr>
      <vt:lpstr>A124855974X</vt:lpstr>
      <vt:lpstr>A124855974X_Data</vt:lpstr>
      <vt:lpstr>A124855974X_Latest</vt:lpstr>
      <vt:lpstr>A124855978J</vt:lpstr>
      <vt:lpstr>A124855978J_Data</vt:lpstr>
      <vt:lpstr>A124855978J_Latest</vt:lpstr>
      <vt:lpstr>A124855982X</vt:lpstr>
      <vt:lpstr>A124855982X_Data</vt:lpstr>
      <vt:lpstr>A124855982X_Latest</vt:lpstr>
      <vt:lpstr>A124855986J</vt:lpstr>
      <vt:lpstr>A124855986J_Data</vt:lpstr>
      <vt:lpstr>A124855986J_Latest</vt:lpstr>
      <vt:lpstr>A124855990X</vt:lpstr>
      <vt:lpstr>A124855990X_Data</vt:lpstr>
      <vt:lpstr>A124855990X_Latest</vt:lpstr>
      <vt:lpstr>A124855994J</vt:lpstr>
      <vt:lpstr>A124855994J_Data</vt:lpstr>
      <vt:lpstr>A124855994J_Latest</vt:lpstr>
      <vt:lpstr>A124855998T</vt:lpstr>
      <vt:lpstr>A124855998T_Data</vt:lpstr>
      <vt:lpstr>A124855998T_Latest</vt:lpstr>
      <vt:lpstr>A124856002X</vt:lpstr>
      <vt:lpstr>A124856002X_Data</vt:lpstr>
      <vt:lpstr>A124856002X_Latest</vt:lpstr>
      <vt:lpstr>A124856006J</vt:lpstr>
      <vt:lpstr>A124856006J_Data</vt:lpstr>
      <vt:lpstr>A124856006J_Latest</vt:lpstr>
      <vt:lpstr>A124856010X</vt:lpstr>
      <vt:lpstr>A124856010X_Data</vt:lpstr>
      <vt:lpstr>A124856010X_Latest</vt:lpstr>
      <vt:lpstr>A124856014J</vt:lpstr>
      <vt:lpstr>A124856014J_Data</vt:lpstr>
      <vt:lpstr>A124856014J_Latest</vt:lpstr>
      <vt:lpstr>A124856018T</vt:lpstr>
      <vt:lpstr>A124856018T_Data</vt:lpstr>
      <vt:lpstr>A124856018T_Latest</vt:lpstr>
      <vt:lpstr>A124856022J</vt:lpstr>
      <vt:lpstr>A124856022J_Data</vt:lpstr>
      <vt:lpstr>A124856022J_Latest</vt:lpstr>
      <vt:lpstr>A124856026T</vt:lpstr>
      <vt:lpstr>A124856026T_Data</vt:lpstr>
      <vt:lpstr>A124856026T_Latest</vt:lpstr>
      <vt:lpstr>A124856030J</vt:lpstr>
      <vt:lpstr>A124856030J_Data</vt:lpstr>
      <vt:lpstr>A124856030J_Latest</vt:lpstr>
      <vt:lpstr>A124856034T</vt:lpstr>
      <vt:lpstr>A124856034T_Data</vt:lpstr>
      <vt:lpstr>A124856034T_Latest</vt:lpstr>
      <vt:lpstr>A124856038A</vt:lpstr>
      <vt:lpstr>A124856038A_Data</vt:lpstr>
      <vt:lpstr>A124856038A_Latest</vt:lpstr>
      <vt:lpstr>A124856042T</vt:lpstr>
      <vt:lpstr>A124856042T_Data</vt:lpstr>
      <vt:lpstr>A124856042T_Latest</vt:lpstr>
      <vt:lpstr>A124856046A</vt:lpstr>
      <vt:lpstr>A124856046A_Data</vt:lpstr>
      <vt:lpstr>A124856046A_Latest</vt:lpstr>
      <vt:lpstr>A124856050T</vt:lpstr>
      <vt:lpstr>A124856050T_Data</vt:lpstr>
      <vt:lpstr>A124856050T_Latest</vt:lpstr>
      <vt:lpstr>A124856054A</vt:lpstr>
      <vt:lpstr>A124856054A_Data</vt:lpstr>
      <vt:lpstr>A124856054A_Latest</vt:lpstr>
      <vt:lpstr>A124856058K</vt:lpstr>
      <vt:lpstr>A124856058K_Data</vt:lpstr>
      <vt:lpstr>A124856058K_Latest</vt:lpstr>
      <vt:lpstr>A124856062A</vt:lpstr>
      <vt:lpstr>A124856062A_Data</vt:lpstr>
      <vt:lpstr>A124856062A_Latest</vt:lpstr>
      <vt:lpstr>A124856066K</vt:lpstr>
      <vt:lpstr>A124856066K_Data</vt:lpstr>
      <vt:lpstr>A124856066K_Latest</vt:lpstr>
      <vt:lpstr>A124856070A</vt:lpstr>
      <vt:lpstr>A124856070A_Data</vt:lpstr>
      <vt:lpstr>A124856070A_Latest</vt:lpstr>
      <vt:lpstr>A124856074K</vt:lpstr>
      <vt:lpstr>A124856074K_Data</vt:lpstr>
      <vt:lpstr>A124856074K_Latest</vt:lpstr>
      <vt:lpstr>A124856078V</vt:lpstr>
      <vt:lpstr>A124856078V_Data</vt:lpstr>
      <vt:lpstr>A124856078V_Latest</vt:lpstr>
      <vt:lpstr>A124856082K</vt:lpstr>
      <vt:lpstr>A124856082K_Data</vt:lpstr>
      <vt:lpstr>A124856082K_Latest</vt:lpstr>
      <vt:lpstr>A124856086V</vt:lpstr>
      <vt:lpstr>A124856086V_Data</vt:lpstr>
      <vt:lpstr>A124856086V_Latest</vt:lpstr>
      <vt:lpstr>A124856090K</vt:lpstr>
      <vt:lpstr>A124856090K_Data</vt:lpstr>
      <vt:lpstr>A124856090K_Latest</vt:lpstr>
      <vt:lpstr>A124856094V</vt:lpstr>
      <vt:lpstr>A124856094V_Data</vt:lpstr>
      <vt:lpstr>A124856094V_Latest</vt:lpstr>
      <vt:lpstr>A124856098C</vt:lpstr>
      <vt:lpstr>A124856098C_Data</vt:lpstr>
      <vt:lpstr>A124856098C_Latest</vt:lpstr>
      <vt:lpstr>A124856102J</vt:lpstr>
      <vt:lpstr>A124856102J_Data</vt:lpstr>
      <vt:lpstr>A124856102J_Latest</vt:lpstr>
      <vt:lpstr>A124856106T</vt:lpstr>
      <vt:lpstr>A124856106T_Data</vt:lpstr>
      <vt:lpstr>A124856106T_Latest</vt:lpstr>
      <vt:lpstr>A124856110J</vt:lpstr>
      <vt:lpstr>A124856110J_Data</vt:lpstr>
      <vt:lpstr>A124856110J_Latest</vt:lpstr>
      <vt:lpstr>A124856114T</vt:lpstr>
      <vt:lpstr>A124856114T_Data</vt:lpstr>
      <vt:lpstr>A124856114T_Latest</vt:lpstr>
      <vt:lpstr>A124856118A</vt:lpstr>
      <vt:lpstr>A124856118A_Data</vt:lpstr>
      <vt:lpstr>A124856118A_Latest</vt:lpstr>
      <vt:lpstr>A124856122T</vt:lpstr>
      <vt:lpstr>A124856122T_Data</vt:lpstr>
      <vt:lpstr>A124856122T_Latest</vt:lpstr>
      <vt:lpstr>A124856126A</vt:lpstr>
      <vt:lpstr>A124856126A_Data</vt:lpstr>
      <vt:lpstr>A124856126A_Latest</vt:lpstr>
      <vt:lpstr>A124856130T</vt:lpstr>
      <vt:lpstr>A124856130T_Data</vt:lpstr>
      <vt:lpstr>A124856130T_Latest</vt:lpstr>
      <vt:lpstr>A124856134A</vt:lpstr>
      <vt:lpstr>A124856134A_Data</vt:lpstr>
      <vt:lpstr>A124856134A_Latest</vt:lpstr>
      <vt:lpstr>A124856138K</vt:lpstr>
      <vt:lpstr>A124856138K_Data</vt:lpstr>
      <vt:lpstr>A124856138K_Latest</vt:lpstr>
      <vt:lpstr>A124856142A</vt:lpstr>
      <vt:lpstr>A124856142A_Data</vt:lpstr>
      <vt:lpstr>A124856142A_Latest</vt:lpstr>
      <vt:lpstr>A124856146K</vt:lpstr>
      <vt:lpstr>A124856146K_Data</vt:lpstr>
      <vt:lpstr>A124856146K_Latest</vt:lpstr>
      <vt:lpstr>A124856150A</vt:lpstr>
      <vt:lpstr>A124856150A_Data</vt:lpstr>
      <vt:lpstr>A124856150A_Latest</vt:lpstr>
      <vt:lpstr>A124856154K</vt:lpstr>
      <vt:lpstr>A124856154K_Data</vt:lpstr>
      <vt:lpstr>A124856154K_Latest</vt:lpstr>
      <vt:lpstr>A124856158V</vt:lpstr>
      <vt:lpstr>A124856158V_Data</vt:lpstr>
      <vt:lpstr>A124856158V_Latest</vt:lpstr>
      <vt:lpstr>A124856162K</vt:lpstr>
      <vt:lpstr>A124856162K_Data</vt:lpstr>
      <vt:lpstr>A124856162K_Latest</vt:lpstr>
      <vt:lpstr>A124856166V</vt:lpstr>
      <vt:lpstr>A124856166V_Data</vt:lpstr>
      <vt:lpstr>A124856166V_Latest</vt:lpstr>
      <vt:lpstr>A124856170K</vt:lpstr>
      <vt:lpstr>A124856170K_Data</vt:lpstr>
      <vt:lpstr>A124856170K_Latest</vt:lpstr>
      <vt:lpstr>A124856174V</vt:lpstr>
      <vt:lpstr>A124856174V_Data</vt:lpstr>
      <vt:lpstr>A124856174V_Latest</vt:lpstr>
      <vt:lpstr>A124856178C</vt:lpstr>
      <vt:lpstr>A124856178C_Data</vt:lpstr>
      <vt:lpstr>A124856178C_Latest</vt:lpstr>
      <vt:lpstr>A124856182V</vt:lpstr>
      <vt:lpstr>A124856182V_Data</vt:lpstr>
      <vt:lpstr>A124856182V_Latest</vt:lpstr>
      <vt:lpstr>A124856186C</vt:lpstr>
      <vt:lpstr>A124856186C_Data</vt:lpstr>
      <vt:lpstr>A124856186C_Latest</vt:lpstr>
      <vt:lpstr>A124856190V</vt:lpstr>
      <vt:lpstr>A124856190V_Data</vt:lpstr>
      <vt:lpstr>A124856190V_Latest</vt:lpstr>
      <vt:lpstr>A124856194C</vt:lpstr>
      <vt:lpstr>A124856194C_Data</vt:lpstr>
      <vt:lpstr>A124856194C_Latest</vt:lpstr>
      <vt:lpstr>A124856198L</vt:lpstr>
      <vt:lpstr>A124856198L_Data</vt:lpstr>
      <vt:lpstr>A124856198L_Latest</vt:lpstr>
      <vt:lpstr>A124856202T</vt:lpstr>
      <vt:lpstr>A124856202T_Data</vt:lpstr>
      <vt:lpstr>A124856202T_Latest</vt:lpstr>
      <vt:lpstr>A124856206A</vt:lpstr>
      <vt:lpstr>A124856206A_Data</vt:lpstr>
      <vt:lpstr>A124856206A_Latest</vt:lpstr>
      <vt:lpstr>A124856210T</vt:lpstr>
      <vt:lpstr>A124856210T_Data</vt:lpstr>
      <vt:lpstr>A124856210T_Latest</vt:lpstr>
      <vt:lpstr>A124856214A</vt:lpstr>
      <vt:lpstr>A124856214A_Data</vt:lpstr>
      <vt:lpstr>A124856214A_Latest</vt:lpstr>
      <vt:lpstr>A124856218K</vt:lpstr>
      <vt:lpstr>A124856218K_Data</vt:lpstr>
      <vt:lpstr>A124856218K_Latest</vt:lpstr>
      <vt:lpstr>A124856222A</vt:lpstr>
      <vt:lpstr>A124856222A_Data</vt:lpstr>
      <vt:lpstr>A124856222A_Latest</vt:lpstr>
      <vt:lpstr>A124856226K</vt:lpstr>
      <vt:lpstr>A124856226K_Data</vt:lpstr>
      <vt:lpstr>A124856226K_Latest</vt:lpstr>
      <vt:lpstr>A124856230A</vt:lpstr>
      <vt:lpstr>A124856230A_Data</vt:lpstr>
      <vt:lpstr>A124856230A_Latest</vt:lpstr>
      <vt:lpstr>A124856234K</vt:lpstr>
      <vt:lpstr>A124856234K_Data</vt:lpstr>
      <vt:lpstr>A124856234K_Latest</vt:lpstr>
      <vt:lpstr>A124856238V</vt:lpstr>
      <vt:lpstr>A124856238V_Data</vt:lpstr>
      <vt:lpstr>A124856238V_Latest</vt:lpstr>
      <vt:lpstr>A124856242K</vt:lpstr>
      <vt:lpstr>A124856242K_Data</vt:lpstr>
      <vt:lpstr>A124856242K_Latest</vt:lpstr>
      <vt:lpstr>A124856246V</vt:lpstr>
      <vt:lpstr>A124856246V_Data</vt:lpstr>
      <vt:lpstr>A124856246V_Latest</vt:lpstr>
      <vt:lpstr>A124856250K</vt:lpstr>
      <vt:lpstr>A124856250K_Data</vt:lpstr>
      <vt:lpstr>A124856250K_Latest</vt:lpstr>
      <vt:lpstr>A124856254V</vt:lpstr>
      <vt:lpstr>A124856254V_Data</vt:lpstr>
      <vt:lpstr>A124856254V_Latest</vt:lpstr>
      <vt:lpstr>A124856258C</vt:lpstr>
      <vt:lpstr>A124856258C_Data</vt:lpstr>
      <vt:lpstr>A124856258C_Latest</vt:lpstr>
      <vt:lpstr>A124856262V</vt:lpstr>
      <vt:lpstr>A124856262V_Data</vt:lpstr>
      <vt:lpstr>A124856262V_Latest</vt:lpstr>
      <vt:lpstr>A124856266C</vt:lpstr>
      <vt:lpstr>A124856266C_Data</vt:lpstr>
      <vt:lpstr>A124856266C_Latest</vt:lpstr>
      <vt:lpstr>A124856270V</vt:lpstr>
      <vt:lpstr>A124856270V_Data</vt:lpstr>
      <vt:lpstr>A124856270V_Latest</vt:lpstr>
      <vt:lpstr>A124856274C</vt:lpstr>
      <vt:lpstr>A124856274C_Data</vt:lpstr>
      <vt:lpstr>A124856274C_Latest</vt:lpstr>
      <vt:lpstr>A124856278L</vt:lpstr>
      <vt:lpstr>A124856278L_Data</vt:lpstr>
      <vt:lpstr>A124856278L_Latest</vt:lpstr>
      <vt:lpstr>A124856282C</vt:lpstr>
      <vt:lpstr>A124856282C_Data</vt:lpstr>
      <vt:lpstr>A124856282C_Latest</vt:lpstr>
      <vt:lpstr>A124856286L</vt:lpstr>
      <vt:lpstr>A124856286L_Data</vt:lpstr>
      <vt:lpstr>A124856286L_Latest</vt:lpstr>
      <vt:lpstr>A124856290C</vt:lpstr>
      <vt:lpstr>A124856290C_Data</vt:lpstr>
      <vt:lpstr>A124856290C_Latest</vt:lpstr>
      <vt:lpstr>A124856294L</vt:lpstr>
      <vt:lpstr>A124856294L_Data</vt:lpstr>
      <vt:lpstr>A124856294L_Latest</vt:lpstr>
      <vt:lpstr>A124856298W</vt:lpstr>
      <vt:lpstr>A124856298W_Data</vt:lpstr>
      <vt:lpstr>A124856298W_Latest</vt:lpstr>
      <vt:lpstr>A124856302A</vt:lpstr>
      <vt:lpstr>A124856302A_Data</vt:lpstr>
      <vt:lpstr>A124856302A_Latest</vt:lpstr>
      <vt:lpstr>A124856306K</vt:lpstr>
      <vt:lpstr>A124856306K_Data</vt:lpstr>
      <vt:lpstr>A124856306K_Latest</vt:lpstr>
      <vt:lpstr>A124856310A</vt:lpstr>
      <vt:lpstr>A124856310A_Data</vt:lpstr>
      <vt:lpstr>A124856310A_Latest</vt:lpstr>
      <vt:lpstr>A124856314K</vt:lpstr>
      <vt:lpstr>A124856314K_Data</vt:lpstr>
      <vt:lpstr>A124856314K_Latest</vt:lpstr>
      <vt:lpstr>A124856318V</vt:lpstr>
      <vt:lpstr>A124856318V_Data</vt:lpstr>
      <vt:lpstr>A124856318V_Latest</vt:lpstr>
      <vt:lpstr>A124856322K</vt:lpstr>
      <vt:lpstr>A124856322K_Data</vt:lpstr>
      <vt:lpstr>A124856322K_Latest</vt:lpstr>
      <vt:lpstr>A124856326V</vt:lpstr>
      <vt:lpstr>A124856326V_Data</vt:lpstr>
      <vt:lpstr>A124856326V_Latest</vt:lpstr>
      <vt:lpstr>A124856330K</vt:lpstr>
      <vt:lpstr>A124856330K_Data</vt:lpstr>
      <vt:lpstr>A124856330K_Latest</vt:lpstr>
      <vt:lpstr>A124856334V</vt:lpstr>
      <vt:lpstr>A124856334V_Data</vt:lpstr>
      <vt:lpstr>A124856334V_Latest</vt:lpstr>
      <vt:lpstr>A124856338C</vt:lpstr>
      <vt:lpstr>A124856338C_Data</vt:lpstr>
      <vt:lpstr>A124856338C_Latest</vt:lpstr>
      <vt:lpstr>A124856342V</vt:lpstr>
      <vt:lpstr>A124856342V_Data</vt:lpstr>
      <vt:lpstr>A124856342V_Latest</vt:lpstr>
      <vt:lpstr>A124856346C</vt:lpstr>
      <vt:lpstr>A124856346C_Data</vt:lpstr>
      <vt:lpstr>A124856346C_Latest</vt:lpstr>
      <vt:lpstr>A124856350V</vt:lpstr>
      <vt:lpstr>A124856350V_Data</vt:lpstr>
      <vt:lpstr>A124856350V_Latest</vt:lpstr>
      <vt:lpstr>A124856354C</vt:lpstr>
      <vt:lpstr>A124856354C_Data</vt:lpstr>
      <vt:lpstr>A124856354C_Latest</vt:lpstr>
      <vt:lpstr>A124856358L</vt:lpstr>
      <vt:lpstr>A124856358L_Data</vt:lpstr>
      <vt:lpstr>A124856358L_Latest</vt:lpstr>
      <vt:lpstr>A124856362C</vt:lpstr>
      <vt:lpstr>A124856362C_Data</vt:lpstr>
      <vt:lpstr>A124856362C_Latest</vt:lpstr>
      <vt:lpstr>A124856366L</vt:lpstr>
      <vt:lpstr>A124856366L_Data</vt:lpstr>
      <vt:lpstr>A124856366L_Latest</vt:lpstr>
      <vt:lpstr>A124856370C</vt:lpstr>
      <vt:lpstr>A124856370C_Data</vt:lpstr>
      <vt:lpstr>A124856370C_Latest</vt:lpstr>
      <vt:lpstr>A124856374L</vt:lpstr>
      <vt:lpstr>A124856374L_Data</vt:lpstr>
      <vt:lpstr>A124856374L_Latest</vt:lpstr>
      <vt:lpstr>A124856378W</vt:lpstr>
      <vt:lpstr>A124856378W_Data</vt:lpstr>
      <vt:lpstr>A124856378W_Latest</vt:lpstr>
      <vt:lpstr>A124856382L</vt:lpstr>
      <vt:lpstr>A124856382L_Data</vt:lpstr>
      <vt:lpstr>A124856382L_Latest</vt:lpstr>
      <vt:lpstr>A124856386W</vt:lpstr>
      <vt:lpstr>A124856386W_Data</vt:lpstr>
      <vt:lpstr>A124856386W_Latest</vt:lpstr>
      <vt:lpstr>A124856390L</vt:lpstr>
      <vt:lpstr>A124856390L_Data</vt:lpstr>
      <vt:lpstr>A124856390L_Latest</vt:lpstr>
      <vt:lpstr>A124856394W</vt:lpstr>
      <vt:lpstr>A124856394W_Data</vt:lpstr>
      <vt:lpstr>A124856394W_Latest</vt:lpstr>
      <vt:lpstr>A124856398F</vt:lpstr>
      <vt:lpstr>A124856398F_Data</vt:lpstr>
      <vt:lpstr>A124856398F_Latest</vt:lpstr>
      <vt:lpstr>A124856402K</vt:lpstr>
      <vt:lpstr>A124856402K_Data</vt:lpstr>
      <vt:lpstr>A124856402K_Latest</vt:lpstr>
      <vt:lpstr>A124856406V</vt:lpstr>
      <vt:lpstr>A124856406V_Data</vt:lpstr>
      <vt:lpstr>A124856406V_Latest</vt:lpstr>
      <vt:lpstr>A124856410K</vt:lpstr>
      <vt:lpstr>A124856410K_Data</vt:lpstr>
      <vt:lpstr>A124856410K_Latest</vt:lpstr>
      <vt:lpstr>A124856414V</vt:lpstr>
      <vt:lpstr>A124856414V_Data</vt:lpstr>
      <vt:lpstr>A124856414V_Latest</vt:lpstr>
      <vt:lpstr>A124856418C</vt:lpstr>
      <vt:lpstr>A124856418C_Data</vt:lpstr>
      <vt:lpstr>A124856418C_Latest</vt:lpstr>
      <vt:lpstr>A124856422V</vt:lpstr>
      <vt:lpstr>A124856422V_Data</vt:lpstr>
      <vt:lpstr>A124856422V_Latest</vt:lpstr>
      <vt:lpstr>A124856426C</vt:lpstr>
      <vt:lpstr>A124856426C_Data</vt:lpstr>
      <vt:lpstr>A124856426C_Latest</vt:lpstr>
      <vt:lpstr>A124856430V</vt:lpstr>
      <vt:lpstr>A124856430V_Data</vt:lpstr>
      <vt:lpstr>A124856430V_Latest</vt:lpstr>
      <vt:lpstr>A124856434C</vt:lpstr>
      <vt:lpstr>A124856434C_Data</vt:lpstr>
      <vt:lpstr>A124856434C_Latest</vt:lpstr>
      <vt:lpstr>A124856438L</vt:lpstr>
      <vt:lpstr>A124856438L_Data</vt:lpstr>
      <vt:lpstr>A124856438L_Latest</vt:lpstr>
      <vt:lpstr>A124856442C</vt:lpstr>
      <vt:lpstr>A124856442C_Data</vt:lpstr>
      <vt:lpstr>A124856442C_Latest</vt:lpstr>
      <vt:lpstr>A124856446L</vt:lpstr>
      <vt:lpstr>A124856446L_Data</vt:lpstr>
      <vt:lpstr>A124856446L_Latest</vt:lpstr>
      <vt:lpstr>A124856450C</vt:lpstr>
      <vt:lpstr>A124856450C_Data</vt:lpstr>
      <vt:lpstr>A124856450C_Latest</vt:lpstr>
      <vt:lpstr>A124856454L</vt:lpstr>
      <vt:lpstr>A124856454L_Data</vt:lpstr>
      <vt:lpstr>A124856454L_Latest</vt:lpstr>
      <vt:lpstr>A124856458W</vt:lpstr>
      <vt:lpstr>A124856458W_Data</vt:lpstr>
      <vt:lpstr>A124856458W_Latest</vt:lpstr>
      <vt:lpstr>A124856462L</vt:lpstr>
      <vt:lpstr>A124856462L_Data</vt:lpstr>
      <vt:lpstr>A124856462L_Latest</vt:lpstr>
      <vt:lpstr>A124856466W</vt:lpstr>
      <vt:lpstr>A124856466W_Data</vt:lpstr>
      <vt:lpstr>A124856466W_Latest</vt:lpstr>
      <vt:lpstr>A124856470L</vt:lpstr>
      <vt:lpstr>A124856470L_Data</vt:lpstr>
      <vt:lpstr>A124856470L_Latest</vt:lpstr>
      <vt:lpstr>A124856474W</vt:lpstr>
      <vt:lpstr>A124856474W_Data</vt:lpstr>
      <vt:lpstr>A124856474W_Latest</vt:lpstr>
      <vt:lpstr>A124856478F</vt:lpstr>
      <vt:lpstr>A124856478F_Data</vt:lpstr>
      <vt:lpstr>A124856478F_Latest</vt:lpstr>
      <vt:lpstr>A124856482W</vt:lpstr>
      <vt:lpstr>A124856482W_Data</vt:lpstr>
      <vt:lpstr>A124856482W_Latest</vt:lpstr>
      <vt:lpstr>A124856486F</vt:lpstr>
      <vt:lpstr>A124856486F_Data</vt:lpstr>
      <vt:lpstr>A124856486F_Latest</vt:lpstr>
      <vt:lpstr>A124856490W</vt:lpstr>
      <vt:lpstr>A124856490W_Data</vt:lpstr>
      <vt:lpstr>A124856490W_Latest</vt:lpstr>
      <vt:lpstr>A124856494F</vt:lpstr>
      <vt:lpstr>A124856494F_Data</vt:lpstr>
      <vt:lpstr>A124856494F_Latest</vt:lpstr>
      <vt:lpstr>A124856498R</vt:lpstr>
      <vt:lpstr>A124856498R_Data</vt:lpstr>
      <vt:lpstr>A124856498R_Latest</vt:lpstr>
      <vt:lpstr>A124856502V</vt:lpstr>
      <vt:lpstr>A124856502V_Data</vt:lpstr>
      <vt:lpstr>A124856502V_Latest</vt:lpstr>
      <vt:lpstr>A124856506C</vt:lpstr>
      <vt:lpstr>A124856506C_Data</vt:lpstr>
      <vt:lpstr>A124856506C_Latest</vt:lpstr>
      <vt:lpstr>A124856510V</vt:lpstr>
      <vt:lpstr>A124856510V_Data</vt:lpstr>
      <vt:lpstr>A124856510V_Latest</vt:lpstr>
      <vt:lpstr>A124856514C</vt:lpstr>
      <vt:lpstr>A124856514C_Data</vt:lpstr>
      <vt:lpstr>A124856514C_Latest</vt:lpstr>
      <vt:lpstr>A124856518L</vt:lpstr>
      <vt:lpstr>A124856518L_Data</vt:lpstr>
      <vt:lpstr>A124856518L_Latest</vt:lpstr>
      <vt:lpstr>A124856522C</vt:lpstr>
      <vt:lpstr>A124856522C_Data</vt:lpstr>
      <vt:lpstr>A124856522C_Latest</vt:lpstr>
      <vt:lpstr>A124856526L</vt:lpstr>
      <vt:lpstr>A124856526L_Data</vt:lpstr>
      <vt:lpstr>A124856526L_Latest</vt:lpstr>
      <vt:lpstr>A124856530C</vt:lpstr>
      <vt:lpstr>A124856530C_Data</vt:lpstr>
      <vt:lpstr>A124856530C_Latest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Scott Marley</cp:lastModifiedBy>
  <dcterms:created xsi:type="dcterms:W3CDTF">2022-08-18T11:36:20Z</dcterms:created>
  <dcterms:modified xsi:type="dcterms:W3CDTF">2022-09-06T08:58:04Z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2022-08-18T12:22:18Z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b4b20ae9-4926-44dc-bf33-1ebba173ad55</vt:lpwstr>
  </property>
  <property fmtid="{D5CDD505-2E9C-101B-9397-08002B2CF9AE}" pid="8" name="MSIP_Label_c8e5a7ee-c283-40b0-98eb-fa437df4c031_ContentBits">
    <vt:lpwstr>0</vt:lpwstr>
  </property>
</Properties>
</file>